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pivotTables/pivotTable8.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9.xml" ContentType="application/vnd.openxmlformats-officedocument.spreadsheetml.pivotTable+xml"/>
  <Override PartName="/xl/drawings/drawing10.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1.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2.xml" ContentType="application/vnd.openxmlformats-officedocument.drawing+xml"/>
  <Override PartName="/xl/charts/chart16.xml" ContentType="application/vnd.openxmlformats-officedocument.drawingml.chart+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3.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yujueta\Documents\GESTION OCI\PMP_PLAN DE MEJORAMIENTO POR PROCESOS\2017\"/>
    </mc:Choice>
  </mc:AlternateContent>
  <bookViews>
    <workbookView xWindow="0" yWindow="0" windowWidth="24000" windowHeight="9735" tabRatio="0"/>
  </bookViews>
  <sheets>
    <sheet name="INICIO" sheetId="47" r:id="rId1"/>
    <sheet name="PLAN DE MEJORAMIENTO- AP-AC" sheetId="2" r:id="rId2"/>
    <sheet name="PMP TECNICO" sheetId="56" r:id="rId3"/>
    <sheet name="PMP ORGANIZA" sheetId="53" r:id="rId4"/>
    <sheet name="ESTADO DEL PMP" sheetId="54" r:id="rId5"/>
    <sheet name="X AREAS" sheetId="55" r:id="rId6"/>
    <sheet name="X PROYECTOS" sheetId="57" r:id="rId7"/>
    <sheet name="LISTA" sheetId="51" r:id="rId8"/>
    <sheet name="Hoja2" sheetId="46" state="hidden" r:id="rId9"/>
    <sheet name="PRESENTACI" sheetId="50" state="hidden" r:id="rId10"/>
    <sheet name="NC acumuladas" sheetId="32" state="hidden" r:id="rId11"/>
    <sheet name="ESTADO NC 2015-2016" sheetId="43" state="hidden" r:id="rId12"/>
    <sheet name="NC AREA 2015-2016 " sheetId="44" state="hidden" r:id="rId13"/>
    <sheet name="ESTADO NC AREA" sheetId="34" state="hidden" r:id="rId14"/>
    <sheet name="ESTADO NC AREA acu" sheetId="42" state="hidden" r:id="rId15"/>
    <sheet name="ESTADO NC" sheetId="31" state="hidden" r:id="rId16"/>
  </sheets>
  <definedNames>
    <definedName name="_xlnm._FilterDatabase" localSheetId="13" hidden="1">'ESTADO NC AREA'!$B$17:$F$17</definedName>
    <definedName name="_xlnm._FilterDatabase" localSheetId="14" hidden="1">'ESTADO NC AREA acu'!$U$35:$AB$35</definedName>
    <definedName name="_xlnm._FilterDatabase" localSheetId="1" hidden="1">'PLAN DE MEJORAMIENTO- AP-AC'!$A$5:$AB$308</definedName>
    <definedName name="_Toc443982796" localSheetId="1">'PLAN DE MEJORAMIENTO- AP-AC'!$E$103</definedName>
    <definedName name="ACCION">LISTA!$B$1:$B$3</definedName>
    <definedName name="ACCION1">LISTA!$A$1:$A$3</definedName>
    <definedName name="_xlnm.Print_Area" localSheetId="14">'ESTADO NC AREA acu'!$A$3:$H$74</definedName>
    <definedName name="_xlnm.Print_Area" localSheetId="1">'PLAN DE MEJORAMIENTO- AP-AC'!$B$5:$Y$5</definedName>
    <definedName name="AUDITOR">LISTA!$E$1:$E$28</definedName>
    <definedName name="ESTADO">LISTA!$F$1:$F$3</definedName>
    <definedName name="PROCESO">LISTA!$G$1:$G$12</definedName>
    <definedName name="procesos">LISTA!$G$1:$G$10</definedName>
    <definedName name="TIPOI">LISTA!$C$1:$C$4</definedName>
    <definedName name="_xlnm.Print_Titles" localSheetId="1">'PLAN DE MEJORAMIENTO- AP-AC'!$5:$5</definedName>
    <definedName name="vicepresidencias">LISTA!$D$1:$D$8</definedName>
  </definedNames>
  <calcPr calcId="152511"/>
  <pivotCaches>
    <pivotCache cacheId="12" r:id="rId17"/>
    <pivotCache cacheId="13" r:id="rId18"/>
    <pivotCache cacheId="14" r:id="rId19"/>
    <pivotCache cacheId="15" r:id="rId20"/>
    <pivotCache cacheId="125" r:id="rId21"/>
    <pivotCache cacheId="123" r:id="rId22"/>
  </pivotCaches>
</workbook>
</file>

<file path=xl/calcChain.xml><?xml version="1.0" encoding="utf-8"?>
<calcChain xmlns="http://schemas.openxmlformats.org/spreadsheetml/2006/main">
  <c r="H14" i="54" l="1"/>
  <c r="G14" i="54" l="1"/>
  <c r="G15" i="55"/>
  <c r="H15" i="55" l="1"/>
  <c r="C45" i="53" l="1"/>
  <c r="C44" i="53"/>
  <c r="R6" i="42" l="1"/>
  <c r="Q7" i="42"/>
  <c r="R7" i="42"/>
  <c r="M7" i="42"/>
  <c r="R8" i="42"/>
  <c r="M8" i="42" s="1"/>
  <c r="Q9" i="42"/>
  <c r="R9" i="42"/>
  <c r="M9" i="42"/>
  <c r="R10" i="42"/>
  <c r="Q11" i="42"/>
  <c r="R11" i="42"/>
  <c r="M11" i="42"/>
  <c r="R12" i="42"/>
  <c r="M12" i="42" s="1"/>
  <c r="Q13" i="42"/>
  <c r="R13" i="42"/>
  <c r="M13" i="42"/>
  <c r="R14" i="42"/>
  <c r="Q15" i="42"/>
  <c r="R15" i="42"/>
  <c r="M15" i="42"/>
  <c r="R16" i="42"/>
  <c r="M16" i="42" s="1"/>
  <c r="Q17" i="42"/>
  <c r="R17" i="42"/>
  <c r="M17" i="42"/>
  <c r="R18" i="42"/>
  <c r="Q19" i="42"/>
  <c r="R19" i="42"/>
  <c r="M19" i="42"/>
  <c r="R20" i="42"/>
  <c r="M20" i="42" s="1"/>
  <c r="Q21" i="42"/>
  <c r="R21" i="42"/>
  <c r="M21" i="42"/>
  <c r="R22" i="42"/>
  <c r="Q23" i="42"/>
  <c r="R23" i="42"/>
  <c r="M23" i="42"/>
  <c r="R24" i="42"/>
  <c r="M24" i="42" s="1"/>
  <c r="Q25" i="42"/>
  <c r="R25" i="42"/>
  <c r="M25" i="42"/>
  <c r="R26" i="42"/>
  <c r="Q27" i="42"/>
  <c r="R27" i="42"/>
  <c r="M27" i="42"/>
  <c r="R28" i="42"/>
  <c r="M28" i="42" s="1"/>
  <c r="Q29" i="42"/>
  <c r="R29" i="42"/>
  <c r="M29" i="42"/>
  <c r="R30" i="42"/>
  <c r="Q31" i="42"/>
  <c r="R31" i="42"/>
  <c r="M31" i="42"/>
  <c r="R32" i="42"/>
  <c r="M32" i="42" s="1"/>
  <c r="Q33" i="42"/>
  <c r="R33" i="42"/>
  <c r="M33" i="42"/>
  <c r="R34" i="42"/>
  <c r="Q35" i="42"/>
  <c r="R35" i="42"/>
  <c r="M35" i="42"/>
  <c r="R36" i="42"/>
  <c r="AB36" i="42"/>
  <c r="R37" i="42"/>
  <c r="Y37" i="42"/>
  <c r="AB37" i="42"/>
  <c r="W37" i="42" s="1"/>
  <c r="AA37" i="42"/>
  <c r="R38" i="42"/>
  <c r="AB38" i="42"/>
  <c r="R39" i="42"/>
  <c r="AA39" i="42"/>
  <c r="AB39" i="42"/>
  <c r="W39" i="42"/>
  <c r="R40" i="42"/>
  <c r="AB40" i="42"/>
  <c r="R41" i="42"/>
  <c r="Y41" i="42"/>
  <c r="AB41" i="42"/>
  <c r="W41" i="42" s="1"/>
  <c r="AA41" i="42"/>
  <c r="R42" i="42"/>
  <c r="AB42" i="42"/>
  <c r="R43" i="42"/>
  <c r="AA43" i="42"/>
  <c r="AB43" i="42"/>
  <c r="W43" i="42"/>
  <c r="R44" i="42"/>
  <c r="AA44" i="42"/>
  <c r="AB44" i="42"/>
  <c r="W44" i="42" s="1"/>
  <c r="R45" i="42"/>
  <c r="Y45" i="42"/>
  <c r="AB45" i="42"/>
  <c r="W45" i="42" s="1"/>
  <c r="AA45" i="42"/>
  <c r="R46" i="42"/>
  <c r="AB46" i="42"/>
  <c r="R47" i="42"/>
  <c r="AB47" i="42"/>
  <c r="AA47" i="42" s="1"/>
  <c r="W47" i="42"/>
  <c r="R48" i="42"/>
  <c r="Y48" i="42"/>
  <c r="AA48" i="42"/>
  <c r="AB48" i="42"/>
  <c r="W48" i="42" s="1"/>
  <c r="R49" i="42"/>
  <c r="Y49" i="42"/>
  <c r="AB49" i="42"/>
  <c r="W49" i="42" s="1"/>
  <c r="AA49" i="42"/>
  <c r="R50" i="42"/>
  <c r="AB50" i="42"/>
  <c r="W50" i="42" s="1"/>
  <c r="R51" i="42"/>
  <c r="AB51" i="42"/>
  <c r="AA51" i="42" s="1"/>
  <c r="W51" i="42"/>
  <c r="R52" i="42"/>
  <c r="AA52" i="42"/>
  <c r="AB52" i="42"/>
  <c r="W52" i="42" s="1"/>
  <c r="R53" i="42"/>
  <c r="Y53" i="42"/>
  <c r="AB53" i="42"/>
  <c r="W53" i="42" s="1"/>
  <c r="AA53" i="42"/>
  <c r="R54" i="42"/>
  <c r="AB54" i="42"/>
  <c r="R55" i="42"/>
  <c r="AB55" i="42"/>
  <c r="AA55" i="42" s="1"/>
  <c r="W55" i="42"/>
  <c r="R56" i="42"/>
  <c r="AA56" i="42"/>
  <c r="AB56" i="42"/>
  <c r="W56" i="42" s="1"/>
  <c r="R57" i="42"/>
  <c r="Y57" i="42"/>
  <c r="AB57" i="42"/>
  <c r="AA57" i="42" s="1"/>
  <c r="R58" i="42"/>
  <c r="AB58" i="42"/>
  <c r="R59" i="42"/>
  <c r="AB59" i="42"/>
  <c r="AA59" i="42" s="1"/>
  <c r="W59" i="42"/>
  <c r="R60" i="42"/>
  <c r="AA60" i="42"/>
  <c r="AB60" i="42"/>
  <c r="W60" i="42" s="1"/>
  <c r="R61" i="42"/>
  <c r="Y61" i="42"/>
  <c r="AB61" i="42"/>
  <c r="AA61" i="42" s="1"/>
  <c r="R62" i="42"/>
  <c r="AB62" i="42"/>
  <c r="W62" i="42" s="1"/>
  <c r="R63" i="42"/>
  <c r="AB63" i="42"/>
  <c r="AA63" i="42" s="1"/>
  <c r="W63" i="42"/>
  <c r="R64" i="42"/>
  <c r="AA64" i="42"/>
  <c r="AB64" i="42"/>
  <c r="W64" i="42" s="1"/>
  <c r="R65" i="42"/>
  <c r="Y65" i="42"/>
  <c r="AB65" i="42"/>
  <c r="AA65" i="42" s="1"/>
  <c r="R66" i="42"/>
  <c r="AB66" i="42"/>
  <c r="W66" i="42" s="1"/>
  <c r="R67" i="42"/>
  <c r="AB67" i="42"/>
  <c r="AA67" i="42" s="1"/>
  <c r="W67" i="42"/>
  <c r="R68" i="42"/>
  <c r="AA68" i="42"/>
  <c r="AB68" i="42"/>
  <c r="W68" i="42" s="1"/>
  <c r="R69" i="42"/>
  <c r="Y69" i="42"/>
  <c r="AB69" i="42"/>
  <c r="AA69" i="42" s="1"/>
  <c r="R70" i="42"/>
  <c r="AB70" i="42"/>
  <c r="AA70" i="42" s="1"/>
  <c r="R71" i="42"/>
  <c r="AB71" i="42"/>
  <c r="AA71" i="42" s="1"/>
  <c r="W71" i="42"/>
  <c r="R72" i="42"/>
  <c r="AA72" i="42"/>
  <c r="AB72" i="42"/>
  <c r="W72" i="42" s="1"/>
  <c r="R73" i="42"/>
  <c r="Y73" i="42"/>
  <c r="AB73" i="42"/>
  <c r="AA73" i="42" s="1"/>
  <c r="R74" i="42"/>
  <c r="AB74" i="42"/>
  <c r="AA74" i="42" s="1"/>
  <c r="R75" i="42"/>
  <c r="V75" i="42"/>
  <c r="X75" i="42"/>
  <c r="Z75" i="42"/>
  <c r="R76" i="42"/>
  <c r="R77" i="42"/>
  <c r="R78" i="42"/>
  <c r="R79" i="42"/>
  <c r="R80" i="42"/>
  <c r="R81" i="42"/>
  <c r="R82" i="42"/>
  <c r="M83" i="42"/>
  <c r="R83" i="42"/>
  <c r="Q83" i="42" s="1"/>
  <c r="M84" i="42"/>
  <c r="R84" i="42"/>
  <c r="Q84" i="42" s="1"/>
  <c r="M85" i="42"/>
  <c r="R85" i="42"/>
  <c r="Q85" i="42" s="1"/>
  <c r="M86" i="42"/>
  <c r="R86" i="42"/>
  <c r="Q86" i="42" s="1"/>
  <c r="M87" i="42"/>
  <c r="R87" i="42"/>
  <c r="Q87" i="42" s="1"/>
  <c r="M88" i="42"/>
  <c r="R88" i="42"/>
  <c r="Q88" i="42" s="1"/>
  <c r="M89" i="42"/>
  <c r="R89" i="42"/>
  <c r="Q89" i="42" s="1"/>
  <c r="F18" i="34"/>
  <c r="F19" i="34"/>
  <c r="F20" i="34"/>
  <c r="F21" i="34"/>
  <c r="F22" i="34"/>
  <c r="F23" i="34"/>
  <c r="F24" i="34"/>
  <c r="F25" i="34"/>
  <c r="C26" i="34"/>
  <c r="D26" i="34"/>
  <c r="E26" i="34"/>
  <c r="C33" i="34"/>
  <c r="F33" i="34"/>
  <c r="D33" i="34"/>
  <c r="E33" i="34"/>
  <c r="C34" i="34"/>
  <c r="F34" i="34"/>
  <c r="D34" i="34"/>
  <c r="E34" i="34"/>
  <c r="C35" i="34"/>
  <c r="F35" i="34"/>
  <c r="D35" i="34"/>
  <c r="E35" i="34"/>
  <c r="C37" i="34"/>
  <c r="F37" i="34"/>
  <c r="D37" i="34"/>
  <c r="E37" i="34"/>
  <c r="H1" i="43"/>
  <c r="H2" i="43"/>
  <c r="L2" i="43" s="1"/>
  <c r="K2" i="43" s="1"/>
  <c r="J3" i="43"/>
  <c r="Q17" i="43"/>
  <c r="K44" i="43"/>
  <c r="K45" i="43"/>
  <c r="L50" i="43"/>
  <c r="L52" i="43" s="1"/>
  <c r="M50" i="43"/>
  <c r="L51" i="43"/>
  <c r="M51" i="43"/>
  <c r="I52" i="43"/>
  <c r="J52" i="43"/>
  <c r="K52" i="43"/>
  <c r="J59" i="43"/>
  <c r="P13" i="32"/>
  <c r="V13" i="32"/>
  <c r="P14" i="32"/>
  <c r="T14" i="32"/>
  <c r="U14" i="32"/>
  <c r="V14" i="32"/>
  <c r="P15" i="32"/>
  <c r="V15" i="32"/>
  <c r="U17" i="32"/>
  <c r="L18" i="32"/>
  <c r="L20" i="32" s="1"/>
  <c r="O20" i="32" s="1"/>
  <c r="P20" i="32" s="1"/>
  <c r="M18" i="32"/>
  <c r="M20" i="32"/>
  <c r="L19" i="32"/>
  <c r="O19" i="32"/>
  <c r="P19" i="32" s="1"/>
  <c r="N20" i="32"/>
  <c r="S20" i="32"/>
  <c r="L23" i="32"/>
  <c r="L25" i="32"/>
  <c r="L24" i="32"/>
  <c r="O24" i="32"/>
  <c r="P24" i="32" s="1"/>
  <c r="S24" i="32"/>
  <c r="M25" i="32"/>
  <c r="N25" i="32"/>
  <c r="S25" i="32"/>
  <c r="T25" i="32"/>
  <c r="L28" i="32"/>
  <c r="O28" i="32"/>
  <c r="O29" i="32"/>
  <c r="S31" i="32"/>
  <c r="T31" i="32"/>
  <c r="O33" i="32"/>
  <c r="O34" i="32"/>
  <c r="L35" i="32"/>
  <c r="M35" i="32"/>
  <c r="N35" i="32"/>
  <c r="O35" i="32" s="1"/>
  <c r="S36" i="32"/>
  <c r="S37" i="32" s="1"/>
  <c r="T37" i="32"/>
  <c r="O38" i="32"/>
  <c r="O39" i="32"/>
  <c r="L40" i="32"/>
  <c r="O40" i="32"/>
  <c r="M40" i="32"/>
  <c r="N40" i="32"/>
  <c r="S42" i="32"/>
  <c r="T42" i="32"/>
  <c r="O43" i="32"/>
  <c r="O44" i="32"/>
  <c r="L45" i="32"/>
  <c r="M45" i="32"/>
  <c r="O45" i="32" s="1"/>
  <c r="N45" i="32"/>
  <c r="S45" i="32"/>
  <c r="T45" i="32"/>
  <c r="T47" i="32" s="1"/>
  <c r="T46" i="32"/>
  <c r="S47" i="32"/>
  <c r="O48" i="32"/>
  <c r="M49" i="32"/>
  <c r="O49" i="32"/>
  <c r="N49" i="32"/>
  <c r="N50" i="32"/>
  <c r="O50" i="32" s="1"/>
  <c r="L50" i="32"/>
  <c r="M50" i="32"/>
  <c r="S50" i="32"/>
  <c r="S52" i="32"/>
  <c r="S63" i="32" s="1"/>
  <c r="T51" i="32"/>
  <c r="T52" i="32"/>
  <c r="T55" i="32"/>
  <c r="T57" i="32"/>
  <c r="T63" i="32" s="1"/>
  <c r="S56" i="32"/>
  <c r="S57" i="32" s="1"/>
  <c r="T56" i="32"/>
  <c r="S60" i="32"/>
  <c r="S62" i="32" s="1"/>
  <c r="T61" i="32"/>
  <c r="T62" i="32"/>
  <c r="G3" i="50"/>
  <c r="I3" i="50"/>
  <c r="G4" i="50"/>
  <c r="B5" i="50"/>
  <c r="B6" i="50" s="1"/>
  <c r="E12" i="50"/>
  <c r="E13" i="50"/>
  <c r="B14" i="50"/>
  <c r="C14" i="50"/>
  <c r="D14" i="50"/>
  <c r="B19" i="50"/>
  <c r="C19" i="50"/>
  <c r="C21" i="50"/>
  <c r="B20" i="50"/>
  <c r="D20" i="50" s="1"/>
  <c r="C20" i="50"/>
  <c r="B24" i="50"/>
  <c r="C24" i="50" s="1"/>
  <c r="D24" i="50" s="1"/>
  <c r="E52" i="50"/>
  <c r="E53" i="50"/>
  <c r="E54" i="50"/>
  <c r="E55" i="50"/>
  <c r="E56" i="50"/>
  <c r="E60" i="50" s="1"/>
  <c r="E57" i="50"/>
  <c r="E58" i="50"/>
  <c r="E59" i="50"/>
  <c r="B60" i="50"/>
  <c r="E61" i="50" s="1"/>
  <c r="C60" i="50"/>
  <c r="D60" i="50"/>
  <c r="B66" i="50"/>
  <c r="C66" i="50"/>
  <c r="B67" i="50"/>
  <c r="D67" i="50"/>
  <c r="C67" i="50"/>
  <c r="B68" i="50"/>
  <c r="C68" i="50"/>
  <c r="D68" i="50" s="1"/>
  <c r="B69" i="50"/>
  <c r="C69" i="50"/>
  <c r="D69" i="50"/>
  <c r="B70" i="50"/>
  <c r="D70" i="50" s="1"/>
  <c r="C70" i="50"/>
  <c r="B71" i="50"/>
  <c r="D71" i="50" s="1"/>
  <c r="C71" i="50"/>
  <c r="B72" i="50"/>
  <c r="C72" i="50"/>
  <c r="D72" i="50" s="1"/>
  <c r="B73" i="50"/>
  <c r="C73" i="50"/>
  <c r="D73" i="50"/>
  <c r="D14" i="46"/>
  <c r="E14" i="46"/>
  <c r="G14" i="46" s="1"/>
  <c r="H14" i="46" s="1"/>
  <c r="D15" i="46"/>
  <c r="B16" i="46"/>
  <c r="C16" i="46"/>
  <c r="M16" i="46"/>
  <c r="M23" i="46"/>
  <c r="O23" i="46" s="1"/>
  <c r="O16" i="46"/>
  <c r="M17" i="46"/>
  <c r="O17" i="46"/>
  <c r="M18" i="46"/>
  <c r="O18" i="46"/>
  <c r="M19" i="46"/>
  <c r="O19" i="46"/>
  <c r="M20" i="46"/>
  <c r="O20" i="46"/>
  <c r="M21" i="46"/>
  <c r="O21" i="46"/>
  <c r="M22" i="46"/>
  <c r="O22" i="46" s="1"/>
  <c r="N23" i="46"/>
  <c r="D30" i="46"/>
  <c r="D31" i="46"/>
  <c r="B32" i="46"/>
  <c r="D32" i="46" s="1"/>
  <c r="C32" i="46"/>
  <c r="R18" i="2"/>
  <c r="R19" i="2"/>
  <c r="R20" i="2"/>
  <c r="R21" i="2"/>
  <c r="R58" i="2"/>
  <c r="R59" i="2"/>
  <c r="R74" i="2"/>
  <c r="R75" i="2"/>
  <c r="R76" i="2"/>
  <c r="R77" i="2"/>
  <c r="R78" i="2"/>
  <c r="Y50" i="42"/>
  <c r="AA50" i="42"/>
  <c r="U22" i="32"/>
  <c r="U28" i="32" s="1"/>
  <c r="U34" i="32" s="1"/>
  <c r="V34" i="32" s="1"/>
  <c r="W70" i="42"/>
  <c r="Y70" i="42"/>
  <c r="AA54" i="42"/>
  <c r="W46" i="42"/>
  <c r="W74" i="42"/>
  <c r="Y74" i="42"/>
  <c r="Y66" i="42"/>
  <c r="AA66" i="42"/>
  <c r="AA58" i="42"/>
  <c r="O18" i="32"/>
  <c r="P18" i="32" s="1"/>
  <c r="O23" i="32"/>
  <c r="P23" i="32"/>
  <c r="L1" i="43"/>
  <c r="I1" i="43" s="1"/>
  <c r="K1" i="43"/>
  <c r="D32" i="34"/>
  <c r="E32" i="34"/>
  <c r="Y71" i="42"/>
  <c r="Y67" i="42"/>
  <c r="Y63" i="42"/>
  <c r="Y59" i="42"/>
  <c r="Y55" i="42"/>
  <c r="Y51" i="42"/>
  <c r="Y47" i="42"/>
  <c r="Y43" i="42"/>
  <c r="Y39" i="42"/>
  <c r="O35" i="42"/>
  <c r="O33" i="42"/>
  <c r="O32" i="42"/>
  <c r="O31" i="42"/>
  <c r="O29" i="42"/>
  <c r="O28" i="42"/>
  <c r="O27" i="42"/>
  <c r="O25" i="42"/>
  <c r="O24" i="42"/>
  <c r="O23" i="42"/>
  <c r="O21" i="42"/>
  <c r="O20" i="42"/>
  <c r="O19" i="42"/>
  <c r="O17" i="42"/>
  <c r="O16" i="42"/>
  <c r="O15" i="42"/>
  <c r="O13" i="42"/>
  <c r="O12" i="42"/>
  <c r="O11" i="42"/>
  <c r="O9" i="42"/>
  <c r="O8" i="42"/>
  <c r="O7" i="42"/>
  <c r="K46" i="43"/>
  <c r="J7" i="31"/>
  <c r="G14" i="32"/>
  <c r="I46" i="43"/>
  <c r="L8" i="32"/>
  <c r="D5" i="43"/>
  <c r="K6" i="32"/>
  <c r="D6" i="43"/>
  <c r="J5" i="31"/>
  <c r="L7" i="32"/>
  <c r="E14" i="32"/>
  <c r="L5" i="32"/>
  <c r="D8" i="43"/>
  <c r="F14" i="32"/>
  <c r="F13" i="32"/>
  <c r="C7" i="43"/>
  <c r="J8" i="31"/>
  <c r="J46" i="43"/>
  <c r="C6" i="43"/>
  <c r="G13" i="32"/>
  <c r="E13" i="32"/>
  <c r="D7" i="43"/>
  <c r="C5" i="43"/>
  <c r="L6" i="32"/>
  <c r="J6" i="31"/>
  <c r="C55" i="55"/>
  <c r="C53" i="55"/>
  <c r="D54" i="55"/>
  <c r="D55" i="55"/>
  <c r="C54" i="55"/>
  <c r="C51" i="55"/>
  <c r="D53" i="55"/>
  <c r="C52" i="55"/>
  <c r="C45" i="56" l="1"/>
  <c r="K6" i="31"/>
  <c r="E41" i="53"/>
  <c r="E55" i="55"/>
  <c r="E56" i="55" s="1"/>
  <c r="E15" i="32"/>
  <c r="H13" i="32"/>
  <c r="C44" i="56"/>
  <c r="E41" i="56"/>
  <c r="G15" i="32"/>
  <c r="N3" i="43"/>
  <c r="K8" i="31"/>
  <c r="F15" i="32"/>
  <c r="H14" i="32"/>
  <c r="H19" i="32"/>
  <c r="N4" i="43"/>
  <c r="K7" i="31"/>
  <c r="L45" i="43"/>
  <c r="L46" i="43"/>
  <c r="W42" i="42"/>
  <c r="Y42" i="42"/>
  <c r="W38" i="42"/>
  <c r="Y38" i="42"/>
  <c r="AA38" i="42"/>
  <c r="E14" i="50"/>
  <c r="O25" i="32"/>
  <c r="P25" i="32" s="1"/>
  <c r="L44" i="43"/>
  <c r="H3" i="43"/>
  <c r="D36" i="34"/>
  <c r="E36" i="34"/>
  <c r="C36" i="34"/>
  <c r="F36" i="34" s="1"/>
  <c r="F26" i="34"/>
  <c r="C32" i="34"/>
  <c r="F32" i="34" s="1"/>
  <c r="C74" i="50"/>
  <c r="D66" i="50"/>
  <c r="D74" i="50" s="1"/>
  <c r="B74" i="50"/>
  <c r="U39" i="32"/>
  <c r="W54" i="42"/>
  <c r="Y54" i="42"/>
  <c r="Y40" i="42"/>
  <c r="AA40" i="42"/>
  <c r="W40" i="42"/>
  <c r="Y36" i="42"/>
  <c r="AA36" i="42"/>
  <c r="AB75" i="42"/>
  <c r="W36" i="42"/>
  <c r="B21" i="50"/>
  <c r="D19" i="50"/>
  <c r="D21" i="50" s="1"/>
  <c r="AA62" i="42"/>
  <c r="I2" i="43"/>
  <c r="Y62" i="42"/>
  <c r="AA42" i="42"/>
  <c r="D16" i="46"/>
  <c r="D17" i="46" s="1"/>
  <c r="E38" i="34"/>
  <c r="C38" i="34"/>
  <c r="F38" i="34" s="1"/>
  <c r="D38" i="34"/>
  <c r="W58" i="42"/>
  <c r="Y58" i="42"/>
  <c r="Y46" i="42"/>
  <c r="AA46" i="42"/>
  <c r="Q34" i="42"/>
  <c r="O34" i="42"/>
  <c r="M34" i="42"/>
  <c r="Q30" i="42"/>
  <c r="O30" i="42"/>
  <c r="M30" i="42"/>
  <c r="Q26" i="42"/>
  <c r="O26" i="42"/>
  <c r="M26" i="42"/>
  <c r="Q22" i="42"/>
  <c r="O22" i="42"/>
  <c r="M22" i="42"/>
  <c r="Q18" i="42"/>
  <c r="O18" i="42"/>
  <c r="M18" i="42"/>
  <c r="Q14" i="42"/>
  <c r="O14" i="42"/>
  <c r="M14" i="42"/>
  <c r="Q10" i="42"/>
  <c r="O10" i="42"/>
  <c r="M10" i="42"/>
  <c r="Q6" i="42"/>
  <c r="O6" i="42"/>
  <c r="M6" i="42"/>
  <c r="O89" i="42"/>
  <c r="O88" i="42"/>
  <c r="O87" i="42"/>
  <c r="O86" i="42"/>
  <c r="O85" i="42"/>
  <c r="O84" i="42"/>
  <c r="O83" i="42"/>
  <c r="Q32" i="42"/>
  <c r="Q28" i="42"/>
  <c r="Q24" i="42"/>
  <c r="Q20" i="42"/>
  <c r="Q16" i="42"/>
  <c r="Q12" i="42"/>
  <c r="Q8" i="42"/>
  <c r="W73" i="42"/>
  <c r="Y72" i="42"/>
  <c r="W69" i="42"/>
  <c r="Y68" i="42"/>
  <c r="W65" i="42"/>
  <c r="Y64" i="42"/>
  <c r="W61" i="42"/>
  <c r="Y60" i="42"/>
  <c r="W57" i="42"/>
  <c r="Y56" i="42"/>
  <c r="Y52" i="42"/>
  <c r="Y44" i="42"/>
  <c r="L3" i="43" l="1"/>
  <c r="K3" i="43" s="1"/>
  <c r="I3" i="43"/>
  <c r="F18" i="32"/>
  <c r="W75" i="42"/>
  <c r="Y75" i="42"/>
  <c r="AA75" i="42"/>
  <c r="V39" i="32"/>
  <c r="U44" i="32"/>
  <c r="U49" i="32" s="1"/>
  <c r="U54" i="32" s="1"/>
  <c r="U59" i="32" s="1"/>
  <c r="H15" i="32"/>
  <c r="I15" i="32" s="1"/>
  <c r="E18" i="32"/>
  <c r="E19" i="32" s="1"/>
  <c r="I13" i="32" l="1"/>
  <c r="I14" i="32"/>
</calcChain>
</file>

<file path=xl/comments1.xml><?xml version="1.0" encoding="utf-8"?>
<comments xmlns="http://schemas.openxmlformats.org/spreadsheetml/2006/main">
  <authors>
    <author>Pilou</author>
    <author>hvanegas</author>
    <author>lgonzalez</author>
    <author>JULIAN UJUETA</author>
  </authors>
  <commentList>
    <comment ref="M4" authorId="0" shapeId="0">
      <text>
        <r>
          <rPr>
            <sz val="9"/>
            <color indexed="81"/>
            <rFont val="Tahoma"/>
            <family val="2"/>
          </rPr>
          <t>Designación del origen del hallazgo, este espacio es diligenciado  por Servidor publico de OCI</t>
        </r>
      </text>
    </comment>
    <comment ref="B5" authorId="0" shapeId="0">
      <text>
        <r>
          <rPr>
            <sz val="9"/>
            <color indexed="81"/>
            <rFont val="Tahoma"/>
            <family val="2"/>
          </rPr>
          <t>No. Es el consecutivo  de las acciones, organizado de forma descendente, este espacio  es diligenciado por Servidor publico de OCI</t>
        </r>
      </text>
    </comment>
    <comment ref="C5" authorId="0" shapeId="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E5" authorId="0" shapeId="0">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F5" authorId="0" shapeId="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G5" authorId="0" shapeId="0">
      <text>
        <r>
          <rPr>
            <sz val="9"/>
            <color indexed="81"/>
            <rFont val="Tahoma"/>
            <family val="2"/>
          </rPr>
          <t>Funcionario o servidor publico designado como responsable del proceso, este espacio es diligenciado por el responsable del proceso.</t>
        </r>
      </text>
    </comment>
    <comment ref="H5" authorId="1" shapeId="0">
      <text>
        <r>
          <rPr>
            <sz val="8"/>
            <color indexed="81"/>
            <rFont val="Tahoma"/>
            <family val="2"/>
          </rPr>
          <t>Concesión / Área responsable de la implementación de la acción de mejora.</t>
        </r>
      </text>
    </comment>
    <comment ref="I5" authorId="2" shapeId="0">
      <text>
        <r>
          <rPr>
            <sz val="8"/>
            <color indexed="81"/>
            <rFont val="Tahoma"/>
            <family val="2"/>
          </rPr>
          <t>Auditor, persona que realiza la auditoria, este espacio es diligenciado por el Servidor publico de OCI</t>
        </r>
      </text>
    </comment>
    <comment ref="J5" authorId="2" shapeId="0">
      <text>
        <r>
          <rPr>
            <sz val="8"/>
            <color indexed="81"/>
            <rFont val="Tahoma"/>
            <family val="2"/>
          </rPr>
          <t>Fecha de realización de la auditoria, este espacio es diligenciado por el Servidor publico de OCI</t>
        </r>
      </text>
    </comment>
    <comment ref="O5" authorId="2" shapeId="0">
      <text>
        <r>
          <rPr>
            <sz val="8"/>
            <color indexed="81"/>
            <rFont val="Tahoma"/>
            <family val="2"/>
          </rPr>
          <t>Si el hallazgo coincide o hace referencia a un hallazgo fundamentado por la CGR, se digita el numero de hallazgo de la CGR,este espacio es diligenciado por el Servidor publico de OCI</t>
        </r>
      </text>
    </comment>
    <comment ref="P5" authorId="0" shapeId="0">
      <text>
        <r>
          <rPr>
            <sz val="9"/>
            <color indexed="81"/>
            <rFont val="Tahoma"/>
            <family val="2"/>
          </rPr>
          <t>Coloque el nombre de la fuente de la  No conformidad si esta no se encuentra identificada en ninguna de las anteriores, este espacio es diligenciado  por Servidor publico de OCI</t>
        </r>
      </text>
    </comment>
    <comment ref="R5" authorId="0" shapeId="0">
      <text>
        <r>
          <rPr>
            <sz val="9"/>
            <color indexed="81"/>
            <rFont val="Tahoma"/>
            <family val="2"/>
          </rPr>
          <t>Acciones de mejoramiento:
Son las acciones planteadas por el responsable de la implementación, para eliminar o prevenir las causas que ocasionan la no conformidad, este espacio es diligenciado por el responsable de la implementación de las acciones de mejora en el proceso.</t>
        </r>
      </text>
    </comment>
    <comment ref="S5" authorId="0" shapeId="0">
      <text>
        <r>
          <rPr>
            <sz val="9"/>
            <color indexed="81"/>
            <rFont val="Tahoma"/>
            <family val="2"/>
          </rPr>
          <t>Espacio diligenciado  por Servidor publico de OCI.</t>
        </r>
      </text>
    </comment>
    <comment ref="T5" authorId="0" shapeId="0">
      <text>
        <r>
          <rPr>
            <sz val="9"/>
            <color indexed="81"/>
            <rFont val="Tahoma"/>
            <family val="2"/>
          </rPr>
          <t>Este espacio es diligenciado por el responsable de la implementación de las acciones de mejora en el proceso.</t>
        </r>
      </text>
    </comment>
    <comment ref="X5" authorId="0" shapeId="0">
      <text>
        <r>
          <rPr>
            <sz val="9"/>
            <color indexed="81"/>
            <rFont val="Tahoma"/>
            <family val="2"/>
          </rPr>
          <t>Espacio diligenciado por el profesional de GRUCON para evidenciar el estado de la no conformidad ((S/I) sin iniciar, (P) en proceso, ( C) cerrada).</t>
        </r>
      </text>
    </comment>
    <comment ref="G273" authorId="3" shapeId="0">
      <text>
        <r>
          <rPr>
            <b/>
            <sz val="9"/>
            <color indexed="81"/>
            <rFont val="Tahoma"/>
            <family val="2"/>
          </rPr>
          <t>ESTRUCTURACIÓN Y JURIDICA</t>
        </r>
      </text>
    </comment>
  </commentList>
</comments>
</file>

<file path=xl/comments2.xml><?xml version="1.0" encoding="utf-8"?>
<comments xmlns="http://schemas.openxmlformats.org/spreadsheetml/2006/main">
  <authors>
    <author>Maria Natalia Norato Mora</author>
  </authors>
  <commentList>
    <comment ref="E19" authorId="0" shapeId="0">
      <text>
        <r>
          <rPr>
            <b/>
            <sz val="9"/>
            <color indexed="81"/>
            <rFont val="Tahoma"/>
            <family val="2"/>
          </rPr>
          <t xml:space="preserve">cerradas del mes
</t>
        </r>
      </text>
    </comment>
    <comment ref="H19" authorId="0" shapeId="0">
      <text>
        <r>
          <rPr>
            <b/>
            <sz val="9"/>
            <color indexed="81"/>
            <rFont val="Tahoma"/>
            <family val="2"/>
          </rPr>
          <t xml:space="preserve">n° no conformidades organizacioneles cerradas </t>
        </r>
      </text>
    </comment>
  </commentList>
</comments>
</file>

<file path=xl/comments3.xml><?xml version="1.0" encoding="utf-8"?>
<comments xmlns="http://schemas.openxmlformats.org/spreadsheetml/2006/main">
  <authors>
    <author>Maria Natalia Norato Mora</author>
  </authors>
  <commentList>
    <comment ref="N3" authorId="0" shapeId="0">
      <text>
        <r>
          <rPr>
            <b/>
            <sz val="9"/>
            <color indexed="81"/>
            <rFont val="Tahoma"/>
            <family val="2"/>
          </rPr>
          <t>% de no conformidades cerradas de las anteriores vigesncias</t>
        </r>
      </text>
    </comment>
    <comment ref="N4" authorId="0" shapeId="0">
      <text>
        <r>
          <rPr>
            <b/>
            <sz val="9"/>
            <color indexed="81"/>
            <rFont val="Tahoma"/>
            <family val="2"/>
          </rPr>
          <t xml:space="preserve">% de las no conformidades cerradas del 2016
</t>
        </r>
        <r>
          <rPr>
            <sz val="9"/>
            <color indexed="81"/>
            <rFont val="Tahoma"/>
            <family val="2"/>
          </rPr>
          <t xml:space="preserve">
</t>
        </r>
      </text>
    </comment>
  </commentList>
</comments>
</file>

<file path=xl/sharedStrings.xml><?xml version="1.0" encoding="utf-8"?>
<sst xmlns="http://schemas.openxmlformats.org/spreadsheetml/2006/main" count="4617" uniqueCount="1037">
  <si>
    <t>Javier León</t>
  </si>
  <si>
    <t>CGR</t>
  </si>
  <si>
    <t>PEI</t>
  </si>
  <si>
    <t>NCm</t>
  </si>
  <si>
    <t>SI</t>
  </si>
  <si>
    <t>MEJORAMIENTO CONTINUO</t>
  </si>
  <si>
    <t>PIL</t>
  </si>
  <si>
    <t>Ac</t>
  </si>
  <si>
    <t>S/I</t>
  </si>
  <si>
    <t>Lucero Masmela</t>
  </si>
  <si>
    <t>Presupuesto</t>
  </si>
  <si>
    <t>Comunicaciones</t>
  </si>
  <si>
    <t>Autopista del café</t>
  </si>
  <si>
    <t>Férreo Pacifico</t>
  </si>
  <si>
    <t>Pereira la victoria</t>
  </si>
  <si>
    <t>Talento Humano</t>
  </si>
  <si>
    <t>Servicios Generales</t>
  </si>
  <si>
    <t>Contabilidad</t>
  </si>
  <si>
    <t>Portuario Buenaventura, SPRBUN</t>
  </si>
  <si>
    <t>Córdoba-Sucre</t>
  </si>
  <si>
    <t>Ruta Caribe</t>
  </si>
  <si>
    <t>No.
(1)</t>
  </si>
  <si>
    <t>PROCESO
 (4)</t>
  </si>
  <si>
    <t xml:space="preserve">
 CARGO RESPONSABLE
DEL PROCESO.
  (5)</t>
  </si>
  <si>
    <t>FECHA AUDITORIA (dd/mm/aa)
 (8)</t>
  </si>
  <si>
    <t>TIPO</t>
  </si>
  <si>
    <t>113-12</t>
  </si>
  <si>
    <t>Julio de 2012</t>
  </si>
  <si>
    <t xml:space="preserve">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
</t>
  </si>
  <si>
    <t>001-13</t>
  </si>
  <si>
    <t>003-13</t>
  </si>
  <si>
    <t>007-13</t>
  </si>
  <si>
    <t xml:space="preserve">Recomendaciones para supervisión del proyecto, en cabeza del Ingeniero Luis Antonio Rodriguez:
1º. Realizar seguimiento a las solicitudes escritas de Interventoría hacia la concesión de información totalmente inherente al proyecto y que en dado caso se colocan trabas o se demora el suministro de la misma hacia la Interventoría. Es fundamental para la labor de  Interventoría, el análisis de la mencionada información, oportuna y completa y que debe ser suministrada sin inconveniente por parte del concesionario.
</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</si>
  <si>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</si>
  <si>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Enero de 2013</t>
  </si>
  <si>
    <t>018-13</t>
  </si>
  <si>
    <t xml:space="preserve">Será labor para la Interventoría del proyecto tener en cuenta las recomendaciones y lineamientos que ésta oficina esta planteando en el presente informe, producto de la Auditoria realizada de manera pormenorizada, y que en particular trata sobre los siguientes puntos:
3º. Se deberá realizar el seguimiento y comunicación respectiva al concesionario cuando aplique, sobre la operatividad permanente y continúa en las zonas de las básculas, para evitar, como se evidencio en la auditoria, lapsos de días que no funcionan los mencionados elementos mecánicos. La Interventoría deberá requerir al concesionario para efectos que de manera anticipada se tengan los repuestos y las estrategias operativas, con el fin de que los trabajos de reparación no demoren tanto tiempo.
</t>
  </si>
  <si>
    <t xml:space="preserve">Será labor para la Interventoría del proyecto tener en cuenta las recomendaciones y lineamientos que ésta oficina esta planteando en el presente informe, producto de la Auditoria realizada de manera pormenorizada, y que en particular trata sobre los siguientes puntos:
14º. Realizar las gestiones ante el concesionario para dar solución en los sitios de postes de emergencias, distribuidos a lo largo del corredor concesionado, toda vez que se realizo verificación con interventoría y se encontró un mensaje muy largo, lapso de tiempo muy prolongado si se tiene en cuenta que este dispositivo se acciona en momentos de emergencias importantes. Adicionalmente se deberá realizar requerimiento al concesionario para solucionar los bajos volúmenes del sonido del mensaje pregrabado que se denotaron en diferentes postes de emergencia al momento de realizar pruebas en la Auditoria.
</t>
  </si>
  <si>
    <t>VAF</t>
  </si>
  <si>
    <t>Febrero de 2013</t>
  </si>
  <si>
    <t>078-13</t>
  </si>
  <si>
    <t xml:space="preserve">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</si>
  <si>
    <t>DEVINORTE</t>
  </si>
  <si>
    <t>Bosa-Granada-Girardot</t>
  </si>
  <si>
    <t>AÑO</t>
  </si>
  <si>
    <t>Luz Jeni Fung Muñoz</t>
  </si>
  <si>
    <t>Julio de 2013</t>
  </si>
  <si>
    <t>ZMB</t>
  </si>
  <si>
    <t>Será labor para la Interventoría del proyecto tener en cuenta las recomendaciones y lineamientos que ésta oficina está planteando en el presente informe, producto de la Auditoría realizada de manera pormenorizada, y que en particular resalta los siguientes puntos:
f) La Interventoría debe cumplir lo reglamentado por Ley en Colombia, respecto a examen que los ciclos de los recursos del concesionario garanticen que no hay violación a los LA/FT (lavado de activos y financiación de terrorismo).</t>
  </si>
  <si>
    <t>Roberto Daza</t>
  </si>
  <si>
    <t>VGC</t>
  </si>
  <si>
    <t>Agosto de 2013</t>
  </si>
  <si>
    <t>Ruta del Sol II</t>
  </si>
  <si>
    <t>Septiembre de 2013</t>
  </si>
  <si>
    <t xml:space="preserve">2.       Se debe realizar, documentar y anexar el seguimiento que se efectúa al equipo de control de calidad interno del Concesionario, el cual verifica las funciones de control de las actividades de los subcontratistas.
</t>
  </si>
  <si>
    <t xml:space="preserve">Se presentan observaciones a la gestión realizada por parte del Supervisor,[1] 
Además de tener en cuenta las observaciones detectadas a la interventoría, para el ejercicio de las acciones a que haya lugar, se presentan las siguientes:
7.       Se presenta inconveniente con la base aérea de Palenquero, se debe definir alcance de la construcción de la doble calzada.
</t>
  </si>
  <si>
    <t xml:space="preserve">
8.       Se encuentra pendiente por recibir algunas obras ya terminadas por el concesionario, como son  las rehabilitaciones de tramo 8, y la segunda calzada Cúcuta Pamplona
</t>
  </si>
  <si>
    <t xml:space="preserve"> 
Temas pendientes a la fecha[#_ftn3][3]:
·         No se ha suscrito acta de inicio de etapa de operación
</t>
  </si>
  <si>
    <t xml:space="preserve">Octubre de 2013 </t>
  </si>
  <si>
    <t>DEVIMED</t>
  </si>
  <si>
    <t xml:space="preserve">A renglón seguido se detallan estas recomendaciones para la supervisión del proyecto de la ANI, direccionadas en la época de la auditoría hacia la ingeniera Maria Patricia Vargas:
c) El tema predial del proyecto igualmente requiere de una estrategia integral para lograr terminar de adquirir los terrenos importantes para el desarrollo de las obras que en el futuro cercano se deben ejecutar, como parte de los alcances del proyecto de concesión en su fase II.
</t>
  </si>
  <si>
    <t xml:space="preserve">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
c) Dentro de los resultados identificados y arrojados por la matriz MED, producto de su aplicación a la interventoría Consorcio R&amp;Q SERVINC, se encontró que la mejora debe procurarse en los siguientes puntos:
o Actualización científica y tecnológica hacia el personal de interventoría.
o Capacitaciones internas al personal de interventoría.
o Registros fotográficos organizados y almacenados de labores de seguimiento y control.
o Control predial sobre invasiones.
o Control de riesgos del concesionario.
o Control de riesgos de la interventoría.
o Control de riesgos del proyecto integral.
o Inventario vial del proyecto en operación.
o Ficha técnica del proyecto actualizada en página WEB y mejoramiento de su contenido.
o Auditorías de seguridad vial.
o Señalización en sitios de pesaje y recaudo.
o Aspectos de seguimiento financiero.
o Cronogramas de actividades mensuales para realizar la interventoría en el periodo.
o Controles gráficos de tema de adquisición predial.
o Metodología para el control de invasiones.
</t>
  </si>
  <si>
    <t xml:space="preserve">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
k) Como se solicitó durante la presente auditoría, la interventoría debe verificar si existe algún tipo de evidencias sobre la negociación realizada con los propietarios de los terrenos aledaños al box coulvert tipo pasa-ganado, construido a la altura del Km 15 + 850, obra que a la fecha presenta un esquema incierto de operación y mantenimiento, tanto en su parte estructural como en la estación de bombeo que funciona en el sitio. El aspecto a determinar, es el de verificar si a los precios de negociación de los terrenos que se realizaron en su momento en ese sector, se tuvo en cuenta el valor de esta estructura de concreto en el valor final negociado. Los resultados de ésta verificación ayudarán para el tema del mantenimiento de esta estructura.
</t>
  </si>
  <si>
    <t>Noviembre de 2013</t>
  </si>
  <si>
    <t>Estructuración.</t>
  </si>
  <si>
    <t xml:space="preserve">Se presentan observaciones a la gestión realizada por parte del Supervisor,[5]
Además de tener en cuenta las observaciones detectadas a la interventoría, para el ejercicio de las acciones a que haya lugar, se presentan las siguientes:
13. Al no estar aprobado el plan bianual no se ha podido hacer un adecuado seguimiento por parte de la firma interventora del proceso constructivo de dicha inversión.
</t>
  </si>
  <si>
    <t xml:space="preserve">Se presentan observaciones a la gestión realizada por parte del Supervisor,[5]
Además de tener en cuenta las observaciones detectadas a la interventoría, para el ejercicio de las acciones a que haya lugar, se presentan las siguientes:
16. Es importante tener en cuenta que todo tipo de equipo adquirido e imputado al plan de inversión, deben estar a nombre de la SPRSM y deben realizar operaciones solo dentro del terminal.
</t>
  </si>
  <si>
    <t xml:space="preserve">Se presentan observaciones a la gestión realizada por parte del Supervisor,[5]
Además de tener en cuenta las observaciones detectadas a la interventoría, para el ejercicio de las acciones a que haya lugar, se presentan las siguientes:
18. Se debe solicitar a la Sociedad Portuaria Regional de Santa Marta un informe detallado y justificado de la infraestructura y equipos que han sido demolidos y/o sustituidos desde el inicio del contrato de concesión portuaria.
</t>
  </si>
  <si>
    <t xml:space="preserve">Se presentan observaciones a la gestión realizada por parte del Supervisor,[5]
Además de tener en cuenta las observaciones detectadas a la interventoría, para el ejercicio de las acciones a que haya lugar, se presentan las siguientes:
19. Dentro del inventario a presentar por parte de la Interventoría, se debe verificar el nivel de detalle del mismo y la verificación de los componentes mecánicos y eléctricos del sistema de cargue directo.
</t>
  </si>
  <si>
    <t xml:space="preserve">Se presentan observaciones a la gestión realizada por parte del Supervisor,[5]
Además de tener en cuenta las observaciones detectadas a la interventoría, para el ejercicio de las acciones a que haya lugar, se presentan las siguientes:
21. Temas pendientes a la fecha[7]:
a.       Anexar informe de seguimiento a la parte social por parte de Clara Galeano
b.       El  monitoreo en partículas y gases  a cargo de CORPOMAG,  se encuentra desconectado
c.       Para 2011 se debió invertir US$ 4.766.281 - y se invirtieron 5.338.476 - No se ha podido determinar la ejecución financiera (proceso contable)
d.       Para 2012 se debió invertir US$11.493.232 - y se invirtieron 2.446.283, sustentado en priorización de inversiones en el plan bianual de inversiones 2011-2012.
e.       falta concepto, financiero y jurídico para aprobación del Plan de inversiones para 2013-2014
f.        Allegar la aprobación de cumplimiento final del plan bianual vigencias 2011-2012.
g.       Verificar pólizas al decreto 320 del 27 de febrero de 2013[8], ya que a la fecha no ha sido ajustado
h.       Reubicación de línea férrea para culminación de las obras de la nueva entrada al terminal
i.         Pago de interventoría a cargo del Plan de Inversión, definiendo cuando es obligación del fondeo de la subcuenta a cargo de la SPRSM.
j.         Requerir al concesionario para que se aporte ante la interventoría el modelo que utilizara para el nuevo cálculo de la contraprestación, y de esta forma la firma interventora realice la verificación pertinente y emita concepto
 </t>
  </si>
  <si>
    <t>diciembre  de 2013</t>
  </si>
  <si>
    <t>Gerencia Riesgos</t>
  </si>
  <si>
    <t xml:space="preserve">A reglón seguido se detallan estas recomendaciones para la supervisión del proyecto, en cabeza del ingeniero Carlos Arboleda:
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
</t>
  </si>
  <si>
    <t>A reglón seguido se detallan estas recomendaciones para la supervisión del proyecto, en cabeza del ingeniero Carlos Arboleda:
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t>
  </si>
  <si>
    <t xml:space="preserve">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
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
</t>
  </si>
  <si>
    <t>FENOCO</t>
  </si>
  <si>
    <t>Enero de 2014</t>
  </si>
  <si>
    <t xml:space="preserve">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
</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</si>
  <si>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</si>
  <si>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 xml:space="preserve">4.2.3. Interventoría Corredor Loboguerrero – Buga – Revisión de consistencia entre documentos físicos y documentos magnéticos
Hallazgo # 11 – No se encontró evidencia de la certificación de debida diligencia en la Bitácora de estructuración. 
</t>
  </si>
  <si>
    <t>Marzo de 2014</t>
  </si>
  <si>
    <t>Neiva-Espinal-Girardot</t>
  </si>
  <si>
    <t>Aeropuerto el Dorado-modernización y expansión del nuevo terminal.</t>
  </si>
  <si>
    <t>Aeropuerto el Dorado-Aspectos de Operación, Ambientales y Mantenimiento terminal y zonas aledañas</t>
  </si>
  <si>
    <t xml:space="preserve">A reglón seguido se detallan estas recomendaciones para la supervisión del proyecto, en cabeza del funcionario Bladimir Castilla Nieto:
3. Tener muy en cuenta el aspecto contractual con que se cuenta en la coyuntura frente a la magnitud e importancia que tiene aeropuerto EL Dorado en Bogotá, debido al poco personal con que cuenta la interventoría. Con la directriz que actualmente se tiene en la ANI y que es bien conocida, respecto a los fundamentos que se deben tener para las posibles adiciones de los contratos de interventorías y/o concesionarios, el tema de análisis de la situación aquí planteada para el contrato actual de interventoría de Operación, Ambiental y de mantenimiento, debe ser muy bien analizada desde todos los aspectos contractuales, y con la celeridad que el tema amerita.
</t>
  </si>
  <si>
    <t xml:space="preserve">2. Configurar en el menor tiempo posible los sensores de apertura de las puertas de acceso a los centros de cómputo para impedir el ingreso de personas ajenas al área.
</t>
  </si>
  <si>
    <t>Se presentan observaciones a la gestión realizada por parte de la Interventoría así:
32.   Se deben verificar los procedimientos del Concesionario con respecto al control de transporte de cargas extra dimensionadas y/o extra pesadas y/o peligrosas.</t>
  </si>
  <si>
    <t>Abril de 2014</t>
  </si>
  <si>
    <t xml:space="preserve">A reglón seguido se detallan estas recomendaciones para la supervisión del proyecto, en cabeza de la ingeniera Lauren Iguarán:
5. Del punto anterior, es pertinente resaltar que la supervisión deberá realizar seguimiento al Plan de Mejoramiento planteado por la propia interventoría con el propósito de verificar las acciones de mejora en la calidad del servicio prestado hacia nuestra Entidad.
</t>
  </si>
  <si>
    <t>Aeropuerto de  Cartagena (Rafael Nuñez)</t>
  </si>
  <si>
    <t>Mayo de 2014</t>
  </si>
  <si>
    <t>Atención al ciudadano</t>
  </si>
  <si>
    <t xml:space="preserve">Las principales observaciones y recomendaciones en el desempeño de la interventoría tratan sobre los siguientes puntos:
h) Mejorar la verificación del archivo documental del concesionario, a fin de vigilar la organización y conservación de la memoria histórica del contrato de concesión. 
</t>
  </si>
  <si>
    <t xml:space="preserve">Las principales observaciones y recomendaciones en el desempeño de la interventoría tratan sobre los siguientes puntos:
f) Mejorar la comprobación de los ensayos de materiales de construcción de la vía, mediante la realización de sus propias pruebas de laboratorio, de manera que se pueda generar un contraste con otra fuente, de los datos presentados por el concesionario.
</t>
  </si>
  <si>
    <t xml:space="preserve">Se presentan observaciones a la gestión realizada por parte del supervisor como:
3. No se aprobó por parte de la Gerencia de proyectos Carretero 2, el Plan de acción de auditorías de seguridad vial, remitido mediante oficio N° 20134090508862 de diciembre 12 de 2013.
</t>
  </si>
  <si>
    <t xml:space="preserve">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</si>
  <si>
    <t xml:space="preserve">7. La  Vicepresidente de Estructuración (Beatriz Eugenia Morales Vélez),  no realizó el seguimiento a los compromisos pactados en los acuerdos de gestión de la vigencia 2013, en las fechas pactadas.( Ver tabla No.3 )
</t>
  </si>
  <si>
    <t>Junio de 2014</t>
  </si>
  <si>
    <t>Julio de 2014</t>
  </si>
  <si>
    <t xml:space="preserve">SISTEMA ESTRATÉGICO DE PLANEACIÓN Y  GESTIÓN </t>
  </si>
  <si>
    <t>GESTIÓN JURÍDICA</t>
  </si>
  <si>
    <t xml:space="preserve">GESTIÓN CONTRACTUAL Y  SEGUIMIENTO DE  PROYECTOS DE  INFRAESTRUCTURA DE TRANSPORTE </t>
  </si>
  <si>
    <t>GESTIÓN DE LA  INFORMACIÓN Y  COMUNICACIONES</t>
  </si>
  <si>
    <t>GESTIÓN  ADMINISTRATIVA Y  FINANCIERA</t>
  </si>
  <si>
    <t>TRANSPARENCIA,  PARTICIPACIÓN,  SERVICIO AL  CIUDADANO Y  COMUNICACIÓN</t>
  </si>
  <si>
    <t>Control disciplinario</t>
  </si>
  <si>
    <t xml:space="preserve">8. Adquirir las guayas necesarias, para garantizar la seguridad de  los equipos portátiles con que cuenta la entidad.
</t>
  </si>
  <si>
    <t>Puerto de CONTECAR</t>
  </si>
  <si>
    <t xml:space="preserve">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t>
  </si>
  <si>
    <t xml:space="preserve">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t>
  </si>
  <si>
    <t>Septiembre de 2014</t>
  </si>
  <si>
    <t xml:space="preserve">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
</t>
  </si>
  <si>
    <t>Octubre de 2014</t>
  </si>
  <si>
    <t xml:space="preserve">5. Es importante para esta auditoría la introducción de indicadores de gestión para el proceso de conciliación, toda vez que el Decreto 1716 de 2009 en su artículo 21 y la directiva presidencial No. 05 de 2009 lo hace exigible. En esta oportunidad, sugerimos algunos (acápite relacionado con la lista de chequeo). </t>
  </si>
  <si>
    <t>Agosto de 2014</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</si>
  <si>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</si>
  <si>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</si>
  <si>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Total general</t>
  </si>
  <si>
    <t>Vicepresidencia gestión contractual.(VGC)</t>
  </si>
  <si>
    <t>GESTIÓN DE LA CONTRATACIÓN PÚBLICA</t>
  </si>
  <si>
    <t>Noviembre de 2014</t>
  </si>
  <si>
    <t xml:space="preserve">2. Garantizar la actualización y veracidad de la información publicada en Sistema de Información Institucional –SIINCO / SI-ANI, dado que esta es una fuente de consulta para las diferentes partes interesadas en el tema de las concesiones y el público en general. </t>
  </si>
  <si>
    <t>Contratación y prestación de servicio</t>
  </si>
  <si>
    <t>Alvaro Sandoval</t>
  </si>
  <si>
    <t>14. No se han recibido tramos puestos al servicio por parte del concesionario, no se garantiza cumplimiento en diseño geométrico, ni de señalización, condiciones vitales para el usuario.</t>
  </si>
  <si>
    <t xml:space="preserve">TODOS LOS PROCESOS </t>
  </si>
  <si>
    <t>4. Le es extraño a esta auditoría que en el período cubierto por esta auditoría no se hayan realizado sesiones tendientes a mejorar y/o arraigar las políticas de prevención del daño antijurídico dentro de la entidad como cumplimiento de los lineamientos exigidos por la ANDJE.</t>
  </si>
  <si>
    <t xml:space="preserve">Gerencia Predial </t>
  </si>
  <si>
    <t>Mayo de 2015</t>
  </si>
  <si>
    <t>Honda – Puerto Salgar - Girardot</t>
  </si>
  <si>
    <t xml:space="preserve">Briceño – Tunja – Sogamoso </t>
  </si>
  <si>
    <t xml:space="preserve">Gerencia de sistemas </t>
  </si>
  <si>
    <t>Cartagena- Barranquilla 4G</t>
  </si>
  <si>
    <t>Junio de 2015</t>
  </si>
  <si>
    <t>6. Gestionar de manera proactiva las observaciones y recomendaciones de PMP que vienen desde la auditoría del año 2013 y 2014 ya que aún no han sido subsanadas en su totalidad, dar un adecuado seguimiento para su cierre ya que no se evidencia estricto seguimiento.</t>
  </si>
  <si>
    <t>Siberia – La Punta – El Vino – La Vega - Villeta</t>
  </si>
  <si>
    <t xml:space="preserve">8.1 Para la Interventoría
4. Llevar a cabo seguimiento estricto a los trámites ambientales pendientes, esto con el fin de poder dar vía libre a la construcción de tramos pendientes, es el caso del trayecto 3.1 y 4ª, en los cuales en el primer caso se desistió del licenciamiento luego de haber transcurrido un tiempo importante en miras de la consecución de la licencia donde al final no era requerida la misma, sino apenas una modificación dando alcance a documento PAGA.
</t>
  </si>
  <si>
    <t>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t>
  </si>
  <si>
    <t xml:space="preserve">Defensa Judicial </t>
  </si>
  <si>
    <t>CÓDIGO (2)</t>
  </si>
  <si>
    <t>CONCESIÓN / ÁREA (RESPONSABLE DE LA IMPLEMENTACIÓN)
(6)</t>
  </si>
  <si>
    <t xml:space="preserve">
AUDITOR
 (7)</t>
  </si>
  <si>
    <t>DESCRIPCIÓN E IDENTIFICACIÓN NO CONFORMIDAD .
(3)</t>
  </si>
  <si>
    <t xml:space="preserve">PEI </t>
  </si>
  <si>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</si>
  <si>
    <t xml:space="preserve">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</si>
  <si>
    <t>3. El  Vicepresidente Ejecutivo (Javier Alberto Hernández),  no alineó los compromisos del acuerdo de gestión con el plan de acción de la vigencia 2014 ( Ver tabla No.4 )</t>
  </si>
  <si>
    <t xml:space="preserve">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</si>
  <si>
    <t xml:space="preserve">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</si>
  <si>
    <t>PVAR</t>
  </si>
  <si>
    <t>• Se observa que el cumplimiento de las actividades propuestas para los 8 riesgos identificados en la vigencia 2014 es muy bajo, solo tres actividades el 16% de las 19 propuestas para mitigar los riesgos se cumplieron al 100%. Queda pendiente el seguimiento del 2015 en esta materia.</t>
  </si>
  <si>
    <t xml:space="preserve">Se vislumbra que el seguimiento del mapa de riesgo de proceso, no fue riguroso por parte de los responsables, porque no registran las actividades que se realizaron. </t>
  </si>
  <si>
    <t>En las actividades propuestas no hay clasificación de acciones preventivas y/o correctivas.</t>
  </si>
  <si>
    <t>• No se presentan indicadores pertinentes para medir las actividades propuestas, como se muestra a renglón seguido:</t>
  </si>
  <si>
    <t>Las actividades propuestas para mitigar los riesgos: Aprobación insuficiente de recursos y demoras de trámites presupuestales y Formulación incoherente del Plan de Infraestructura de Transportes y sus planes programas y proyectos; no se desarrollaron en la vigencia 2014 lo que genera extrañeza por estar evaluadas con una probabilidad, posible e improbable respectivamente y riesgo alto.</t>
  </si>
  <si>
    <t>•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t>
  </si>
  <si>
    <t>Vicepresidencia de planeación, Riesgos y entorno (VPRE)</t>
  </si>
  <si>
    <t>Vicepresidencia de Estructuración (VE)</t>
  </si>
  <si>
    <t>Vicepresidentes</t>
  </si>
  <si>
    <t>TIPO DE ACCION (10)</t>
  </si>
  <si>
    <t>ACCIONES DE MEJORAMIENTO (11)</t>
  </si>
  <si>
    <t>Será labor para la Interventoría
h) Adicional al punto anterior, se deberá continuar con el seguimiento al tema del Paseo de las Frutas, dados los aspectos que actualmente se siguen teniendo como lo son los de tipo ambiental, lo referente a la licencia de construcción que aún no se tiene aprobadas, legalización del suministro de los servicios públicos debidamente aprobados por los entes municipales, y todo trámite y acciones que permitirán el traslado de los fruteros del sector hacia ésta nueva construcción, con condiciones que garanticen su trabajo bajo las circunstancias ambientales y de higiene que se asocian a venta de alimentos.</t>
  </si>
  <si>
    <t>Santa Marta – Riohacha - Paraguachón</t>
  </si>
  <si>
    <t>A reglón seguido se detallan estas recomendaciones para la supervisión
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t>
  </si>
  <si>
    <t xml:space="preserve">2. Dentro de la señalización requerida en los pasos a nivel, se evidencia en campo la falencia de los elementos de control en el paso por el municipio de Bosconia; la talanquera instalada, y que supone una maniobra automática en el paso del tren, no se encuentra en funcionamiento, ejerciéndose manualmente el control, pese a la infraestructura instalada. Se solicita a la interventoría asegurar el adecuado funcionamiento de los 3 pasos a nivel instalados recientemente con este tipo de tecnología para beneficio del proyecto y de la comunidad.
De la misma manera, se solicita hacer seguimiento estricto a los demás pasos a nivel en función de la señalización requerida, tal como se deja comentado en el numeral 6.3.3, según lo dispuesto en el Manual de Señalización Vial del Ministerio de Transporte.
</t>
  </si>
  <si>
    <t xml:space="preserve">La Interventoría debe cumplir lo reglamentado por Ley en Colombia, respecto a examen que los ciclos de los recursos del concesionario garanticen que no hay violación a los LA/FT (lavado de activos y financiación de terrorismo). </t>
  </si>
  <si>
    <t>Julio de 2015</t>
  </si>
  <si>
    <t>Agosto de 2015</t>
  </si>
  <si>
    <t>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t>
  </si>
  <si>
    <t>4. Ubicar la señalización necesaria y recomendada en los centros de cómputo.</t>
  </si>
  <si>
    <t>6. Dotar de mecanismos de riego de agua para eventualidades de incendio en los centros de cómputo de los pisos 6 y 7. Igualmente dotar de sendos equipos extintores los cuartos que conforman el centro de cómputo del piso octavo.</t>
  </si>
  <si>
    <t>8. Dotar de un aire acondicionado portátil con control de temperatura el centro de cómputo del piso 7, similar al que se encuentra operando en el piso 8.</t>
  </si>
  <si>
    <t xml:space="preserve">Puerto de Cartagena </t>
  </si>
  <si>
    <t>5. Actualizar la página web de la entidad ya que no se encontró información alguna concerniente a: Provisión por vacancia temporal, comisión para desempeñar empleos de libre nombramiento y remoción o de periodo, vacancia propiamente dicha y encargos.</t>
  </si>
  <si>
    <t xml:space="preserve">Puerto Regional de Santa Marta </t>
  </si>
  <si>
    <t>c) No se evidenció que se lleve una matriz o metodología para identificar periódicamente los riesgos del desarrollo del contrato de concesión y del de interventoría. todos los riesgos son del privado pero deberían señalarse de manera más específica y puntual.</t>
  </si>
  <si>
    <t>e) No se encontró evidencia de la aplicación al procedimiento PD- 26 – EVCI-F-004 ”PLAN DE MEJORAMIENTO POR PROCESO (ACCIÓN PREVENTIVA, ACCIÓN CORRECTIVA)” por parte del Supervisor Fernando Hoyos quien ejercía la supervisión por la ANI en el año 2013.</t>
  </si>
  <si>
    <t>Corredor  férreo La Dorada - Chiriguaná</t>
  </si>
  <si>
    <t>Oficina Comunicaciones (OC)</t>
  </si>
  <si>
    <t>Vicepresidencia  Ejecutiva (VEJ)</t>
  </si>
  <si>
    <t>Septiembre de 2015</t>
  </si>
  <si>
    <t>Octubre de 2015</t>
  </si>
  <si>
    <t>Angela Cajamarca</t>
  </si>
  <si>
    <t xml:space="preserve">2. Tener en cuenta las alarmas arrojadas dentro del sistema y realizar su efectiva corrección como lo son:
La entidad 41 procesos judiciales sin provisión contable y calificación del riesgo.
Existen 6 procesos con inconsistencias entre la instancia y los fallos reportados no incluidos en el sistema.
</t>
  </si>
  <si>
    <t>Noviembre de 2015</t>
  </si>
  <si>
    <t>Mariela Grass</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</si>
  <si>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</si>
  <si>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</si>
  <si>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</si>
  <si>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5. La Gerencia Jurídica de Estructuración legal,  a 25 de septiembre de 2015, no ha radicado las bitácoras de Proyecto a su cargo. El último registro de radicación, data del 29 de noviembre de 2013.</t>
  </si>
  <si>
    <t>Portuario, Puerto Drummond (American Port Company Inc.)</t>
  </si>
  <si>
    <t>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t>
  </si>
  <si>
    <t>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t>
  </si>
  <si>
    <t xml:space="preserve">Plan de Mejoramiento por Procesos
 Estado de las No Conformidades  </t>
  </si>
  <si>
    <t>N° de no conformidades</t>
  </si>
  <si>
    <t>Cerradas</t>
  </si>
  <si>
    <t>En proceso</t>
  </si>
  <si>
    <t>Abiertas</t>
  </si>
  <si>
    <t>Total</t>
  </si>
  <si>
    <t xml:space="preserve">5. Proyectos que presentaron diferencias mínimas en saldos:
• Bogotá – Villavicencio, diferencia $1=, que corresponde al redondear los decimales.
</t>
  </si>
  <si>
    <t>15. Se evidencian que ocho (8) hallazgos imputados por la CGR, se encuentran con un porcentaje de avance del 75% por retirarse estos de la reforma de la demanda de reconvención, situación que la Oficina de Control Interno no comprende puesto que se supeditó la acción correctiva del hallazgo al concepto de un abogado externo sobre la inclusión o no del mismo en la reforma de la demanda y ya han transcurrido cuatro (4) años desde la imputación por parte de la CGR; adicionalmente, el área de Defensa Judicial de la ANI no ha iniciado procesos de incumplimiento en contra del concesionario o arraigado responsabilidades a los funcionarios que en su momento incumplieron con el debido seguimiento al contrato de concesión y que dieron origen a dichos hallazgos.</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</si>
  <si>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</si>
  <si>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16F</t>
  </si>
  <si>
    <t>Diciembre de 2015</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</si>
  <si>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</si>
  <si>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</si>
  <si>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 No conformidad  por contravenir la exigencia del deber de publicación en el SECOP de los “Documentos del Proceso y los actos administrativos del proceso de contratación, dentro de los tres (3) días siguientes a su expedición”
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
</t>
  </si>
  <si>
    <t>Está en proceso de organización de la información  del archivo documental del Concesionario.</t>
  </si>
  <si>
    <t>Mediante correo electrónico del 01/12/15 se informa que mediante resolución se declaró incumplimiento a Tren de Occidente; sin embargo, a hoy no se ha definido responsable del tramo.
Revisión avance en Marzo</t>
  </si>
  <si>
    <t>Actualmente se realiza un seguimiento a la correspondencia enviada de la interventoría al concesionario y en los comités de obra y operación se realiza la verificación de la respuesta dada por el concesionario.</t>
  </si>
  <si>
    <t>Mediante radicado ANI No. 2013-409-018680-2 de fecha 16 de mayo de 2013, la interventoría del proyecto dio respuesta a este requerimiento en el PUNTO 3. Lineamiento. Mediante correo electrónico se adjunta oficio mencionado.</t>
  </si>
  <si>
    <t>Mediante radicado ANI No. 2013-409-018680-2 de fecha 16 de mayo de 2013, la interventoría del proyecto dio respuesta a este requerimiento en el PUNTO 14. Lineamiento. Mediante correo electrónico se adjunta oficio mencionado.</t>
  </si>
  <si>
    <t>Se envía respuesta de las mismas, con sus debidos soportes.</t>
  </si>
  <si>
    <t>Mediante memorando No. 2015-500-015428-3 del 29/12/15, se informa que se solicitará dicha labor a la interventoría. Revisar avance en 2016</t>
  </si>
  <si>
    <t>%</t>
  </si>
  <si>
    <t>DESCRIPCIÓN DEL SEGUIMIENTO, RESPONSABLE IMPLEMENTACIÓN (14)</t>
  </si>
  <si>
    <t>DESCRIPCIÓN DE LA VERIFICACIÓN SERVIDOR PÚBLICO  OCI (15)</t>
  </si>
  <si>
    <t>AVANCE
FINAL (%)
(16)</t>
  </si>
  <si>
    <t>ESTADO (17)</t>
  </si>
  <si>
    <t>OBSERVACIONES OCI (18)</t>
  </si>
  <si>
    <t>Cuenta de ESTADO (17)</t>
  </si>
  <si>
    <t xml:space="preserve">Al realizar la auditoría a los contratos por prestación de servicios se recomienda hacer las correcciones a los contratos que se registraron erróneamente en la base de datos del SECOP adjudicándose a una dependencia distinta a la que inicialmente suscribió el contrato.
Se sugiere que al momento de suscribir un contrato por prestación de servicios tener en cuenta los hallazgos de la Contraloría General de la República con respecto a los contratos por prestación de servicios, en donde describen que existen cargos vacantes en la planta de personal y un alto número de contratistas.
</t>
  </si>
  <si>
    <t>6. A la fecha, esta auditoría no se pudo detectar con toda la certeza qué concesionarios cuentan con las garantías (pólizas) vigentes, en tanto que el control ejercido por la Vicepresidencia Jurídica no es alimentado permanentemente por los supervisores de la Vicepresidencia de Gestión Contractual.</t>
  </si>
  <si>
    <t>En proceso de subsanar, teniendo en cuenta reuniones y seguimiento a partir del mes de septiembre de 2015 y memorando bajo radicación No. 2015-102-014983-3 de fecha 21 de diciembre de 2015.</t>
  </si>
  <si>
    <t>Proceso</t>
  </si>
  <si>
    <t>T Luz Jeni Fung Muñoz</t>
  </si>
  <si>
    <t>técnicas</t>
  </si>
  <si>
    <t>proceso</t>
  </si>
  <si>
    <t>Se evidencio que el GIT  de riesgos coordino el seguimiento a los mapas de riesgos, falta los soportes de estos</t>
  </si>
  <si>
    <t xml:space="preserve">tecnicas </t>
  </si>
  <si>
    <t>cerradas</t>
  </si>
  <si>
    <t>nuevas NC</t>
  </si>
  <si>
    <t>NC dic 2015</t>
  </si>
  <si>
    <t>NC Ene 2016</t>
  </si>
  <si>
    <t xml:space="preserve">NC cerradas </t>
  </si>
  <si>
    <t>NC en proceso</t>
  </si>
  <si>
    <t>NC abiertas</t>
  </si>
  <si>
    <t>Total de NC</t>
  </si>
  <si>
    <t>PAOC</t>
  </si>
  <si>
    <t>Enero de 2016</t>
  </si>
  <si>
    <t>5.1. Incumplimiento en el término de atención de 58 solicitudes que representan el 25% del total de las 537 comunicaciones recibidas durante el primer semestre de 2015, que se describen al detalle en el anexo.</t>
  </si>
  <si>
    <t>5.2. Incumplimiento en el término de atención de siete (7) oficios de observaciones preliminares, en los que la Contralorí0a General de la República señalaba que “era la única oportunidad dentro de la auditoría, para que la Agencia Nacional de Infraestructura en ejercicio al derecho a la contradicción y defensa presentara los argumentos y soportes que permitieran desvirtuar las observaciones…”.</t>
  </si>
  <si>
    <t>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t>
  </si>
  <si>
    <t>Para la vigencia 2016 en el plan de Acción se marcará con un código establecido determinado aquellas metas que correspondan a metas de SINERGIA, que correspondan a indicadores por procesos y a indicadores del Decreto 2482</t>
  </si>
  <si>
    <t xml:space="preserve">Mónica Bibiana Forero </t>
  </si>
  <si>
    <t>Febrero de 2016</t>
  </si>
  <si>
    <t xml:space="preserve">IP  4G, Chirajara - Fundadores </t>
  </si>
  <si>
    <t xml:space="preserve">8.1.2 Para la Supervisión
1. Verificar y justificar la razón por la cual el concesionario pretende disminuir la longitud de todos los túneles, estos cambios son sustanciales a la propuesta inicialmente aprobada por la entidad y deben denotar un ajuste dentro del modelo financiero por menor cantidad de obra a realizar. Particularmente el túnel 3 de la unidad funcional 2 donde se plantea una disminución en longitud mayor al 10%, lo cual no puede permitirse y debe justificarse o plantearse la posibilidad de reinversión de los recursos derivados del recorte de la longitud del túnel.
</t>
  </si>
  <si>
    <t xml:space="preserve">PIL
PEI </t>
  </si>
  <si>
    <t>40
52</t>
  </si>
  <si>
    <t xml:space="preserve">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
Cada dependencia, en función de  sus acciones incumplidas deberá abordar una estrategia y un plan que permita superar o justificar dicho incumplimiento.
</t>
  </si>
  <si>
    <t xml:space="preserve">3. Los soportes del seguimiento del 4to trimestre del plan de acción vigencia 2015, no corresponden a los determinados en la metodología plan de acción SEPG-I-006. 
•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
• Algunos de los seguimientos presentados por las diferentes dependencias no incluyen las observaciones pertinentes del no cumplimiento ni las evidencias que se deben relacionar. </t>
  </si>
  <si>
    <t xml:space="preserve">5.2. Se evidenció que persiste el incumplimiento parcial a los criterios establecidos en la circular No. 2013-409-000009-4 del 10 de mayo de 2013, referente al manejo del sistema de gestión documental y derechos de petición. Las situaciones más renuentes y que conllevan a la pérdida de trazabilidad son las relacionadas con los siguientes eventos:
o Falta adecuada del enlace entre el radicado de entrada y del de salida.
o Se archivan los documentos sin haberse dado respuesta completa y definitiva. 
</t>
  </si>
  <si>
    <t xml:space="preserve">5.1. Se mantiene la NO conformidad relacionada con los incumplimientos de términos toda vez que en los cuatro (4)  trimestres de 2015 examinados, persiste un alto índice (37%) de radicados con reporte de incumplimiento de términos y sin respuestas a las PQRS.
</t>
  </si>
  <si>
    <t>Se hace necesario realizar el registro oportuno y la constante actualización por parte de los apoderados internos y/o externos de la entidad del Sistema “EKOGUI”, toda vez que en el presente informe aún persisten desactualizaciones (no se está actualizando la información en debida forma).</t>
  </si>
  <si>
    <t xml:space="preserve">La entidad cuenta con 501 procesos judiciales sin provisión contable y calificación del riesgo, en el informe anterior esta cifra era de 41 el número de procesos, es decir, no ha habido mejora. </t>
  </si>
  <si>
    <t>De la misma manera siguen existiendo 6 procesos con inconsistencias entre la instancia y los fallos reportados no incluidos en el sistema, igualmente no hubo mejora.</t>
  </si>
  <si>
    <t>Marzo de 2016</t>
  </si>
  <si>
    <t xml:space="preserve">Gerencia de Planeación </t>
  </si>
  <si>
    <t xml:space="preserve">Gerencia de Sistemas </t>
  </si>
  <si>
    <t>Total Vicepresidencia gestión contractual.(VGC)</t>
  </si>
  <si>
    <t>Área metropolitana de Cúcuta</t>
  </si>
  <si>
    <t>Total Vicepresidencia  Ejecutiva (VEJ)</t>
  </si>
  <si>
    <t>Vicepresidencia Administrativa y Financiera. (VAF)</t>
  </si>
  <si>
    <t>se verifico en la pagina de la entidad que se publico un link con los ASPIRANTES A CARGOS DE LIBRE NOMBRAMIENTO Y REMOCIÓN http://www.ani.gov.co/contratacion/aspirantes</t>
  </si>
  <si>
    <t>Transversal de las Américas  sector I</t>
  </si>
  <si>
    <t>Contratación</t>
  </si>
  <si>
    <t>Perimetral del Oriente de Cundinamarca</t>
  </si>
  <si>
    <t xml:space="preserve">Aeropuerto el Dorado (Financiera) </t>
  </si>
  <si>
    <t>Malla Vial del Valle del Cauca</t>
  </si>
  <si>
    <t>Ruta del sol tramo I</t>
  </si>
  <si>
    <t xml:space="preserve">Ruta del sol tramo III </t>
  </si>
  <si>
    <t xml:space="preserve">• Se ajustara el manual SEPG-M-003 (Manual para la elaboración de indicadores)
o Indicará las competencias del equipo de calidad en la selección de los indicadores de procesos.
</t>
  </si>
  <si>
    <t xml:space="preserve">• Se ajustara el instructivo SEPG-I-006 (Metodología plan de acción)
o Se complementará el instructivo en cuanto al tipo de evidencias que soporten el reporte.
</t>
  </si>
  <si>
    <t xml:space="preserve">Mediante memorando No. 2015-500-015325-3 del 24/12/15 se informó e hizo entrega de copia de comunicaciones emitidas por la interventoría al Concesionario, requiriéndole la terminación de las obras dentro del plazo contractual, entre otros.
Ahora bien, con la firma del Otrosí No.7, se fijó como fecha de terminación del total de las obras el 31/12/2016, por lo cual el recibo total de las obras y la entrada a la etapa de operación y firma de la respectiva acta, debe surtirse en enero de 2017. Se adjunta copia del mencionado otrosí. </t>
  </si>
  <si>
    <t xml:space="preserve">En el numeral 3 del memorando No. 2015-500-015325-3 del 24/12/15, se mencionó que esta no conformidad no había sido enviada en la matriz original que remitió la oficina de control interno el 17/11/2015, por lo cual no se presentaron acciones para la misma.
De acuerdo con lo trabajado conjuntamente con el área de Control Interno, la Gerencia de Defensa Judicial, la Gerencia Predial y la Vicepresidencia Ejecutiva entre noviembre y diciembre de 2015, se tiene que de los ocho (8) hallazgos que aún aparecían vigentes en la matriz del PMI, a la fecha de la Auditoria (hallazgos Nos. 524, 533, 534, 568, 573, 576, 580 y 581), a diciembre de 2015 se tenían todos al 100%, a excepción de los hallazgos 580 y 581, para los cuales se solicitó ampliar el plazo a 30 de junio de 2016 por parte de la gerencia de Defensa Judicial que lo tiene a su cargo.
Se adjunta matriz PMI vigente.
</t>
  </si>
  <si>
    <t>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t>
  </si>
  <si>
    <t>Rehabilitación y mantenimiento calzada existente Buga-Loboguerrero</t>
  </si>
  <si>
    <t>ACUMULADOS</t>
  </si>
  <si>
    <t>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</si>
  <si>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</si>
  <si>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MES DE CIERRE</t>
  </si>
  <si>
    <t>ABRIL</t>
  </si>
  <si>
    <t>De acuerdo a las no conformidades presentadas, cordialmente se le informa como plan de mejora se revisará la Hoja de vida de cada funcionario para que los documentos faltantes sean subidos al Aplicativo. A los contratistas se le revisara en cada renovación del contrato.</t>
  </si>
  <si>
    <t xml:space="preserve">Se revisará la  Hoja de Vida de cada Funcionario y se solicitará la declaración de Bienes y Rentas si esta faltará. </t>
  </si>
  <si>
    <t xml:space="preserve">1. Proyectos que no enviaron el formato GCSP-F-008 al área de contabilidad dentro del tiempo establecido a la ANI para el mes de diciembre del año en curso:
 • Villavicencio - Yopal.
• Malla Vial del Meta.
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
</t>
  </si>
  <si>
    <t>2. Gestionar con el concesionario y realizar seguimiento a los compromisos  sobre el cumplimiento del  programa de inversión del 1%, al igual que las obligaciones que se tienen frente a las solicitudes por parte de la ANLA de las 4 licencias ambientales que tiene el proyecto, de tal manera que se tomen acciones frente a los mismos.</t>
  </si>
  <si>
    <t>2. Se evidencia que gran parte de los taludes a lo largo del corredor vial no han sido reforestados, o en defecto la vegetación allí colocada no logro adherirse al mismo por lo cual debe requerirse un plan al concesionario para la culminación de estos particulares.</t>
  </si>
  <si>
    <t xml:space="preserve">8.1.1 Para la Interventoría
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t>
  </si>
  <si>
    <t>Implementación de una herramienta que permita contar con la información actualizada de los proyectos</t>
  </si>
  <si>
    <t>link https://anionline.sharepoint.com/sites/pwa/Projects.aspx</t>
  </si>
  <si>
    <t>AP</t>
  </si>
  <si>
    <t>AC</t>
  </si>
  <si>
    <t>Gabriel Eduardo del Toro Benavides</t>
  </si>
  <si>
    <t>Correctivo, se guardaran los Archivos en PDF.  No obstante en todas las bitácoras entregadas se adjuntan los documentos impresos, que son los mismo que van anexos en el CD adjuntos y son escaneados por Archivo y Correspondencia</t>
  </si>
  <si>
    <t>Gerencia de Estructuración Legal</t>
  </si>
  <si>
    <t xml:space="preserve">Todas las bitácoras de estructuración técnica y financiera de esta auditoría fueron entregadas. Lo correspondiente a la VE  esta subsanado.
(Pendiente legal y de modificaciones contractuales y todas las bitácoras de contratación.) Completamiento </t>
  </si>
  <si>
    <t>Gerencia carretero 3</t>
  </si>
  <si>
    <t>Desde el año 2015, luego del informe de auditoria de la OCI hemos realizado la introducción de dichos indicadores, acogiéndonos a dicha recomendación.</t>
  </si>
  <si>
    <t>Las políticas de prevención del daño antijurídico en la entidad se encuentran en proceso de ser planteadas y aprobadas en razón de la implementación del Modelo Óptimo de Gestión-MOG, que se viene tratando en conjunto con la ANDJE</t>
  </si>
  <si>
    <t>La "no conformidad" ya tiene plan y se está tratando bajo los plazos que se mencionan para su posterior cierre.</t>
  </si>
  <si>
    <t>Se tomarán las medidas pertinentes para actualizar el Sistema eKOGUI y evitar las alarmas que se mencionan en la "no conformidad"</t>
  </si>
  <si>
    <t>Se generarán las listas de chequeo propuestas dentro del informe de auditoría emanado de la OCI, con respecto a la verificación y control de los procesos judiciales en la ANI, pero el tema de la adquisición predial y de expropiaciones es de otro GIT.</t>
  </si>
  <si>
    <t>Se tomarán las medidas pertinentes para actualizar el Sistema eKOGUI y evitar las alarmas y desactualizaciones que se mencionan en la "no conformidad"</t>
  </si>
  <si>
    <t>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</si>
  <si>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 xml:space="preserve">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t>
  </si>
  <si>
    <t xml:space="preserve">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
</t>
  </si>
  <si>
    <t>Trasladar a la Vicepresidencia Jurídica el Hallazgo 14 y 15 por ser de su competencia.
Trasladar el Hallazgo 16 por competencia a la Gerencia de Contratación.
Trasladar el Hallazgo 17 por competencia a la Gerencia de Jurídica de Estructuración.</t>
  </si>
  <si>
    <t>Dar traslado a la Vicepresidencia Jurídica – Gerencia de Contratación por competencia</t>
  </si>
  <si>
    <t>No conformidad #07: Se realizara un cronograma y se efectuara un seguimiento por parte de la Vicepresidencia de estructuración</t>
  </si>
  <si>
    <t>Cronograma de seguimiento en tiempo y responsables para cada Bitácora</t>
  </si>
  <si>
    <t>Se debe trasladar a la Vicepresidencia Jurídica Gerencia de Estructuración Legal y Gerencia de Contratación para los casos de su competencia</t>
  </si>
  <si>
    <t>la VE realizará un cronograma y se efectuara un seguimiento por parte de la Vicepresidencia de estructuración
A la fecha de la realización de este plan la Vicepresidencia de Estructuración solo tiene pendiente la completitud de la Bitácora Neiva – Espinal – Girardot</t>
  </si>
  <si>
    <t>Gerencia de Contratación
Gerencia de Estructuración Legal</t>
  </si>
  <si>
    <t>Con el código que asigna planeación para la Bitácora de Estructuración se asocia al proyecto y se evita de esta manera la distinta denominación del nombre del Proyecto</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</si>
  <si>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</si>
  <si>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Se debe dar traslado a la Vicepresidencia Jurídica por ser de su competencia</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</si>
  <si>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</si>
  <si>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</si>
  <si>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 xml:space="preserve">Expedir una circular mediante la cual se ratifique el deber de adelantar los convenios interadministrativos con base en el procedimiento establecido para el efecto.
la VE  Remitir dentro de los tres días siguientes a la expedición del documento (estudios previos, acto de justificación de la contratación y el convenio) a la gerencia de contratación para su publicación en el SECOP
</t>
  </si>
  <si>
    <t>1. La Gerencia de Riesgos realizará acompañamiento en el mejoramiento de los indicadores del mapa de riesgos del Proceso</t>
  </si>
  <si>
    <t>El 28/04/2016 la VPRE  entrega su plan de mejoramiento</t>
  </si>
  <si>
    <t>Hallazgo 11: superado por cuanto el certificado se encuentra dentro de la Bitácora
Se debe dar traslado a la Vicepresidencia de Gestión Contractual por no ser competencia de la Vicepresidencia de Estructuración</t>
  </si>
  <si>
    <t>VE Hallazgo 11: superado por cuanto el certificado se encuentra dentro de la Bitácora</t>
  </si>
  <si>
    <t xml:space="preserve">2. Proyectos que presentaron diferencias mínimas en saldos:
• Antioquia - Bolívar, diferencia de $0.10= con la fiducia que corresponde al redondear los decimales.
• Área Metropolitana de Cúcuta y Norte de Santander, diferencia de $0.45= con la fiducia que corresponde al redondear los decimales.
• Autopista Conexión Norte, diferencia de $0.01= con contabilidad que corresponde al redondear los decimales.
• Pacífico 2, diferencias de $0.08= con contabilidad y $0.07= con fiducia que corresponden al redondear los decimales.
• Bogotá – Villeta, diferencia de $0.01= con la fiducia que corresponde al redondear los decimales.
• Girardot – Ibagué – Cajamarca, diferencia de $0.41= con la fiducia que corresponde al redondear los decimales.
• Pereira – La Victoria, diferencia de $12= con la fiducia que se ajustarán en el segundo semestre de 2016.
• Rumichaca – Pasto, diferencia de $0.19= con la fiducia que corresponde al redondear los decimales.
• Transversal del Sisga, diferencia de $0.40= con la fiducia que corresponde al redondear los decimales.
</t>
  </si>
  <si>
    <t xml:space="preserve">3. Proyectos con diferencias significativas en los saldos:
•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
• Autopista Magdalena 2= Se presentó una diferencia en la conciliación por $3.605.320.502=, que corresponde a un error conceptual al sumar la depreciación al valor de los aportes equity en vez de restarla. El concesionario ajustará el formato para el segundo semestre de 2016.
En las dos situaciones anteriores, se recomienda hacer un seguimiento riguroso para que se realicen los ajustes y correcciones a que haya lugar, ya que estas cifras influyen en la razonabilidad de los estados financieros de la ANI.
</t>
  </si>
  <si>
    <t>ESTA NO CONFORMIDAD SE TRASLADA PARA LA VGC MESA DE TRABAJO DEL 27 DE ABRIL DE 2016.</t>
  </si>
  <si>
    <t>Y se subsanará en el próximo formato por parte de la VGC</t>
  </si>
  <si>
    <t>En el plan de mejoramiento propuesto se precisa que se continuara adelantando capacitaciones de ORFEO a través de Talento Humano.</t>
  </si>
  <si>
    <t>Se realiza seguimiento continuó a las radicaciones de las actas y a los compromisos señalados en cada uno de ellas.</t>
  </si>
  <si>
    <t>Se realiza seguimiento por medio del ORFEO, sobre el tema relacionado con las radicaciones de las actas de visita y el cumplimiento de los términos.</t>
  </si>
  <si>
    <t>Se evidenció que las actas de visita se encuentren debidamente radicadas y que hayan sido tramitadas dentro de los términos indicados por el ente de control.</t>
  </si>
  <si>
    <t>Apertura de procesos disciplinarios por la demora en las respuestas.</t>
  </si>
  <si>
    <t>Gerencia Financiera.</t>
  </si>
  <si>
    <t>Suscripción de contrato para mantenimiento de los sistemas de acceso (mayo de 2016)
Configuración de los sensores de apertura centros de cómputo</t>
  </si>
  <si>
    <t>Adquisición de la señalización faltante e instalación en los centros de cómputo</t>
  </si>
  <si>
    <t>- Incluir en el anteproyecto de presupuesto rubro mantenimiento
- Instalación de equipos de riego
- Instalación equipos extintores</t>
  </si>
  <si>
    <t>- Incluir en el anteproyecto de presupuesto rubro mantenimiento
- Instalación de equipos de refrigeración</t>
  </si>
  <si>
    <t>Se solicitó el presupuesto para adelantar la adquisición;
Luis Fabian Ramos</t>
  </si>
  <si>
    <t>Ya se esta tramitando el proceso de contratación;
Luis Fabian Ramos</t>
  </si>
  <si>
    <t>organizacionales</t>
  </si>
  <si>
    <t>Total Oficina Comunicaciones (OC)</t>
  </si>
  <si>
    <t>Total Vicepresidencia Administrativa y Financiera. (VAF)</t>
  </si>
  <si>
    <t>Total Vicepresidencia de Estructuración (VE)</t>
  </si>
  <si>
    <t>Total Vicepresidencia de planeación, Riesgos y entorno (VPRE)</t>
  </si>
  <si>
    <t>Gerencia de Contratación</t>
  </si>
  <si>
    <t>Abril de 2016</t>
  </si>
  <si>
    <t xml:space="preserve">2. Proyectos que presentaron diferencias mínimas en saldos:
• Bosa – Granada - Girardot, diferencia de $3,00= que corresponde a un mayor valor certificado por la fiducia.
• Corredor Perimetral del Oriente de Cundinamarca, diferencia de $0,01= que corresponde a un mayor valor certificado por la fiducia.
• Pacífico 2, diferencia de $1,01= que corresponde a un menor valor certificado por la fiducia.
• Bogotá – Villavicencio, diferencia de $1,00= que corresponde a un menor valor certificado por la fiducia.
• Cambao – La Esperanza – Ibagué – Honda, diferencia de $21.300,00=, corresponde a la comisión de 19.7% dejada de cobrar por Odinsa, en virtud del contrato de recaudo de peajes suscrito con el Invías.
</t>
  </si>
  <si>
    <t xml:space="preserve">IP 4G GICA </t>
  </si>
  <si>
    <t xml:space="preserve">1. Proyectos que no enviaron el formato GCSP-F-008 al área de contabilidad dentro del tiempo establecido a la ANI para el mes de enero del año en curso:
• Malla Vial del Meta.
• Corredor Perimetral del Oriente de Cundinamarca.
</t>
  </si>
  <si>
    <t xml:space="preserve">Aeropuerto Ernesto Cortissoz de Barranquilla </t>
  </si>
  <si>
    <t>1. Se evidencia que la interventoría basa las estadísticas de operación en la información aportada por la concesión directamente, lo cual no permite cotejar datos sino plasmar los reportados por la concesión. Se requiere buscar mecanismos alternativos para cotejar las cifras dadas por la concesión en virtud de verificar los datos suministrados por ellos en los controles operacionales que adelanta y certifica la interventoría, tales como pasajeros movilizados, operaciones realizadas, entre otros. Esto con el fin de que los indicadores de la infraestructura aeroportuaria disponible sean calculados con información corroborada</t>
  </si>
  <si>
    <t>2. Se evidencia un contenido de página web deficiente, lo cual requiere de un mejoramiento completo; esta debe incluir información de interés general sobre el proyecto, etapas, avances, galería fotográfica, logos de la ANI, ultimas noticias del proyecto, entre otro contenido que pueda ser de utilidad para cualquier interesado en el proyecto. En el mismo sentido se requiere una revisión de la página web del concesionario, que involucre un contenido más específico del proyecto, destacando servicios, noticias, avances, entre otras particularidades que son de total interés para la zona caribe.</t>
  </si>
  <si>
    <t xml:space="preserve">8.1.2 Para la Supervisión
1. Debido a los reiterados incumplimientos del concesionario, verificados en los informes de interventoría sustentados específicamente para cada componente y/o actividad no realizada; se evidencian pocas acciones de fondo sobre el actuar del concesionario, a fin de cumplir con los plazos estimados del contrato y que siguen generando retrasos tan considerables como los que ya se han evidenciado.
</t>
  </si>
  <si>
    <t xml:space="preserve">7.1.2 Para la Supervisión
1. Gestionar al interior de la Entidad para que se dé respuesta inmediata respecto a los dineros faltantes en la subcuenta predial, partiendo de la premisa que no se había dado aprobación para este tipo de movimiento. Además,  considerar la aplicación de algún tipo de acción preventiva al respecto, de tal manera que este tipo de situación no se vuelva a presentar.
</t>
  </si>
  <si>
    <t>Autopista al Mar 1 (4G)</t>
  </si>
  <si>
    <t>2. Informar si el formato “Información Estadística de los Costos” ya ha sido homologado internamente por parte de la ANI, y en caso afirmativo notificar si el concesionario ya cumplió con su entrega.</t>
  </si>
  <si>
    <t xml:space="preserve">Víctor Alfonso Trespalacios </t>
  </si>
  <si>
    <t>La no conformidad detectada en la presente auditoría, es la negativa del concesionario de entregar los estados financieros ante la solicitud hecha por esta jefatura en ejercicio de las facultades que se le otorgan a este despacho como autoridad de control, en virtud de lo dispuesto por la Ley 87 de 1993, Artículo 12, literal d), tanto como la prevista en el Decreto 2649 de 1993, en su Artículo 26; y la falta de acompañamiento de la interventoría en la solicitud de los mismos ante OPAIN.E700</t>
  </si>
  <si>
    <t xml:space="preserve">Informe de auditoria de febrero 2016:
La VPRE  presentó el plan de mejoramiento. Con el fin de identificar las metas en el formato de seguimiento de plan de acción se incluirá una columna donde se identifique la actividad que aporta a los diferentes Planes. Pendiente la ejecución </t>
  </si>
  <si>
    <t>Si bien. La entidad cuenta con la matriz de planeación estratégica, no se visualizan claramente las metas SISMEG. 
Informe de auditoria de febrero 2016:
Se ha mejorado en la articulación entre el plan estratégico y el plan de acción falta alinearlos con las metas SINERGIA, para subsanar por completo la no conformidad. La VPRE  presentó el plan de mejoramiento.</t>
  </si>
  <si>
    <t>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t>
  </si>
  <si>
    <t>08/03/2016, 
Se revisara y ajustara el "MANUAL PARA LA ELABORACIÓN DE INDICADORES SEPG-M-003" en el año 2016.</t>
  </si>
  <si>
    <t>11/03/2016, 
Se realizara revisión y seguimiento tanto a los riesgos como a los indicadores de los mismos  para el año 2016.</t>
  </si>
  <si>
    <t>04/03/2016, la OC revisara y ajustara la documentación del SIG en el año 2016.</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</si>
  <si>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</si>
  <si>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22/03/2016, (VPRE)
* Ídem No. 2391</t>
  </si>
  <si>
    <t>NC Feb 2016</t>
  </si>
  <si>
    <t>NC Mar 2016</t>
  </si>
  <si>
    <t>NC Abr 2016</t>
  </si>
  <si>
    <t>MAYO</t>
  </si>
  <si>
    <t>NC JUN 2016</t>
  </si>
  <si>
    <t>NC May 2016</t>
  </si>
  <si>
    <t>acumulado</t>
  </si>
  <si>
    <t>04/03/2016, a la fecha la OC esta trabando en la actualización del manual el cual será integrado al SIG y entregado en la vigencia 2016.</t>
  </si>
  <si>
    <t>1. Gerencia de Riesgos revisará mediante seguimiento yo monitoreos el avance semestral de las actividades propuestas en el proceso.
2. El GITP realizara seguimientos periódicos a las acciones planteadas para mitigar los riesgos.</t>
  </si>
  <si>
    <t>1. Gerencia de Riesgos incluirá en el formato del mapa de riesgos  una columna que identifique el tipo de acción (preventiva /correctiva)</t>
  </si>
  <si>
    <t>1. El GITP realizara seguimientos periódicos a las acciones planteadas para mitigar los riesgos.</t>
  </si>
  <si>
    <t xml:space="preserve">Con el fin de identificar las metas en el formato de seguimiento de plan de acción se incluirá una columna donde se identifique la actividad que aporta a los diferentes Planes. </t>
  </si>
  <si>
    <t>18/03/2016 se verificó que se publico en la pagina web de la entidad la política aprobada de datos personales</t>
  </si>
  <si>
    <t>se evidencio que la entidad cuenta con un sistema de información donde se registran los indicadores a los objetivos estratégicos con sus fichas técnicas, falta las fichas técnicas de los indicadores por proceso y la validación de estos</t>
  </si>
  <si>
    <t>se evidencio que la oficina de Comunicaciones esta trabajando en el plan de comunicaciones de la entidad .</t>
  </si>
  <si>
    <t>Bogotá-Villavicencio</t>
  </si>
  <si>
    <t>Juan Carlos Sáenz</t>
  </si>
  <si>
    <t>Fontibón Facatativá los Alpes</t>
  </si>
  <si>
    <t>Vicepresidencia Jurídica (VJ)</t>
  </si>
  <si>
    <t>Con respecto a esta no conformidad, se logró vislumbrar el avance respectivo dentro del informe SECOP del año 2015, donde no se encontraron alarmas, atrasos ni falta de publicaciones dentro del sistema.</t>
  </si>
  <si>
    <t>Mediante memorando No. 2015-500-015428-3 del 29/12/15, se informa que se han realizado oficios y se han obtenido licencias de construcción; sin embargo, es necesario aportar soportes</t>
  </si>
  <si>
    <t>Actualmente, la interventoría envía informes mensuales, en los cuales se pueden evidenciar el seguimiento en los diferentes aspectos mencionados en la No conformidad. Mediante correo electrónico se envía copia de los tres últimos informes mensuales de la interventoría.</t>
  </si>
  <si>
    <t>Mediante correo electrónico del 01/12/15 se informa que la interventoría ha enviado comunicaciones respecto al tema; sin embargo, es necesario enviar doc. soporte</t>
  </si>
  <si>
    <t xml:space="preserve">Mediante correo electrónico del 01/12/15 se informa que se está trabajando en el Plan de regularización al igual que la interventoría ha realizado actividades relacionadas; sin embargo, es necesario aportar doc. soporte
</t>
  </si>
  <si>
    <t>la VGC revisará la capacidad de COA frente a las actividades contractuales que debe realizar en el aeropuerto y su eventual adición de personal</t>
  </si>
  <si>
    <t xml:space="preserve">Adquirir e instalar las guayas de seguridad de los equipos portátiles </t>
  </si>
  <si>
    <t>Con respecto a esta no conformidad dentro del informe de auditoría del 2015 se logró observar la introducción de indicadores por parte de la dependencia competente para la mejora del proceso, pero no son suficientes.
La "no conformidad" ya tiene plan y se está tratando bajo los plazos que se mencionan para su posterior cierre.</t>
  </si>
  <si>
    <t xml:space="preserve">Ante corte de línea férrea antes de 2012, la ANI suspende la obra con oficio 2014-306-007616-1 del 28-04-14. La ANI con oficio 2014-306-009649-1 del 26-05-14, solicitó arreglo con el INVÍAS.
La Interventoría detectó el corte, informó y solicitó solución con los oficios con radicado ANI:
2013-409-038660-2 del 25-09-13
2014-409-043420-2 del 08-09-14
2014-409-052771-2 del 27-10-14
2014-409-064239-2 del 23-12-14
2015-409-036331-2 del 19-06-15
El Concesionario con GIC-2015-01399 del 29-07-15 informó de contrato con el INVÍAS para permiso ocupación </t>
  </si>
  <si>
    <t>Para el caso del Tramo 4A, ya se otorgó el licenciamiento solicitado. Para el caso del tramo 3.1 en su subsector 2, aún se está a la espera del pronunciamiento de la ANLA. Las acciones de mejora son el envío de correspondencia solicitando pronunciamiento al respecto de la Entidad.</t>
  </si>
  <si>
    <t>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t>
  </si>
  <si>
    <t xml:space="preserve">Mediante correo electrónico del 01/12/15 se informa que sya está aprobada la Preforma No. 10; sin embargo, es necesario aportar doc soporte
</t>
  </si>
  <si>
    <t>Se verificará el cumplimiento de las acciones propuestas trimestralmente. Se tendrá en cuenta los porcentajes de cumplimiento señalados en los informes trimestrales de atención al ciudadano.</t>
  </si>
  <si>
    <t>Remitir a Contratación los actos administrativos previos a la celebración del contrato para su publicación en el seco</t>
  </si>
  <si>
    <t>A la espera de lo que se definirá en el otrosí, en donde se incluirá si la disminución del la longitud del Túnel 3 es menor al 10%, y si los recursos restantes de reinvertirán en el proyecto</t>
  </si>
  <si>
    <t>En el plan de mejoramiento propuesto se indica que " se continuaran con las charlas de peticiones//inclusión de nuevo aviso en Outlook a cada usuario// Dar continuidad a los procesos disciplinarios".</t>
  </si>
  <si>
    <t>No se ha generado “check lista” donde se controlen variables de los procesos judiciales y de los procesos de adquisición predial – expropiaciones judiciales.</t>
  </si>
  <si>
    <t>memorando 18/03/2016 numero 2016-601-003903-3
18/03/2016 se realizara  mesas de trabajo con las diferentes áreas, para proyectar las actividades necesarias para dar cumplimiento al MECI a partir del mes de abril</t>
  </si>
  <si>
    <t xml:space="preserve"> -Seguimiento a la definición por parte del Concesionario respecto a los programas y proyectos objeto e la inversión del 1 % para cada una de las Corporaciones Autónomas Regionales
- Seguimiento a la actualización el valor a ejecutar para cada una de estas Corporaciones. 
- Seguimiento al pronunciamiento por parte del ANLA para el inicio de la inversión del 1% para CORPOCALDAS
- Se implementaran comites ambientales virtuales de seguimiento con una frecuencia mensual para avanzar en los temas pendientes </t>
  </si>
  <si>
    <t>La Dra. Ivonne Prada propone efectuar una reunión con el Dr. Bustos, a fin de comentarle lo pertinente con este tema.  Por otra parte teniendo en cuenta que no se tiene documento que soporte lo informado por la Dra. Ivonne, Se concluye que la presente NO conformidad continua vigente.</t>
  </si>
  <si>
    <t>Girardot-Ibagué-Cajamarca GIC</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</si>
  <si>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</si>
  <si>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Mayo de 2016</t>
  </si>
  <si>
    <t>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t>
  </si>
  <si>
    <t xml:space="preserve">3. Se evidenció, que en los ingresos de capital se dejó de recaudar un valor de $10.405.126.803,19=, que corresponde a los rendimientos financieros que se dejaron de percibir por la entrada en vigencia de la “cuenta única nacional”, que exige trasladar los títulos de deuda pública emitidos por la Nación al sistema de cuenta única nacional. </t>
  </si>
  <si>
    <t>Pacífico 1</t>
  </si>
  <si>
    <t>3. Es necesario que la Entidad adopte una posición clara respecto a los recursos que se invirtieron para el Protocolo de la POLCA por parte del concesionario, y que aún no han sido reincorporados al patrimonio autónomo, considerando que mediante otrosí 2 se evidenció el cambio de los equipos requeridos, lo que generó que el valor fuera menor al inicial. Lo anterior, en vista de que estos recursos son inherentes al proyecto, por lo que es necesario tomar las medidas pertinentes.</t>
  </si>
  <si>
    <t xml:space="preserve">7.1.4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
</t>
  </si>
  <si>
    <t xml:space="preserve">Aeropuerto Simón Bolívar de Santa Marta </t>
  </si>
  <si>
    <t>Los controles no son efectivos del riesgo identificado de "indebida aplicación de las metodologías valuatorias en la elaboración de los avalúos de los bienes requeridos para los proyectos" Por lo que la OCI  no entiende, como no se ha revisando con rigurosidad  este riesgo.</t>
  </si>
  <si>
    <t xml:space="preserve">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
</t>
  </si>
  <si>
    <t>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t>
  </si>
  <si>
    <t>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t>
  </si>
  <si>
    <t xml:space="preserve">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
El primer tipo de error que se detecta es la falta de consistencia entre las causas identificadas, los controles y las acciones de mitigación, en los siguientes casos:
- Riesgo SEPG-5 – Aprobación insuficiente de recursos. No se detectan controles ni acciones de mitigación sobre las fallas en la plataforma tecnológica, que es una de las causas identificadas
-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
- Riesgo SEPG-9 – Ejecución deficiente de la auditoria de calidad. La acción de mitigación asociada con la implementación de la herramienta ITS no está relacionada con ninguna de las causas identificadas ni con el riesgo.
- Riesgo EPI-4 – Seleccionar entre una iniciativa pública y una privada un proyecto que no sea el óptimo. No se detecta que los controles y acciones de mitigación actúen frente a las causas identificadas.
- Riesgo EPI-5 – Posibilidades de filtración de la información. No se actúa sobre la causa identificada como problemas tecnológicos para salvaguardar la información.
- Riesgo EPI-7 – Falta de información para realizar valoraciones de riesgos. No se actúa sobre la causa identificada falta de memoria institucional, no se guardan los datos históricos de las concesiones.
- Riesgo CP-1 – Modificación de alcances técnicos y/o financieros de los proyectos en etapas avanzadas de la contratación. No se detecta que se hayan definido acciones sobre la falta de planeación y sobre la premura para contratar proyectos importantes.
-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
- Riesgo GC-7 – atraso de cronogramas por incidencia de conflictos sociales en el desarrollo de los proyectos. No se detectan acciones que actúen sobre las siguientes causas: falta de socialización y diseños definidos sin tener en cuenta las necesidades reales de la comunidad.
- Riesgo GC-8 – Decisiones inoportunas al interior de la entidad. No se detectan acciones que actúen sobre las siguientes causas: falta de sistema integral de información y trazabilidad.
- Riesgo GC-10 – Demora en la ejecución de obligaciones contractuales y compromisos pactados. No se detectan acciones que actúen sobre las siguientes causas: demora en la toma de decisiones para aplicar medidas sancionatorias.
- Riesgo TPSC-1 – respuestas incompletas, inexactas o inoportunas a PQR’s. No se detectan acciones que actúen sobre las causas identificadas. Adicionalmente, los controles actúan sobre la oportunidad pero no sobre la completitud y calidad de las respuestas.
- Riesgo GAF-7 – Pérdida de recursos o títulos valores. No se detectan acciones que actúen sobre las siguientes causas identificadas: ataques informáticos.
- Riesgo GJ-1 – Incumplimiento en el término para expedir conceptos o responder solicitudes y efectuar actuaciones procesales. No se detectan acciones que actúen sobre las causas identificadas.
- Riesgo GJ-2 – indebida o inadecuada defensa judicial de la agencia. No se detectan acciones que actúen sobre las causas identificadas.
- Riesgo GJ-3 – Recepción inoportuna o extemporánea de documentos que se envían en cumplimiento de requerimientos judiciales. No se detectan acciones que actúen sobre las siguientes causas: ausencia de elementos técnicos para confirmar el recibo y envío de información.
- Riesgo GJ-4 – falta de impulso para iniciar los proceso sancionatorios en contra de los concesionarios. No se detectan acciones que actúen sobre las siguientes causas: faltan sistemas centralizados de información actualizados de los proyectos.
-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
-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
- Riesgo GJ-8 – Cobros coactivos – caducidad de la acción de cobro. No se detectan acciones que actúen sobre las siguientes causas: dificultad o imposibilidad de obtener información respecto de bienes susceptibles de medidas cautelares de embargo y secuestro.
El segundo tipo de error que se detecta es que la acción de mitigación propuesta para la gestión del riesgo es el mismo control existente; esto se observó en los siguientes casos, algunos de los cuales, por dicho error, estarían sin acción de mitigación:
-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
- Riesgo EPI-5 – Posibilidad de filtración de información. El “compromiso de transparencia y confidencialidad […]” aparece como control y como acción de mitigación. Se considera entonces que este riesgo está sin acciones de mitigación.
- Riesgo EPI-7 – falta de información para realizar valoraciones de riesgos. El control registrado es panel de expertos y la acción de mitigación es realizar panel de expertos… Se considera entonces que este riesgo está sin acciones de mitigación.
- Riesgo CP-2 – Adendas modificatorias direccionadas. La estandarización aparece como control y como acción de mitigación. Para este caso, la única acción de mitigación que queda es la implementación de un indicador de adendas, que no se entiende cómo puede mitigar el riesgo.
- Riesgo GC-13 – sobrecostos para el desarrollo de la adquisición predial. Las dos acciones de mitigación son básicamente las mismas registradas en los controles. Se considera entonces que este riesgo está sin acciones de mitigación.
- Riesgo GC-15 – Sobrecostos y atrasos en el cronograma por la presencia de redes de hidrocarburos, eléctricas, acueductos y otras dentro del proyecto. La primera acción de mitigación es la misma que se registra como control.
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
-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
-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
- Riesgo GC-3 – Reclamaciones y controversias contractuales en los proyectos de concesión. La redacción de la siguiente acción de mitigación es ambigua: “fortalecimiento integral en la estructuración de los proyectos”.
- Riesgo GC-12 – Sobrevaloración de los predios en desarrollo del proceso de expropiación judicial. La redacción de la siguiente acción de mitigación es ambigua: “fortalecer la frecuencia y rigurosidad del seguimiento a los procesos de expropiación”. 
- Riesgo TPSC-1 – Respuestas incompletas, inexactas e inoportunas a PQR’s. La redacción de la siguiente acción de mitigación es ambigua: “Atención oportuna y completa a las PQR’s que ingresan a la Agencia, por parte de los servidores y colaboradores de la Agencia”.
- Riesgo GJ-5 – Conceptos desactualizados normativamente y/o con ausencia del soporte técnico y financiero. La redacción del siguiente control es ambigua: “revisión de varios filtros”.
</t>
  </si>
  <si>
    <t xml:space="preserve">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
-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
- Riesgo GC-8 – Decisiones inoportunas al interior de la entidad. No se entiende cómo los controles registrados: formatos y registro contable, cambian de manera sustancial tanto la probabilidad como el impacto del riesgo inherente.
-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t>
  </si>
  <si>
    <t>Total Vicepresidencia Jurídica (VJ)</t>
  </si>
  <si>
    <t xml:space="preserve">Pacífico 2 </t>
  </si>
  <si>
    <t>1. Noventa y dos (92) equipos de cómputo que equivalen al 16,58% de 555 equipos que constituyen la planta de equipos con que cuenta la entidad  se encuentran con más de 5 años de uso, es decir, son obsoletos; y no se cuenta actualmente con una política que instaure procesos de renovación tecnológica que permita controlar o subsanar esta situación.</t>
  </si>
  <si>
    <t>2. Ciento veintitrés (123) equipos de cómputo no tienen cobertura de riesgos asociados a una garantía dada por el fabricante o proveedor. Por lo anterior se levanta una no conformidad con respecto a la ausencia de garantías de estos equipos que equivalen al 22,16% de 555 equipos que constituyen la planta de equipos de cómputo con que cuenta la entidad.</t>
  </si>
  <si>
    <t>3. A pesar de contar con póliza todo riesgo - con cobertura por incendio, terremoto, hurto y AMIT-, esta carece del criterio relacionado con daños moderados o graves que requieran el reemplazo de algunas piezas o incluso el reemplazo del equipo de cómputo, como sí lo hace una garantía dada por el fabricante o proveedor. Por lo anterior se levanta una no conformidad con respecto a la carencia de este criterio en la póliza que cubre la totalidad de equipos de cómputo de la entidad.</t>
  </si>
  <si>
    <t>Se han adquirido e instalado pero aun faltan alrededor de un diez por ciento
Auditoria de mayo de 2016 "4. Como parte del cumplimiento de la política de seguridad informática es necesario adquirir las guayas faltantes, para garantizar la seguridad de  los equipos portátiles con que cuenta la entidad. Por lo anterior, se mantiene la no conformidad por su baja efectividad en las acciones de mejora implementadas para corregir la causalidad."</t>
  </si>
  <si>
    <t>GESTIÓN DEL TALENTO HUMANO</t>
  </si>
  <si>
    <t>Cerrada</t>
  </si>
  <si>
    <t>Abierta sin plan</t>
  </si>
  <si>
    <t>Abierta con plan</t>
  </si>
  <si>
    <t xml:space="preserve">
1. Los sobrantes producto del recaudo de peajes y que ascienden a la suma de $209.537.838= con corte a abril de 2016, los cuales son consignados al concesionario y sobre los cuales la gerencia de gestión contractual 2 de la ANI no se ha pronunciado el respecto.
</t>
  </si>
  <si>
    <t>Con plan</t>
  </si>
  <si>
    <t xml:space="preserve">Sin plan </t>
  </si>
  <si>
    <t>Total Abierta con plan</t>
  </si>
  <si>
    <t>Total Cerrada</t>
  </si>
  <si>
    <t>Total Abierta sin plan</t>
  </si>
  <si>
    <t xml:space="preserve"> IP 4G, Transversal del Sisga </t>
  </si>
  <si>
    <t>3. No se corresponde la duración de la etapa pre-operativa (48 meses) estipulada en la parte especial del contrato de concesión (numeral 3.8), con el plazo establecido en el contrato de interventoría (capítulo 1, cláusula 1.2) para esta misma etapa (60 meses).</t>
  </si>
  <si>
    <t xml:space="preserve">2. Es necesario que la Entidad adopte una posición clara respecto al procedimiento que se realizará para la liquidación de contrato, de tal manera que se establezca un cronograma claro y detallado de los responsables, actividades y plazos establecidos legalmente para tal fin. </t>
  </si>
  <si>
    <t>3. Dentro del proceso de reversión se entregó el plan de gestión social y las actividades que realizó el concesionario; sin embargo, a la fecha no se tiene el  levantamiento de actas de vecindad de todos los predios del corredor, evidenciando que de 1669 sólo se tienen 480 registrados. Por tal motivo, es necesario reactivar el tema, de tal manera que se reprograme la revisión en compañía del INVIAS.</t>
  </si>
  <si>
    <t xml:space="preserve">7.1.3. Para la Vicepresidencia de Gestión Contractual (Coordinación Estrategia Contractual y Permisos)
1. Analizar con detenimiento los formatos solicitados por el manual de reversión, ya que se evidencia que se deja sin inventariar una serie de elementos importantes del corredor, principalmente los relacionados a obras de estabilización, drenajes en la vía y señalización. 
</t>
  </si>
  <si>
    <t>Como se muestra en el acápite correspondiente, se logró vislumbrar falta de publicación en la modalidad de “iniciativas privadas”, considerando que no se encontró lo concerniente las siguientes IP: Malla vial del Meta; Chirajara – Villavicencio; Cesar – Guajira; Cambao – Manizales.</t>
  </si>
  <si>
    <t>Actualmente se realiza un seguimiento a la correspondencia enviada de la interventoría al concesionario y en los comités de obra y operación se realiza la verificación de la respuesta dada por el concesionario. Mediante correo electrónico del 11/12/15 se anexa Acta de comité en donde se toca el tema. Es necesario revisar la periodicidad</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</si>
  <si>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t>
  </si>
  <si>
    <t>Mediante radicado ANI No. 2013-409-018680-2 de fecha 16 de mayo de 2013, la interventoría del proyecto dio respuesta a este requerimiento en el PUNTO 3. Mediante correo electrónico del 11/12/15 se anexa memorando en mención, aunque es necesario aportar comunicación No. CO-CRQS-0107-2013.
Se evidencia en la auditoria nuevamente fallas en la operación de la báscula del Corzo que desde abril esta fuera de funcionamiento.</t>
  </si>
  <si>
    <t>Mediante correo electrónico del 1612/15 se anexa comunicación No. CO-CRQS-0079-2014 en donde se evidencia que aún la concesión no ha realizado la gestión.
Mediante radicado ANI No. 2013-409-018680-2 de fecha 16 de mayo de 2013, la interventoría del proyecto dio respuesta a este requerimiento en el PUNTO 14. Mediante correo electrónico del 1612/15 se anexa comunicación No. CO-CRQS-0079-2014 en donde se evidencia que aún la concesión no ha realizado la gestión. En la auditoria se evidencia que persisten las dificultades de los postes SOS y la atención de los mismos no es 100% eficiente.</t>
  </si>
  <si>
    <t>Mediante correo electrónico del 16/12/15 se anexa Informe predial y metas de adquisición de predios para 2016, lo que evidencia gestión respecto al tema; sin embargo, aún hace falta adquirir 10 predios.
En la Auditoria  de mayo de 2016 se evidencia que aún hay complicaciones en algunas adquisiciones, particularmente en el predio de Corpoica.</t>
  </si>
  <si>
    <t xml:space="preserve">Mediante correo electrónico del 16/12/15 se anexan Informes mensuales en donde se evidencia control de riesgos, seguimiento a la señalización de la vía y el cronograma de trabajo. Sin embargo, es necesario adjuntar soportes relacionados a capacitaciones  y ficha técnica.
Actualmente, la interventoría envía informes mensuales, en los cuales se pueden evidenciar el seguimiento en los diferentes aspectos mencionados en la No conformidad. Mediante correo electrónico del 16/12/15 se anexan Informes mensuales en donde se evidencia control de riesgos, seguimiento a la señalización de la vía y el cronograma de trabajo. Sin embargo, es necesario adjuntar soportes relacionados a capacitaciones y ficha técnica. 
En Auditoria realizada, se evidencia que persiste la ficha técnica desactualizada en la página web. Los demás aspectos se vienen realizando y se evidencian en gran medida en los informes mensuales.
</t>
  </si>
  <si>
    <t xml:space="preserve">Mediante correo electrónico del 16/12/15 se anexa comunicación de la Interventoría en donde se solicita respuesta por parte del concesionario.
Mediante correo electrónico del 07/03/2016 se anexa comunicación de la interventoría del 2016 solicitando adecuaciones al box coulvert y respuesta de la concesión con un presupuesto para realizar las obras solicitadas.
A la espera de aprobación y ejecución. Se revisará avance en Junio
</t>
  </si>
  <si>
    <t xml:space="preserve">8.1.1 Para la Interventoría
1. Debido a la compensación ambiental que requirió el proyecto emanado del licenciamiento ambiental no se evidencia una implementación adecuada debido a que, en junio del presente año, se vence el plazo otorgado por la autoridad ambiental, lo que a la fecha no ha surtido efecto.
</t>
  </si>
  <si>
    <t>2. No se evidencia justificación y seguimiento a la no operación de la báscula de pesaje ubicada en inmediaciones del peaje Corzo, luego del incidente presentado por la sobrecarga eléctrica generada por una tormenta eléctrica que afectó la operación total de la misma desde el mes de abril de 2016.</t>
  </si>
  <si>
    <t>3. La ficha del proyecto en la página web de la interventoría se encuentra desactualizada; esta información siempre debe estar al día y su actualización debe ser mensual según los avances del proyecto.</t>
  </si>
  <si>
    <t>4. Se evidencia un regular funcionamiento de los postes SOS, lo cual no ha sido advertido de manera estricta llevando a que el servicio prestado no sea al 100% durante varios meses consecutivos, en marzo 71% y en abril del 63% de acuerdo a lo reportado en los informes mensuales.</t>
  </si>
  <si>
    <t xml:space="preserve">8.1.2 Para la supervisión
1. Se evidencia falencia en el cargue de información en la plataforma Project Online, ya que se encuentra desactualizada respecto al avance del proyecto.
</t>
  </si>
  <si>
    <t>2. La entrega de información para la auditoria a la oficina de control interno fue tardía, debido a que fue solicitada el 3 de mayo de 2016 y entregada solo hasta el 1 de junio de 2016; los requerimientos de la oficina de control interno deben darse cuando menos en los siguientes 8 días calendario a la solicitud, conforme al procedimiento EVCI-P-003.</t>
  </si>
  <si>
    <t>Gerencia Jurídica</t>
  </si>
  <si>
    <t>(Varios elementos)</t>
  </si>
  <si>
    <t>VIGENCIA 2015</t>
  </si>
  <si>
    <t>VIGENCIA 2016</t>
  </si>
  <si>
    <t>Total GESTIÓN  ADMINISTRATIVA Y  FINANCIERA</t>
  </si>
  <si>
    <t xml:space="preserve">Total GESTIÓN CONTRACTUAL Y  SEGUIMIENTO DE  PROYECTOS DE  INFRAESTRUCTURA DE TRANSPORTE </t>
  </si>
  <si>
    <t>Total GESTIÓN DE LA  INFORMACIÓN Y  COMUNICACIONES</t>
  </si>
  <si>
    <t>Total GESTIÓN DE LA CONTRATACIÓN PÚBLICA</t>
  </si>
  <si>
    <t>Total GESTIÓN DEL TALENTO HUMANO</t>
  </si>
  <si>
    <t>Total GESTIÓN JURÍDICA</t>
  </si>
  <si>
    <t xml:space="preserve">Total SISTEMA ESTRATÉGICO DE PLANEACIÓN Y  GESTIÓN </t>
  </si>
  <si>
    <t>Total TRANSPARENCIA,  PARTICIPACIÓN,  SERVICIO AL  CIUDADANO Y  COMUNICACIÓN</t>
  </si>
  <si>
    <t>Apertura de procesos disciplinarios por la demora en las respuestas.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</si>
  <si>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 xml:space="preserve">En el memorando Rad. 201-402-005325-3 del 27/04/2016, se precisa la acción ( Adelantar capacitaciones de Orfeo a través de Talento Humano) que se realizará para subsanar la no conformidad.
A partir de la fecha de elaboración del Plan de Mejoramiento los bibliotecologos asignados a cada Vicepresidencia han adelantado jornadas de capacitación en Orfeo a los profesionales que conforman dichas oficinas//Asi mismo, se adelanta la elaboración de un aplicativo en UNIANI para la capacitación en línea de servidores y colaboradores de la Agencia y se dispondran acciones para que su conocimiento sea obligatorio// </t>
  </si>
  <si>
    <t>Apertura de procesos disciplinarios por la demora en las respuestas.
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</si>
  <si>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Mediante memorando No. 2016-308-006972-3 del 03/06/2016, se envía plan de mejoramiento.
Se revisará avance de las actividades propuestas</t>
  </si>
  <si>
    <t>Se adelantarán mesas de trabajo con el concesionario con el propósito de que dicha información sea enviada y adicional a esto, se tratará en el comité financiero del mes de junio la falta de acompañamiento por parte de la interventoría financiera en la solicitud de dicha información para que este tipo de situaciones no se generen en solicitudes posteriores</t>
  </si>
  <si>
    <t>Acotejar la información estadística de operaciones qje suministra la Concesión con la información contenida en el documento "control superficie que lleva la Aeronáutica civil a través del área de tránsito aéreo; de tal manera que se cuente con una información final y comparada</t>
  </si>
  <si>
    <t>Actualizar la página web con la misión, visión y objetivos de la empresa con el creador de la página web actual</t>
  </si>
  <si>
    <t>Con el ánimo de conminar al concesionario a cumplir de forma oportuna con las obligaciones establecidas en el Contrato de Concesión No. 003 de 2015, el equipo de supervisión viene utilizando todas las herramientas de apremio estipuladas en el numeral 12 de la parte General del Contrato de Concesión “Sanciones y Esquemas de
Apremio”.
Se le ha indicado a la interventoría que se debe notificar a la Agencia el inicio del procedimiento de imposición de
multas al concesionario por incumplimiento al contrato ante cualquier retraso en la ejecución de las obligaciones previstas, asimismo, se le ha indicado que las notificaciones de incumplimiento deben ser expeditas, evidenciadas a la luz del contrato y comunicadas a la Agencia en el menor tiempo posible para la expedición del aval al periodo de cura.
Por otra parte, la supervisión ha tomado la decisión de avalar periodos de cura razonables inferiores al plazo
máximo establecido en el contrato (60 días), con el ánimo de apremiar al concesionario al cumplimiento de las
obligaciones.
El equipo de supervisión sigue de cerca las actividades desarrolladas por el concesionario, llevando a cabo comités
de seguimiento cada semana con la interventoría y quincenales con el Concesionario, en donde se logra visualizar los avances e inconvenientes presentados en el proyecto.</t>
  </si>
  <si>
    <t>Mediante memorando No. 2016-409-041347-2 del 20/05/2016, se anexa el plan de mejoramiento. 
A  la espera de avance</t>
  </si>
  <si>
    <t>Mediante correo electrónico del 03/06/2016, se anexa el plan de mejoramiento. 
A  la espera de avance</t>
  </si>
  <si>
    <t>1. Reunión con la Gerencia Financiera y la Oficina de Planeación para conocer avances y fecha de entrega del formato
2. Socializar a la interventoria el formato preliminar para comentarios</t>
  </si>
  <si>
    <t>JUNIO</t>
  </si>
  <si>
    <t xml:space="preserve">Técnicas </t>
  </si>
  <si>
    <t>Organizacionales</t>
  </si>
  <si>
    <t>Abiertas sin plan 57</t>
  </si>
  <si>
    <t>Abiertas con plan 266</t>
  </si>
  <si>
    <t>Cerradas 404</t>
  </si>
  <si>
    <t>t</t>
  </si>
  <si>
    <t>Abiertas con plan</t>
  </si>
  <si>
    <t>Abiertas sin plan</t>
  </si>
  <si>
    <t>dependencias</t>
  </si>
  <si>
    <t>Se solicitó al Concesionario e interventoría de nuevo el formato GCSP-F-009 del mes de diciembre del año 2015 con el fin que dicho formato coincida con el valor certificado por la fiduciaria, el cual será remitido por la interventoría en el mes de junio de 2016.</t>
  </si>
  <si>
    <t>Pacífico 2 Se realizó el análisis respectivo y se identificó que la Fiducia debería corregir la certificación, la cual remiten con los ajustes correspondientes mediante memorando No.  20164090435572 del 26 de mayo de 2016.</t>
  </si>
  <si>
    <t xml:space="preserve">mediante correo 17/05/2016 enviaron certificado de fiduciaria del occidente SA  del proyecto Bosa – Granada - Girardo.
Queda pendiente la remisión de los certificados de los  proyectos: Corredor Perimetral del Oriente de Cundinamarca,Bogotá - Villavicencio y Cambao - La Esperanza - Ibagué - Honda </t>
  </si>
  <si>
    <t>JULIO</t>
  </si>
  <si>
    <t xml:space="preserve">Cerradas </t>
  </si>
  <si>
    <t xml:space="preserve">Abiertas con plan </t>
  </si>
  <si>
    <t xml:space="preserve">Abiertas sin plan </t>
  </si>
  <si>
    <t>C</t>
  </si>
  <si>
    <t>%C</t>
  </si>
  <si>
    <t>ACP</t>
  </si>
  <si>
    <t>ACP %</t>
  </si>
  <si>
    <t>ASP</t>
  </si>
  <si>
    <t>% ASP</t>
  </si>
  <si>
    <t>TOTAL</t>
  </si>
  <si>
    <t>NC JUL 2016</t>
  </si>
  <si>
    <t xml:space="preserve">a traves de comunicado número 2016 602 0067813 del 01/06/2016 el area responsable, envia el pla de mejora:
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
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
</t>
  </si>
  <si>
    <t>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t>
  </si>
  <si>
    <t>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t>
  </si>
  <si>
    <t xml:space="preserve">a traves de comunicado número 2016 602 0067813 del 01/06/2016 el area responsable, envia el pla de mejora
1. El equipo de Riesgos remitirá un memorando para cada uno de los procesos, solicitando la revisión de los controles y acciones de mitigación frente a los riesgos identificados, de acuerdo con la sugerencia realizada desde la Oficina de Control Interno. 
2. En los seguimientos y o monitoreos realizados por la Git de Riesgos a cada proceso, se revisaran las no conformidades y el cumplimiento de las observaciones a las sugerencias de la OCI  </t>
  </si>
  <si>
    <t xml:space="preserve">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t>
  </si>
  <si>
    <t xml:space="preserve">a traves de comunicado número 2016 602 0067813 del 01/06/2016 el area responsable, envia el pla de mejora
1. Enviar memo a la OCI explicando la metodología que la DAFP ha indicado para la valoración de controles en los mapas de riesgo institucional.
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3. Solicitar al Grupo de Calidad que en las auditorias internas de calidad para el 2016, se incluya la auditoria a los mapas de riesgos de los procesos con enfasis en la valoración de controles.
</t>
  </si>
  <si>
    <t>La valoración de controles de los mapas de riesgo institucional se basa en la metodología del DAFP de acuerdo a la Guía para la Administración del Riesgos del Departamento Administrativo de la Función Pública. 
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t>
  </si>
  <si>
    <t>Junio de 2016</t>
  </si>
  <si>
    <t>1. En cuanto al Consorcio Unión Temporal Ferroviaria Central, tiene una cartera pendiente por recuperar por un monto de $11.665.975,64=, valor que corresponde a facturas generadas en el presente año.</t>
  </si>
  <si>
    <t>2. El Consorcio Dracol con corte a abril de 2016 presenta una cartera pendiente de cobro por $37.557.892=, valor que corresponde a facturas generadas en el 2016.</t>
  </si>
  <si>
    <t>3. El consorcio Fenoco con corte a abril de 2016, tiene vigente la siguiente cartera:
a) Drummond, por valor de $7.804.740.062=, que corresponde a las cuatro (4) últimas facturas generadas en el mes de abril de 2016.
b) C.I. Prodeco, por valor de $6.007.146.613=, que corresponde a la facturación generada en el mes de abril de 2016 por valor de $6.007.016.032,00=y dos facturas del mes de marzo por valor de $130.581=.
c) Colombian Natural Resources CNR, por valor de $801.061.657=, que corresponde a la facturación generada en el mes de abril de 2016.</t>
  </si>
  <si>
    <t xml:space="preserve">
1. No se lleva una matriz o metodología para identificar periódicamente los riesgos del desarrollo del contrato de concesión.
</t>
  </si>
  <si>
    <t>2. No se realiza de forma sistemática y periódica el registro de los resultados al seguimiento y control de vectores de enfermedades en los sitios de obra del aeropuerto que efectúa OPAIN, con recomendaciones y solicitudes que se deriven de lo allí detectado.</t>
  </si>
  <si>
    <t>1. No es clara la delimitación de los niveles de intervención dentro de la Gerencia Aeroportuaria de la VGC en el desarrollo del seguimiento del proyecto del Ampliación, Modernización y Expansión del Aeropuerto Internacional El Dorado, dada la incorporación de un nuevo actor externo (Program Manager) a quien se le encomendó el seguimiento, coordinación, articulación y gestión de las diferentes actividades a ejecutarse dentro del aeropuerto, además de la elaboración de un Plan de Gerencia para la integración de los diferentes actores.</t>
  </si>
  <si>
    <t>2. El informe de la supervisión correspondiente al mes de mayo de 2016 no se allegó como soporte documental para la presente auditoría.</t>
  </si>
  <si>
    <t>El proyecto Transversal del Sisga evidencia la indefinición de alcance y deficiente determinación de las áreas de adquisición predial por cuenta de las ampliaciones de berma-cuneta establecidas en el contrato, lo cual genera falencias de gran envergadura por parte del estructurador del proyecto.</t>
  </si>
  <si>
    <t xml:space="preserve"> Se genera una incertidumbre en relación con las modificaciones y alteraciones que están sufriendo los contratos 4G en función del desborde frente a los riesgos, el incumplimiento de las promesas del proyecto que se han evidenciado en el cuerpo del informe en los proyectos Autopista Pacífico 1, Autopista Pacífico 2 y Honda - Puerto Salgar – Girardot.</t>
  </si>
  <si>
    <t xml:space="preserve">1. Aplicación de la normatividad existente sobre el partícular.                                                                               2. Cronograma de Liquidación.                                                                                                                                                     </t>
  </si>
  <si>
    <t>1. se verificará la viabilidad de levantamiento de las actas de vecindad.</t>
  </si>
  <si>
    <t>Se trasladó la no conformidad a la Vicepresidencia de Estructuración, para su respectivo trámite y respuesta</t>
  </si>
  <si>
    <t>Oficiar al concesionario para establecer la subcuenta donde serán depositados los recursos y el monto de los mismos, que se hubieren establecido como el real efecto financiero</t>
  </si>
  <si>
    <t>Oficiar a la dependencia encargada, para dar respuesta a la no conformidad</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</si>
  <si>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</si>
  <si>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a través de correo institucuonal del  25/07/2016 remitieron el plan de acción y los avances de las tareas realizadas
seguimiento septiembre</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</si>
  <si>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</si>
  <si>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NC JUL </t>
  </si>
  <si>
    <t>TIPO2</t>
  </si>
  <si>
    <t>INVENTARIO DEL 2015</t>
  </si>
  <si>
    <t>*  Si bien, está en proceso la puesta en marcha de la herramienta ITS para la ejecución de indicadores, hace falta presentar informes sobre el análisis de los indicadores por proceso. 
 Si bien, en la página web de la entidad se tiene un enlace para las metas e indicadores de gestión, donde se publica los indicadores de SINERGIA y los indicadores de proceso (eficiencia, eficacia y efectividad), falta divulgar los indicadores sociales y ambientales de la entidad.</t>
  </si>
  <si>
    <t xml:space="preserve"> Si bien se publicaron los indicadores de proceso del 1er trimestre del 2016, se deben revisar para que sean los que aportan a la medición de la gestión de la entidad, y que estén bien clasificados y conforme al manual para la elaboración de indicadores SEPG-M-003 del 27/10/2014.
</t>
  </si>
  <si>
    <t>Julio de 2016</t>
  </si>
  <si>
    <t>1. El programa de SST debe estar firmado por el representante legal de la entidad y el encargado de desarrollarlo. En documento suministrado por talento humano – anexo 1, no se encuentra firmado; por lo anterior, se evidencia el incumplimiento del Art. 4 de la resolución 1016 de 1989.</t>
  </si>
  <si>
    <t>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t>
  </si>
  <si>
    <t xml:space="preserve">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t>
  </si>
  <si>
    <t xml:space="preserve">4. En el Art. 10 de la resolución 1016 del 1989, se estipula que una de las principales actividades que debe contener el subprograma de medicina preventiva en el trabajo corresponde a los exámenes médicos. En entrevista con talento humano el día 29 de julio, se confirma que estos exámenes no se habían hecho desde el año 2013 y que solo hasta noviembre de 2016, se empezará con la aplicación de los exámenes médicos. Por lo anterior, se determina no conforme el cumplimiento de este requisito.   </t>
  </si>
  <si>
    <t>5. De acuerdo a la documentación entregada por talento humano (anexo 11), se relacionan doce (12) actas comprendidas entre el periodo del 03/07/2015 y el 31/05/2016, donde se encuentra que en acta N° 3, solo hasta el día 28 de abril de 2015 se constituye el COPASST y hasta el 3 de julio de 2015 se inician las reuniones del comité cada mes. Se observa que, durante los meses de mayo y junio de 2015, no hay evidencia de las reuniones del comité. Por lo anterior, no se da cumplimiento al Art. 7 de la resolución 2013 del 1986.</t>
  </si>
  <si>
    <t>6. En entrevista realizada a talento humano el día 29 de julio, se confirma que, en el año 2015, se realizaron actividades como obras de teatro con el fin de divulgar problemáticas de seguridad y salud en el trabajo. En el año 2016, no se han realizado actividades asociadas, debido a la no asignación de presupuesto por parte de la Entidad. Sin embargo, la Oficina de Control Interno estima que estas actividades no deben depender de un presupuesto asignado para realizar actividades para mejorar la salud de los funcionarios debido a que contamos con herramientas tecnológicas de divulgación, la asesoría de la ARL, el corredor de seguros JLT y la caja de compensación familiar COMPENSAR. Por lo anterior, se evidencia el incumplimiento del Art. 11 literal a de la resolución 2013 de 1986.</t>
  </si>
  <si>
    <t xml:space="preserve">7. Una de las principales funciones del COPASST, es hacer visitas periódicas a los lugares de trabajo. En entrevista realizada a talento humano el día 29 de julio, se declara que se hacen estos recorridos a diario. Se solicita evidencia de los mismos uno del mes de mayo y de junio de este año, pero esta información nunca fue allegada a la OCI. Por lo anterior, le levanta una no conformidad por el incumplimiento del Art. 11 literal f de la resolución 2013 de 1986. </t>
  </si>
  <si>
    <t>8. El COPASST debe proponer al empleador las medidas correctivas que haya lugar para evitar la ocurrencia de accidentes laborales. No hay evidencia de estas propuestas en las actas suministradas. Por lo anterior, se evidencia el incumplimiento del Art. 12 literal e de la resolución 2013 de 1986.</t>
  </si>
  <si>
    <t>9. En el Art. 26 literal C del decreto 614 de 1984, se determina que el COPAAST debe tener copias de las conclusiones, inspecciones e investigaciones que realizan las autoridades de salud ocupacional en los sitios de trabajo (anexo 7). En la entrevista realizada con talento humano el día 29 de julio, se confirma que estos documentos no los conoce el COPASST. Por lo anterior, se levanta una no conformidad por el incumplimiento de este decreto.</t>
  </si>
  <si>
    <t>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t>
  </si>
  <si>
    <t>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t>
  </si>
  <si>
    <t>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t>
  </si>
  <si>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
</t>
  </si>
  <si>
    <t>Vicepresidencias</t>
  </si>
  <si>
    <t xml:space="preserve">5.3. Verificación de identificación y asignación de riesgos asociados a los procesos de contratación de contratos y convenios interadministrativos.
 No conformidad por contravenir la exigencia de análisis y asignación de riesgos asociados a los procesos de contratación de contratos y convenios interadministrativos. 
Del análisis de la información contenida en el cuadro anterior, la Oficina de Control Interno encontró con preocupación los incumplimientos que se presentan a continuación:
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
• CISAF 011-2014
• 487-2015
• 792-2015
b) Se encontraron 2 análisis de identificación y de asignación de riesgos, adicionales a los 3 anteriormente señalados, en los que la Agencia Nacional de Infraestructura no tuvo participación y prácticamente se allanó a la evaluación de riesgos aportada por la otra entidad:
• Contrato Interadministrativo 004-2015 Comodato
• Convenio Interadministrativo 005-2016
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t>
  </si>
  <si>
    <t>5.4. Verificación del deber de justificar la exigencia o la no exigencia de garantías en los procesos de contratación de contratos y convenios interadministrativos.
 No conformidad por contravenir el deber de justificar la exigencia o la no exigencia de garantías en los procesos de contratación de contratos y convenios interadministrativos.
Del análisis de la información se verificó que de los 17 procesos de contratación reportados, la ANI cumple con la obligación de justificar la exigencia o la no exigencia de garantías en 8, lo cual arroja el siguiente resultado: ver tabla en el informe de auditoria 2016
Otros 2 contratos, no obstante incluir el requisito legal que nos ocupa, son objeto de las siguientes observaciones:
• Para el Contrato Interadministrativo 004-2015 la justificación de exigencia de garantías es aportada únicamente por el Hospital Militar, sin que se evidencia participación de la ANI en la adopción de esta determinación.
• En el numeral 7 del Estudio de conveniencia y oportunidad del Convenio Interadministrativo 004-2016 se establece que no se contempla exigencia de garantías con base en el análisis de riesgos, cuyo soporte no se encontró.</t>
  </si>
  <si>
    <t xml:space="preserve">5.5.  Verificación de cumplimiento del requisito legal de indicación de si el proceso de contratación está cobijado por un acuerdo comercial.
 No conformidad por incumplimiento el deber legal de indicar en los estudios previos si el proceso de contratación de contratos y convenios interadministrativos está cobijado por un acuerdo comercial.
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
Para el Convenio Interadministrativo 004-2016 el requisito objeto de análisis se cumple en el numeral 9 del estudio de conveniencia y oportunidad, sin embargo solo menciona que “no aplican”, sin que esta determinación cuente con algún tipo de soporte o de fundamentación jurídica.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</si>
  <si>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</si>
  <si>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2. Si bien es factible solicitar la base de conocimiento al tratamiento de las fallas reportadas a Microsoft, no se cuenta con un formato para el diligenciamiento del detalle de las incidencias, ni reportes con tipología de fallas y sus tratamientos o soluciones tabuladas, impulsando la dependencia y el trámite ante terceros. Lo anterior incumpliendo lo descrito en el documento de lineamiento del aplicativo con la metodología PMI, elaborado por la gerencia de sistemas.</t>
  </si>
  <si>
    <t>3.  Actualmente no se cuenta con los reportes de las pruebas y casos de uso practicados al aplicativo, incumpliendo lo descrito en el numeral 5 de la política de seguridad y privacidad de la información GICO-PT-001, y el principio de la función administrativa de eficacia (art. 3 Ley 489 de 1998).</t>
  </si>
  <si>
    <t>4. No se cuenta con actas de aprobación, del comité de aprobación, de los cambios sugeridos por los stakeholders, incumpliendo lo dispuesto en la metodología de proyectos PMI, adoptada mediante documento de lineamientos del Project, elaborado por la gerencia de sistemas.</t>
  </si>
  <si>
    <t>Autopista Conexión Norte (4G)</t>
  </si>
  <si>
    <t xml:space="preserve">8.1.1 Para la supervisión
1. No se cumplieron a plenitud todas las condiciones precedentes antes del inicio de la fase de construcción, dejando compromisos pendientes y condiciones a ejecutar durante el periodo de actividades preliminares de las obras, obligaciones que aún el concesionario no cumple lo que se refleja en un retraso del inicio de las intervenciones.
</t>
  </si>
  <si>
    <t>2. No se tramita de forma oportuna los periodos de cura solicitados por la interventoría, lo que dificulta un aseguramiento del cumplimiento estricto de las obligaciones del concesionario así como la labor de vigilancia y control que ejerce la interventoría. Se evidencian tiempos excesivos en cuanto a la aprobación y notificación de estas medidas, lo que resulta en una pérdida de vigencia de acciones perentorias, y además se observan dilaciones en el inicio de procesos de imposición de multas.</t>
  </si>
  <si>
    <t xml:space="preserve">técnicas </t>
  </si>
  <si>
    <t xml:space="preserve">7.1.1 Para la Interventoría
1. No se observa el logo de la ANI en los recursos físicos de la obra y la oficina de la interventoría al igual que en los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
</t>
  </si>
  <si>
    <t xml:space="preserve">2. Se verifica que el Consorcio Interventoría Aeropuertos 2014 adoptó el plan de calidad de la empresa C&amp;M Consultores; sin embargo, se hace evidente que no todos los formatos establecidos ni procedimientos están siendo implementados por el Consorcio, lo que hace que se utilicen herramientas de seguimiento y acompañamiento a la labor del concesionario diferentes a las estipuladas en dicho plan. 
Por tal motivo, es necesario dar cumplimiento a lo establecido en el Anexo No. 10 del contrato de interventoría en el literal 19) de la sección A del capítulo III, el cual menciona: “la interventoría deberá aplicar su sistema de gestión de calidad a través de la ejecución del plan de calidad, la cual deberá ser aprobado y su gestión hará parte de las responsabilidades del Interventor, requiriéndose especial atención a la gestión documental”. 
</t>
  </si>
  <si>
    <t>3. La interventoría no cuenta con una página web que incluya información de interés general sobre el proyecto, etapas, avances, galería fotográfica, logos de la ANI, ultimas noticias del proyecto, entre otro contenido que pueda ser de utilidad para cualquier interesado en el proyecto</t>
  </si>
  <si>
    <t xml:space="preserve">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t>
  </si>
  <si>
    <t xml:space="preserve">5. En la auditoría se verifica que por la metodología que utiliza el especialista social, se categorizan PQR`s como “abiertas” de acuerdo al período de corte que se realiza para el informe mensual entregado a la ANI; sin embargo, se evidencia que el concesionario si dio respuesta oportunamente, por lo que es necesario modificar el formato de tal manera que no dé lugar a datos erróneos. Además, incluir más casillas en el formato de seguimiento que permitan explicar de una forma detallada y clara el tratamiento que se tiene de cada una de las PQR`S, y se evidencie de una manera precisa el cumplimiento de atención a las PQR`s del proyecto.  </t>
  </si>
  <si>
    <t xml:space="preserve">7.1.2 Para la Supervisión
1. Es necesario que la ANI adopte una posición sobre la reiterada observación que ha realizado la interventoría respecto al ancho de andén que se está considerando construir en el muelle internacional del aeropuerto José María Córdova, debido a que no cumple con las especificaciones técnicas requeridas y se constituye en un elemento de alto riesgo para los peatones que pasan por la vía. 
</t>
  </si>
  <si>
    <t xml:space="preserve">7.1.3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
Por tal motivo, es necesario que se dé celeridad a este tipo de procesos administrativos, de tal manera que se diriman los inconvenientes contractuales en plazos más cortos, y se apliquen las multas y/o sanciones que den lugar a los incumplimientos. 
</t>
  </si>
  <si>
    <t xml:space="preserve">Aeropuertos de Centronorte </t>
  </si>
  <si>
    <t xml:space="preserve">5.1. Incumplimiento en el término de atención de 49 solicitudes que representan el 18% del total de las 278 solicitudes de información recibidas durante el primer semestre de 2016, que se describen por radicado y responsable al detalle en el anexo 1 del presente informe. </t>
  </si>
  <si>
    <t>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t>
  </si>
  <si>
    <t xml:space="preserve">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t>
  </si>
  <si>
    <t xml:space="preserve">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
Tabla – 8. Inconsistencias en los registros del total de las comunicaciones procedentes de los entes de control durante el primer semestre de 2016 ver tabla en el segundo informe del 2016
En el cotejo realizado a los datos consignados en las diferentes fuentes de información, se pudo evidenciar que las diferencias radican en las siguientes situaciones: 
• Diferencia de criterios sobre los cuales se tipifican las peticiones, de acuerdo a su procedencia  (entidades de control y/o entidades públicas).
• Divergencia de criterios cuando se efectúan traslados de las comunicaciones procedentes de los entes de control.
• Discrepancia al momento de tipificar las comunicaciones radicadas a través de la línea contáctenos y/o correos electrónicos 
Finalmente, se reitera que sobre este tema existe en el plan de mejoramiento por procesos una (1) no conformidad (No. 1408) abierta, toda vez que a la fecha continua presentándose la misma situación.
</t>
  </si>
  <si>
    <t>Total Vicepresidencias</t>
  </si>
  <si>
    <t>AGOSTO</t>
  </si>
  <si>
    <t>Mediante comunicación interna se informara a la Vicepresidencia Ejecutiva que el GIT de Estrategia Contractual, permisos y modificaciones realizara una revisión al manual de reversiones de la entidad (versión 1) teniendo en cuenta las observaciones hechas por la Contraloría General de la Republica.</t>
  </si>
  <si>
    <t>Se iniciará el proceso de contratación para incluir el logo de la ANI en los espacios y elementos de la interventoria, mediante el siguiente procedimiento:
1. Solcitud de cotización
2. Aprobación de la cotización
3. Solicitud de compra
4. Instalación de los logos en las áreas solicitadas
5. La dotación del personal se estará cambiando gradualmente</t>
  </si>
  <si>
    <t>Se iniciará el proceso de selección y contratación de un profesional de calidad, el cual tendrá la función de:
1. Capacitar al personal de cada área en la implementación de los formatos y procedimientos ya establecidos por el plan de calidad que tiene en consorcio
2. Realizar seguimiento de implantación del mismo</t>
  </si>
  <si>
    <t>Se está analizando la posibilidad de incorporar un link en la página web de nuestros consorciados (C&amp;M) para dar a conocer toda la información pertinente de los proyectos en los aeropuertos</t>
  </si>
  <si>
    <t>Se realizará el siguiente procedimiento:
1. Realizar un cronograma de contra muestras a ensayos de agua, aire y ruido
2. Solicitar aprobración de cronograma
3. Conseguir el laboratorio acreditado para realizar contra muestras
4. Realizar la toma de muestras - laboratorio subcontratado
5. Realizar ensayos 
6. Entregar resultados
7. Verificar cumplimiento de los parámetros con respecto a los informes entregados por el subcontratista y por Airplan</t>
  </si>
  <si>
    <t>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En atención a la solicitud realizada, el concesionario aceptó la observación de la interventoria y en el momento el concesionario se encuentra actualizando los diseños correspondientes, para posterior aprobación de la interventoría y ejecución de la obra correspondiente</t>
  </si>
  <si>
    <t xml:space="preserve">Desde el área de defensa judicial se ha solicitado un informe actualizado a la Interventoría, respecto de las obligaciones presuntamente incumplidas por el Concesionario y que dieron motivo para el inicio del proceso sancionatorio por franjas de pista en el aeropuerto José María Córdova de Rionegro y luces en plataforma en el Aeropuerto Olaya Herrera de la ciudad de Medellín. Una vez recibido el informe actualizado por parte dela Interventoría, se dará inicio nuevamente al proceso sancionatorio con el acompañamiento del establecimiento Público Olaya Herrera de la Ciudad de Medellín. 
Se adjunta oficio con radicado ANI No 2016-409-072951-2 del 22/08/2016 en el cual la interventoría, solicita un plazo adicional para radicar el informe actualizado respecto del proceso sancionatorio.
</t>
  </si>
  <si>
    <t>Se corregirá el informe de la PQR`s y se añadirán más casillas para validar la información presentada por parte de la concesión, esto para llevar un control más claro de estas solicitudes
Se presentará un plan de acción donde se le informe a la concesión las PQR que presenten un desarrollo negativo</t>
  </si>
  <si>
    <t>Mediante memorando No, 2016-309-010391-3 del 25/08/2016, se informa que Defensa Judicial solicitó a la interventoría un informe actualizado de los incumplimientos, con el fin de realizar las acciones correspondientes.
Mediante correo electrónico del 30/08/2016, la interventoría envía informe a Defensa Judicial.
Se revisará avance en diciembre</t>
  </si>
  <si>
    <t xml:space="preserve">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t>
  </si>
  <si>
    <t xml:space="preserve">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t>
  </si>
  <si>
    <t>tec</t>
  </si>
  <si>
    <t>org</t>
  </si>
  <si>
    <t>Agosto de 2016</t>
  </si>
  <si>
    <t>Corredores férreos Bogotá - Belencito.</t>
  </si>
  <si>
    <t>IP 4G, Autopista Río Magdalena 2</t>
  </si>
  <si>
    <t xml:space="preserve">8.1.1 Para la Supervisión:
1. No es del todo clara la frontera de funciones, alcances y obligaciones que se desprenden de los contratos suscritos con la interventoría de obras, la firma asesora y la firma auditora en el ejercicio de vigilancia y control al contrato de concesión. Puntualmente, se evidencian aspectos de la gestión ambiental y social, y también tareas de carácter financiero que podrían suponer una concurrencia funcional entre las partes mencionadas. Así mismo, se denota falta de precisión en la elaboración de los contratos de la interventoría de obras y la firma asesora, lo que ha derivado en la suscripción de otrosíes aclaratorios de alcances.
</t>
  </si>
  <si>
    <t>Aeropuerto Alfonso Bonilla Aragón Cali</t>
  </si>
  <si>
    <t>19/09/2016
Se revisara y ajustara el "MANUAL PARA LA ELABORACIÓN DE INDICADORES SEPG-M-003" en el año 2016.</t>
  </si>
  <si>
    <t>19/09/2016 a través de correo institucional la VPRE envía el plan de mejoramiento en la no conformidad No. 3144</t>
  </si>
  <si>
    <t xml:space="preserve"> 1. Envio de comunicación a la Gerencia Predial, solicitando la explicación y argumentos de lo indicado por la Oficina de Control Interno con respecto al manejo del riesgos en su area.
 2. Revisión y sugerencias al mapa de Riesgos Anticorrrupcion del area juridico Predial y al seguimiento del 1 er semestre de 2016.</t>
  </si>
  <si>
    <t>15/09/2016 a trevés de correo el GIT de riesgos envía plan de mejoremiento para no conformidad 3097</t>
  </si>
  <si>
    <t>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t>
  </si>
  <si>
    <t>3. Se evidenció la eliminación de 80 actividades en el 2do trimestre del plan de acción Vs al plan de acción metas 2016, para las siguientes dependencias: ver página 16 del informe de auditoría.</t>
  </si>
  <si>
    <t xml:space="preserve">4. Se evidenciaron reportes de actividades cumplidas, donde las observaciones dan cuenta que las actividades no están ejecutadas en su totalidad:
• Publicar en la página web los informes de las interventorías y de los supervisores de los contratos (artículo 11 la Ley 1712 de 2014); observación, “Se presentó la propuesta al Dr. Camilo Mendoza Rozo como responsable de transparencia, se publicará cuando él lo indique”
•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t>
  </si>
  <si>
    <t xml:space="preserve">5. Se evidenció que el reporte del seguimiento del 2do trimestre del plan de acción vigencia 2016, se realizó a través de la herramienta de gestión de ITS, lo cual no corresponde a lo determinado en la metodología del plan de acción SEPG-I-006. </t>
  </si>
  <si>
    <t xml:space="preserve">7. Las actividades cuya unidad de medida en el plan de acción es porcentaje (%), tienen diferente el valor de la meta anual, porque la herramienta de gestión ITS genera acumulados, ver imagen. </t>
  </si>
  <si>
    <t xml:space="preserve">6. El día 18 de agosto de 2016, se publicó en la página web de la entidad el seguimiento del 2do trimestre del plan de acción para la vigencia 2016, documento extraído del aplicativo ITS donde se evidencian varios problemas en la información como se describe a continuación:
• En el seguimiento del segundo trimestre del plan de acción publicado no están diligenciadas en su totalidad las columnas (A – I), siendo esta una herramienta para mostrar la articulación de los planes.
• No se encuentra completa la información necesaria; hace falta relacionar la unidad de medida de las actividades.
• No se tiene un orden establecido para las actividades, ya sea por dependencia o por objetivo estratégico; las actividades están dispersas.
• Se repiten las actividades en las diferentes áreas como se muestra a continuación: ver Tabla 7 Ejemplos de actividades repetidas. </t>
  </si>
  <si>
    <t>NC AGO 2016</t>
  </si>
  <si>
    <t>NC SEP 2016</t>
  </si>
  <si>
    <t>Abril 2016: Se verificaron en el aplicativo SIGEP los soportes faltantes de las hojas de vida y se evidenció la totalidad de los soportes en catorce (14) funcionarios de planta. Faltando el 18% es decir 3 servidores de planta no cumplen con la totalidad de los soportes exigidos por el aplicativo SIGEP.
Se listan a continuación las personas de planta que no cuentan con la totalidad de soportes:
1. Rosero Jiménez Oscar Laureano (foto)
2. Gersain Alberto Ostos Giraldo (foto)
3. Ruiz Castro Luz Elena (foto)
Septiembre 2016: Se verificó, en el aplicativo SIGEP, los soportes faltantes de las hojas de vida y se evidenció que solo un funcionario falta:  Gersain Alberto Ostos Giraldo (foto)</t>
  </si>
  <si>
    <t xml:space="preserve">1. Incumplimiento de los términos establecidos para respuesta establecidos en el art. 14 de la ley 1437 de 2011, que por cada trimestre corresponden a los siguientes consolidados y, luego por cada responsable, en el anexo No. 1:
1.1. Primer trimestre: De 1263 comunicaciones se respondieron fuera de término 159 que representan el 13%, detalladas en el anexo 6, y que por las Vicepresidencias que presentaron los tres porcentajes mayores de incumplimiento para cada uno de los 2 trimestres, así:
• Vicepresidencia de Gestión Contractual: primer trimestre 37% y segundo trimestre 56% incumplimiento vigencia 2016
• Vicepresidencia de Planeación, Riesgos y Entorno: 16%  primer trimestre y 11% segundo trimestre de 2016
• Vicepresidencia Jurídica: 4% primer trimestre y 10% segundo trimestre del presente año.
</t>
  </si>
  <si>
    <t>2. Situación similar se presenta con los Incumplimientos a los criterios establecidos en la circular No. 2013-409-000009-4 del 10/05/2013, en los trámites y procedimientos del manejo del ORFEO que ocasionan pérdida de trazabilidad sobre el trámite ofrecido a las comunicaciones ingresadas a la entidad, que por cada trimestre corresponden a los siguientes consolidados y, luego, por cada responsable.</t>
  </si>
  <si>
    <t xml:space="preserve">3. Para la tipología correspondiente a “SOLICITUD O CONSULTA EN MATERIA DE EJECUCIÓN CONTRACTUAL”, primer trimestre de 2016, se evidenció consistente en que el sistema de información no está ajustado al conteo de términos de que trata el núm. 16 del art. 25 de la Ley 80 de 1993. Esto en la medida en que verificada la muestra, el conteo no se estaba efectuando de conformidad a lo previsto en el art. 67 del Código Civil, como tampoco al tenor del inciso final del art. 62 de la Ley 4 de 1913, lo cual puede significar que el control de término no haya sido el adecuado. </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</si>
  <si>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</si>
  <si>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 xml:space="preserve">5. En lo concerniente con las acciones de tutela, se evidenció que de las 47 reportadas en los dos primeros trimestres del año, aún existen 37 de ellas que no tienen documento de respuesta que permita determinar la gestión efectuada, según anexo 7 e identificadas como responsable a la Vicepresidencia Jurídica. </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</si>
  <si>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</si>
  <si>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 xml:space="preserve">7. Infracción a lo señalado en el art. 6 de la Resolución 297 de 2012, en veinticinco (25) respuestas que se ofrecieron a los peticionarios a través de correos electrónicos sin el debido procedimiento de radicación en el sistema de gestión documental Orfeo.                          </t>
  </si>
  <si>
    <t xml:space="preserve">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t>
  </si>
  <si>
    <t xml:space="preserve">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t>
  </si>
  <si>
    <t xml:space="preserve">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Por lo anterior, se evidencia un incumplimiento en el art. 25 literal a del Decreto Ley 1567 de 1998, al igual que el incumplimiento del procedimiento interno, mencionado anteriormente. 
</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</si>
  <si>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</si>
  <si>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 xml:space="preserve">
2- Se hace indispensable tener un registro de las capacitaciones realizadas y que se encuentran en cabeza del administrador del sistema, como lo denota esta auditoría en el acápite correspondiente.
</t>
  </si>
  <si>
    <t>3- Fijar las políticas de prevención del daño antijurídico tendientes a fortalecer la defensa de los intereses de la entidad.</t>
  </si>
  <si>
    <t>El concesionario tiene como parte del sistema de gestion el procedimiento con código I-O-005 "Contingencias para Control de Transportes Especiales en la Vía", en el mismo establece textualmente: "Se debe llevar un registro de descripción detallada de todos los eventos de transporte de cargas sobredimensionadas y peligrosas presentados en el sector, el supervisor de peaje en el F-O-008." al respecto la Interventoría 3B PROYECTOS S.A.S. hará seguimiento a los Permisos para el Transporte de cargas Extra Pesadas y Extra Dimensionadas y se solicitará en los peajes la diligencia del formato F-O-008, el resultado de la verificación se incluira en los informes mensuales que elabora la Interventoría y entregará a la ANI.</t>
  </si>
  <si>
    <t xml:space="preserve">no es clara la no conformidad reportada y es difierente a lo enviado y respondido por la Interventoría.
El cuadro de activiades 4.4 se señala claramente que "el Interventor no ejercerá funciones de control de las actividades de los subcontratistas, ni dará aprobacion a las mismas…"   Se anexa soporte de los anexos del pliego de Interventoría sobre el cual se presenta esta informacion. </t>
  </si>
  <si>
    <t>Mediante memorando No. 2015-305-014868-3 del 18/12/15, se informa que se realiza el seguimiento de calidad; sin embargo, es necesario enviar documentos soporte
Mediante correo electrónico del 16/05/2016 y CD`s entregrados el 18/05/2016, se informa que no es una obligación y que nunca se ha realizado. Enviar soportes.
Medianrte correo electrónico del 24/06/2016, se informa que se programa revisión semestral de verificación de subcontratistas  del Concesionario realizado por el equipo interno  a partir de julio de 2016.
Mediante correo electrónico del 15/09/2016 se anexa comunicación de la interventoría, en donde se solicita al concesionario resultado de las auditorías internas, de tal manera que se realice el respectivo seguimiento.
Seguimiento en diciembre</t>
  </si>
  <si>
    <t>La desafectacion del Hito 1, el cual se encuentra afectado por la Base Aerea German Olano, se ha venido trabajando con el fin de lograr suscribir un Otrosi al Contrato de Concesion que permita la desafectacion del este Hito, sin embargo este tema de gestion no se encuentra concluido por diferencias en la valoracion del OPEX entre la Concesionaria y Agencia..</t>
  </si>
  <si>
    <t>Mediante memorando No. 2015-305-014868-3 del 18/12/15, se informa que se está buscando un otrosí que abarque la situación. 
Mediante correo electrónico del 24/06/2016, se informa que debido a la interferencia de se presenta en el sector, es ncesario modificar el alcance de las obras.  Se encuentra en revisión documento contractual (otrosí), de tal manera que se suscriba entre las partes.
Mediante correo electrónico del 15/09/2016 se informa que se sigue trabajando en el documento, aunque varios temas hacen parte de los dos tribunales en curso.
Seguimiento en diciembre</t>
  </si>
  <si>
    <t>1, Realizar visitas periódicas a las poblaciones del área de influencia del corredor férreo
2. Realizar seguimiento a la gestión del Concesionario, sobre manejo de predios recuperados y restitución de bienes realizados.</t>
  </si>
  <si>
    <t>Mediante memorando No. 2015-307-015140-3, se evidencia que no ha realizo avance al respecto. "18 de noviembre".
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
Seguimiento en septiembre</t>
  </si>
  <si>
    <t>Mediante memorandos internos  remitidos por la Gerencia de Proyectos Aeroportuario No. 2015-309-005517-3, 2015-309-005518-3, 2015-309-005519-3 y 2015-309-005520-3, se solicta   verificación y concepto la adición de personal a la Interventoría a las Gerencias de Riesgos, Ambiental, Financiera y Contractual respectivamente. 
Mediante correo electrónico, se anexan copia de las actas de las mesas de trabajo que se han realizado con la Interventoria Operativa en relación con las actividades para la adición de personal. Se revisará avance en Junio de 2016
Mediante correo electrónico del 13/06/2016, se informa que ya se tiene una propuesta y valor de la interventoría respecto a la solicitud de adición de personal. A la espera de respuesta de Grupo Gestión Contractual 2 de la Vicepresidencia Jurídica de la ANI, con el fin de poder establecer lo mecanismos legales que se pueden utilizar para la solicitud de la interventoría para la ampliación de personal.</t>
  </si>
  <si>
    <t>Mediante memorando No. 2015-305-014676-3 se indica que en el momento en que se reinicie obra, se solicitará a la interventoría los ensayos solicitados.
Mediante memorando No. 2016-305-007286-3 del 13/06/2016, se informa que la ejecución de la obra aún se encuentra en controversia jurídica, razón por la cual sólo hasta que se llegue a un acuerdo se solicitará a la interventoría la realización de ensayos.
Mediante correo electrónico del 08/09/2016 se informa que ala fecha el contrato se encuentra en un 99.5% y se está a la espera de resolución de controversia con la Glorieta Victoria.
Seguimirento Diciembre</t>
  </si>
  <si>
    <t xml:space="preserve">A la fecha el Consorcio Intercarreteros no ha tenido respuesta de este radicado.
</t>
  </si>
  <si>
    <t>Mediante memorando No. 2016-500-003794-3 del 16/03/2016 se informa que mediante firma del otrosí No. 7 (11/12/15) se fijó fecha de terminación de las obras para el 31 de diciembre de 2016.
Es necesario realizar seguimiento sobre el cumplimiento del cronograma de obras.
Mediante correo electrónico del 24/06/2016, se anexa Otrosí No. 7 y se explica que en él no se pactó un  cronograma de obras, mas si las fechas de entrega.A la fecha, el concesionario está dando cumplimiento a la entrega de obras.
Mediante correo electrónico del 16/09/2016, se anexa Plan de acción del proyecto, en donde se evidencia que se reporta avance.
Seguimiento en diciembre</t>
  </si>
  <si>
    <t>Mediante correo electrónico del 16/12/15, se anexan comunicaciones y en general la trazabilidad para obtener el permiso por parte de INVIAS para construir la Intersección Buenos Aires; sin embargo, es necesario evidenciar el avance de esta actividad
Mediante correo electrónico del 29/04/2016, se anexa comunicación por parte del concesionario, en donde se evidencia el ACUERDO DE CONCILIACIÓN CRUCES FERREOS INVIAS. Sin embargo, es necesario enviar el documento final firmado.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Mediante correo electrónico del 14/09/2016, se anexa documento final enviado al INVIAS, y las observaciones a corregir del mismo.
Seguimiento en Diciembre.</t>
  </si>
  <si>
    <t>Mediante correo electrónico del 14/12/15, se anexan pronunciamiento de la ANLA sobre le primer tramo. A la espera del segundo. Se menciona mediante correo electrónico del 05/04/2016 que sigue pendiente.
Mediante correo electrónico del 29/08/2016 se anexa la comunicación de la ANLA respecto al tramo 3.1 subsector 2, en donde se evidencia que aun no se cuenta con licencia ambiental debido a unos procedimientos que debe realizar el concesionario.
Seguimiento el diciembre</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</si>
  <si>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Seguimiento el diciembre</t>
  </si>
  <si>
    <t xml:space="preserve">S evidencia gestión y respuesta periódicas asobre el PMP. Se cerrará la no conformidad una vez quede al 100% el PMP.
</t>
  </si>
  <si>
    <t>Mediante memorando No. 2016-500-003794-3 del 16/03/2016 se informa que la interventoría ya generó un concepto al respecto; sin embargo, la problemática sigue vigente razón por la cual se realizará seguimiento por parte de la OCI.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Mediante correo electrónico del 16/09/2016, se informa las gestiones que se han realizado con el fin de lograr que el concesionario genere los reintegros entre subcuentas prediales o reintegros por pagos por fuera de los alcances del contrato.
Seguimiento en diciembre</t>
  </si>
  <si>
    <t>Mediante memorando No. 2016-500-003794-3 del 16/03/2016 se informa que de los 8 hallazgos vigentes, 6 se encuentran al 100% y 2 tienen plazo de cumplimiento para el 30 de junio de 2016.
Mediante correo electrónico del 24/06/2016, se informa que a la fecha quedan pendientes los hallazgos Nos.115 y 578. Los dos tienen plan de mejoramiento.
Mediante correo electrónico del 16/09/2016, se informa el estado del PMI a la fecha
Seguimiento en diciembre</t>
  </si>
  <si>
    <t>Mediante correo electrónico del 21/03/2016, se anexa plan de mejoramiento
Mediante memorando No. 20161020029083 del 04/03/2016, se informa las razones por las cuales la VGC no está de acuerdo con la no conformidad. Se traslado a VE</t>
  </si>
  <si>
    <t>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t>
  </si>
  <si>
    <t>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t>
  </si>
  <si>
    <t>Mediante memorando No. 2016-500-005282-3 del 26/04/2016 se envía plan de mejoramiento.
Mediante memorando No. 2016-500-007575-3 del 17/06/2016 se anexa acta del recorrido y envío del plan de compensaciones que el concesionario debe realizar en el corredor. De igual manera, se adjunta respuesta del concesionario, en donde se compromete a realizar dichas labores.
Mediante memorando No. 2016-500-010798-3 del 05/09/2016 se informa que una vez dado un peirodo de cura para subsanar la situación, la ANI tomó la decisión de iniciar un proceso de incumplimiento sobre el particular. Una vz se encuentre el documento de Defensa Judicial, será informado a la OCI.
Seguimiento diciembre de 2016</t>
  </si>
  <si>
    <t>Mediante memorando No. 2016-500-005282-3 del 26/04/2016 se envía plan de mejoramiento.
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
Mediante memorando No. 2016-500-010798-3 del 05/09/2016 se remite documento de Defensa Judicial, en donde se inicia un proceso de incumplimiento al concesionario por la no estabilización de taludes, de acuerdo a sus obligaciones contractuales.
Seguimiento diciembre de 2016</t>
  </si>
  <si>
    <t>Mediante memorando No. 2016-306-006413-3 del 23/05/2016, se anexa comunicación enviada al concesionario, en donde se solicita la restitución de los dineros a la subcuenta de predios del proyecto.
A la espera de respuesta por parte del concesionario.
Mediante memorando No. 2016-306-011232-3 del 16/09/2016, se informa que ya se informó a la fiducia para que realice el reintegro de los dineros. Una vez se tenga la certificación, se remitirá.</t>
  </si>
  <si>
    <t>Con relación a los sobrantes producto del recaudo de peaje, se reiteró a la Gerencia Gestion Contractual 2 (Jurídica) la solicitud de concepto y procedimiento a seguir con radicado 20163050070553 de fecha 8 de junio de 2016, estamos a la espera del concepto para impartir las instrucciones</t>
  </si>
  <si>
    <t>Mediante correo electrónico del 15/09/2016 se informa que se sigue trabajando en el documento, aunque varios temas hacen parte de los dos tribunales en curso.</t>
  </si>
  <si>
    <t>Mediante correo electrónico del 19/07/2016, se envía el plan de mejoramiento.
Mediante correo electrónico del 15/09/2016, se envía el onograma de ejecución, aunque es necesario allegar el cumplimiento del mismo.
Mediante correo electrónico del 27/09/2016, se informa que la Entidad consideró pertinente realiza runa liquidación bilateral, cumpliendo los 4 meses siguientes a la terminacion del contrato, para lo cual envío un acta de liquidación a la concesión. Adicionalmente, se informa que actualmente se encuentra en desarrollo por parte de la Agencia, del Acta de Liquidación Unilateral al Contrato de Concesión GG – 040 – 2004.
Seguimiento en diciembre</t>
  </si>
  <si>
    <t>Mediante correo electrónico del 19/07/2016, se envía el plan de mejoramiento.
Mediante correo electrónico del 27/09/2016, se informa que el desarrollo de la acciones de mejoramiento con el fin de subsanar esta no conformidad, se  encuentra a cargo de la Dra. Stella Aldana Alonso de la Gerencia Social.
Seguimiento en diciembre</t>
  </si>
  <si>
    <t xml:space="preserve">Mediante correo electrónico del 25/07/2016, se informa que se realizarán las modificaciones pertienentes.
Mediante correo electrónico del 19/09/2016, se anexa comunicación de VGC en donde se tendrán ern cuenta las consideraciones realizadas por la OCI.
Se revisara avance en diciembre
</t>
  </si>
  <si>
    <t>El seguimiento se realiza de manera mensual por parte de la ingeniera ambienta.</t>
  </si>
  <si>
    <t xml:space="preserve">Mediante correo electrónico del 22/09/2016, se envía plan de mejoramiento.
</t>
  </si>
  <si>
    <t xml:space="preserve">Se enviará comunicación al Concesionario solicitando informe. </t>
  </si>
  <si>
    <t>Se notificará al área encarga de la actualización mensual y se realizará su verificación mensualmente.</t>
  </si>
  <si>
    <t>Se oficiará nuevamente al Concesionario detallando claramente los meses en que se ha evidenciado el regular funcionamiento y los postes que han generado matores inconvenientes.</t>
  </si>
  <si>
    <t xml:space="preserve">Recomendar a la Interventoría llevar un control mínimo para el seguimiento de los riesgos del contrato de concesión; sin embargo, es preciso indicar que el seguimiento a los riesgos es realizado internamente por la Gerencia de Riesgos los cuales se socializan en los diferentes planes de regularización cuando es necesario. 
El Contrato de Interventoría no establece la obligación de hacer seguimiento a la Matriz de Riesgos del Contrato de Concesión.
</t>
  </si>
  <si>
    <t>Solicitar al Interventor el seguimiento y documentación de los recorridos a todos los frentes de obra, tres (3) veces por semana donde se verifique la Gestión HSEQ del Concesionario, abarcando todos los temas relacionados con la gestión del control de vectores.</t>
  </si>
  <si>
    <t xml:space="preserve">Realizar presentación a la oficina de Control Interno explicando los aportes y ventajas de la Contratación del Program Manager en los proyectos de Concesión del Aeropuerto El Dorado; así como, la estructura interna donde se indiquen los roles del personal designado en la ANI-VGC-GPA para la supervisión del proyecto. </t>
  </si>
  <si>
    <t>Entregar Informe de supervisión correspondiente al mes de mayo de 2016.</t>
  </si>
  <si>
    <t>Mediante memorando No. 2016-309-010937-3 del 08/09/2016 se anexa plan de mejoramiento.
Es necesario reformular</t>
  </si>
  <si>
    <t xml:space="preserve">El equipo de supervisión y la Gerencia Carretera da la explicación del por qué no debería considerarse una no conformidad </t>
  </si>
  <si>
    <t>Dentro de los planes de regularización a interventoría que las solicitudes de periodos de cura no se presenten como una primera instancia; sino, que la ANI sepa de antemano las circunstancias que darían paso a una eventual solicitud de periodo de cura por parte de la interventoría, y evalué previamente su conveniencia mediante las interacciones pertinentes con el concesionario y la interventoría</t>
  </si>
  <si>
    <t>VGC
VE
VPRE
VJ</t>
  </si>
  <si>
    <t>VGC
VAF
VPRE
VJ</t>
  </si>
  <si>
    <t>Cuenta de CÓDIGO (2)</t>
  </si>
  <si>
    <t>ABIERTAS</t>
  </si>
  <si>
    <t>CERRADAS</t>
  </si>
  <si>
    <t>TOTAL NC</t>
  </si>
  <si>
    <t>NC NUEVAS</t>
  </si>
  <si>
    <t>SALDO ACUMULADO</t>
  </si>
  <si>
    <t>SUMA (1+2)</t>
  </si>
  <si>
    <t>SALDO NC 2016</t>
  </si>
  <si>
    <t>Diferencia entre las nc cerradas y el total nc</t>
  </si>
  <si>
    <t>ESTADO DE LAS NC DE PMP</t>
  </si>
  <si>
    <t>DEPENDENCIA</t>
  </si>
  <si>
    <t xml:space="preserve">TOTAL </t>
  </si>
  <si>
    <t>ESTADO DE LAS NC DEL PMP SEPTIEMBRE 2016</t>
  </si>
  <si>
    <t>NO CONFORMIDADES POR DEPENDENCIA</t>
  </si>
  <si>
    <t>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t>
  </si>
  <si>
    <t>Septiembre de 2016</t>
  </si>
  <si>
    <t xml:space="preserve">IP Cambao-Manizales </t>
  </si>
  <si>
    <t>3. No se evidencia el inventario vial con adecuado registro fotográfico, este requiere llevarse de manera paralela con la cuantificación y estado de la vía.</t>
  </si>
  <si>
    <t>1. No se evidencian las alternativas de planteadas por la ANI para el ajuste del contrato derivado de la activación del riesgo tarifario denotado por la no implementación y cambio de las tarifas del peaje del proyecto.</t>
  </si>
  <si>
    <t>2. Ante las dificultades que atraviesa el proyecto, se evidencia que muchos entregables aun no son entregados por el concesionario sin que esto precise mecanismos de apremio para su entrega; tales como plan de obra ajustado, PAGAS de las UF 3, 4 y 5, Diseño definitivo de la unidad funcional a iniciar, plan de traslado de redes, trámites ante el ICANH, entre otros.</t>
  </si>
  <si>
    <t>1. No se observa el logo de la ANI en la oficina de la interventoría y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t>
  </si>
  <si>
    <t>Portuario de Aguadulce</t>
  </si>
  <si>
    <t xml:space="preserve">2. La interventoría no tiene implementado un plan de aseguramiento de calidad de acuerdo a la Norma ISO 900, razón por la cual debe darse cumplimiento a lo establecido en el literal u) cláusula 2.1 Obligaciones del Interventor del contrato de interventoría, el cual menciona: “el interventor deberá acogerse, como mínimo, a lo dispuesto en las normas de ICONTEC: NTC-ISO de la serie 9000 en sus últimas versiones, entendiéndose aplicables aquellas que las complementen, modifiquen o adicionen”. </t>
  </si>
  <si>
    <t xml:space="preserve">1. Es necesario que se adopte una posición clara por parte de la Entidad, respecto a la reiterada observación de la interventoría sobre las exclusiones suscritas en las pólizas y que actualmente se encuentran vigentes, ya que podrían generar un pago mayor para el Estado en caso de que se materializara alguna situación previsible durante la etapa de operación en el puerto.  </t>
  </si>
  <si>
    <t xml:space="preserve">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t>
  </si>
  <si>
    <t>Maria Natalia Norato</t>
  </si>
  <si>
    <t xml:space="preserve">PIL </t>
  </si>
  <si>
    <t>1. Se realizará presentación ante la Oficina de Control Interno con el fin de dar claridad a los alcances de cada una de las interventorías que hacen parte del Contrato de Concesión 058-CON-2000.
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
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t>
  </si>
  <si>
    <t>Mediante correo electrónico del 19/10/2016, se envía el plan de mejoramiento con tres acciones a realizar. Las dos primeras tienen fecha de ejecución el 4 de noviembre de 2016, razón por la cual es necesario qye se realicen las gestiones al respecto.</t>
  </si>
  <si>
    <t>OCTUBRE</t>
  </si>
  <si>
    <t>(en blanco)</t>
  </si>
  <si>
    <t>(Todas)</t>
  </si>
  <si>
    <t>Versión 1</t>
  </si>
  <si>
    <t>Cuenta de No.</t>
  </si>
  <si>
    <t>NC a tratar</t>
  </si>
  <si>
    <t>ESTADO DEL PMP</t>
  </si>
  <si>
    <t>AÑOS ANTERIORES</t>
  </si>
  <si>
    <t>CARGO RESPONSABLE
DEL PROCESO.
  (5)</t>
  </si>
  <si>
    <t>ESTADO DEL PMP POR DEPENDENCIA</t>
  </si>
  <si>
    <t>N° DE INFORME</t>
  </si>
  <si>
    <t>Corrección</t>
  </si>
  <si>
    <t>Acción correctiva</t>
  </si>
  <si>
    <t>Acción preventivo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</si>
  <si>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</si>
  <si>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2.      Se publicaron en la página web de la entidad los indicadores por proceso, generados del plan de acción; sin embargo, falta que los indicadores sean validados por los líderes de proceso y realicen el análisis de estos.</t>
  </si>
  <si>
    <t>TIPO DE INFORME</t>
  </si>
  <si>
    <t>LISTA DE AUDITORIAS</t>
  </si>
  <si>
    <t>TABLA DE % DE CUMPLIMIENTO</t>
  </si>
  <si>
    <t>COLUMNA MES DE CIERRE: PONER LOS MESES EN MAYUSCULA Y PONER LISTA DESPLEGABLE EN LOS ESPACIOS CON LA LISTA DE LOS MESES</t>
  </si>
  <si>
    <t>El SST se hará firmar como corresponde por el presidente de la entidad</t>
  </si>
  <si>
    <t>A parir de la fecha se archivarán los documentos  históricos que han sido actualizados.</t>
  </si>
  <si>
    <t>Se programará sensibilización de riesgos propios de la entidad mediante herramienta tecnológica</t>
  </si>
  <si>
    <t>Se solicitó presupuesto para realizar los exámenes periódicos los cuales se podrán llevar a cabo en lo que resta del 2016</t>
  </si>
  <si>
    <t>Se programará la elección de los miembros del COPASS, a fin de ahorrar el tiempo transcurrido entre la elección  y la primera reunión celebrada, de 60 días a 30 días.</t>
  </si>
  <si>
    <t>Durante lo que resta del 2016, se realizarán actividades tendientes al mejoramiento del clima Laboral, contando con Proveedores y Caja de compensación, Oficina de comunicaciones internas. Nuevamente se solicitó presupuesto para estas actividades</t>
  </si>
  <si>
    <t>Entregaremos copia  de los informes solicitados</t>
  </si>
  <si>
    <t>Mantendremos en el archivo del COPASS las propuestas presentadas por este Comité</t>
  </si>
  <si>
    <t xml:space="preserve">Se entregará copia de las inspecciones realizadas al COPASS </t>
  </si>
  <si>
    <t>Presentaremos copia de las comunicaciones solicitadas</t>
  </si>
  <si>
    <t>Redactaremos en todos los Comités actas de reunión</t>
  </si>
  <si>
    <t>Programar reuniones de seguimiento sorpresa a las diferentes dependencias a fin de verificar de manera directa el clima de cada una.</t>
  </si>
  <si>
    <t>FECHA DE TERMINACIÓN (13)</t>
  </si>
  <si>
    <t>SEPTIEMBRE</t>
  </si>
  <si>
    <t>NC ABIERTAS CON PLAN</t>
  </si>
  <si>
    <t>NC ABIERTAS SIN PLAN</t>
  </si>
  <si>
    <t>AÑO2</t>
  </si>
  <si>
    <t>AREAS</t>
  </si>
  <si>
    <t>ORGANIZACIONALES</t>
  </si>
  <si>
    <t>ESTADO DEL PLAN DE MEJORAMIENTO POR PROCESOS TÉCNICO</t>
  </si>
  <si>
    <t>TÉCNICO</t>
  </si>
  <si>
    <t>NC ABIERTAS</t>
  </si>
  <si>
    <t>NC CERRADAS</t>
  </si>
  <si>
    <t>PMP POR PROYECTOS</t>
  </si>
  <si>
    <t>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t>
  </si>
  <si>
    <t>Octubre de 2016</t>
  </si>
  <si>
    <t>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t>
  </si>
  <si>
    <t>VPRE</t>
  </si>
  <si>
    <t>1. Aunque existe una Vicepresidencia Administrativa y Financiera el control de los recursos propios no está centralizado en dicha dependencia, circunstancia que  hace imposible contar con  una   programación financiera que permita compatibilizar los requerimientos de pagos con la disponibilidad real de fondos; esto conlleva a evadir responsabilidades respecto de los riesgos que se pueden materializar por el no pago oportuno de las obligaciones, debido a la falta de gestión para el recaudo de los recursos.</t>
  </si>
  <si>
    <t xml:space="preserve">1. No se están entregando, dentro de los tiempos establecidos contractualmente, los informes mensuales a cargo de la interventoría, por lo que es necesario que se dé cumplimiento a lo estipulado en el literal 3) informes mensuales de la sección 4.02 del contrato No. 548 de 2013, el cual menciona “preparar y presentar a la Vicepresidencia de Gestión Contractual, Grupo Interno de Carreteras, dentro de los quince (15) primeros días calendario de cada mes, un Informe Mensual que, metodológicamente, comprenderá una parte ejecutiva y otra de temas generales”. </t>
  </si>
  <si>
    <t>2. La información contenida en la página web de la interventoría no está actualizada, por lo que es necesario realizar su respectivo ajuste en virtud de lo establecido en el literal a) Área administrativa del capítulo 5.3.3 Funciones generales del documento Metodología y Plan de Cargas para la interventoría, la cual establece “elaborar una página web de la interventoría que presente diferentes niveles de información (layers) sobre datos importantes del proyecto”.</t>
  </si>
  <si>
    <t>3. La interventoría no ha entregado oficialmente el informe a la ANI respecto a la medición del índice de estado que se realizó en el mes agosto de 2016, razón por la cual es necesario que se dé diligencia sobre el particular y se cumpla lo establecido en el literal b) Área Técnica: del capítulo 5.3.4.2 Funciones generales del documento Metodología y Plan de Cargas para la interventoría, la cual menciona: “Realizar las mediciones de Índice de Estado sobre la vía, cada seis meses según lo establecido en el Contrato de Concesión, en donde deberá mantenerse como mínimo un IE de 4.5 durante toda la etapa de Operación y Mantenimiento”.</t>
  </si>
  <si>
    <t>4. La interventoría no ha entregado el resultado de la auditoría de seguridad vial que se realizó en los meses de abril y mayo de 2016,  por lo que es necesario dar prioridad a éste tema en virtud del Plan de Acción aprobado por el equipo de supervisión dentro de los primeros tres meses (3), contados a partir de la suscripción del Acta de Inicio del contrato de interventoría.</t>
  </si>
  <si>
    <t>5. No se observa en el informe mensual un reporte adecuado de las invasiones de derecho de vía y/o metodología aplicada para solucionar dicho inconveniente, por lo que es necesario dar cumplimiento a lo establecido en el literal 3) informes mensuales de la sección 4.02 del contrato No. 548 de 2013, el cual menciona “q) La gestión y actividades administrativas y aquellas correspondientes a la vigilancia del corredor”. De acuerdo a lo anterior, es necesario que la interventoría lleve un control y trazabilidad de la gestión que se ha realizado sobre el particular, al igual que las actividades que el concesionario debe ejecuta como advertir a las entidades competentes (Alcaldías y Gobernaciones), de tal manera que evidencie cumplimiento de las obligaciones pactadas en el contrato de concesión.</t>
  </si>
  <si>
    <t>6. No se verifica y controla el documento del beneficiario real para garantizan que no hay violación a los LA/FT (lavado de activos y financiación de terrorismo) de los dineros del concesionario, de acuerdo a lo estipulado en el capítulo III) Suscripción del contrato de fiducia mercantil y constitución del patrimonio, del contrato de concesión No. 517 de 2013. Por tal motivo, es necesario que la interventoría solicite dicho certificado a la fiduciaria y realice el respectivo seguimiento incluyéndolo dentro del informe financiero mensual que se entrega a la ANI.</t>
  </si>
  <si>
    <t>7. No se cuenta con un instrumento adecuado para realizar el seguimiento a las PQR`s del proyecto, por lo que es necesario que la interventoría incluya una casilla de actualización de cada PQR, en donde se explique de una forma detallada y clara el tratamiento que se le ha dado, y las actuaciones más recientes que se han realizado para dar respuesta oportuna al peticionario, dando cumplimiento a lo mencionado en el literal 3) informes mensuales de la sección 4.02 del contrato No. 548 de 2013, el cual menciona “x) Relación sobre la atención de las solicitudes, quejas y reclamos presentados por la ciudadanía que tengan como objeto algún tema atinente a las obligaciones del contratista y del interventor, así como las correspondientes respuestas”.</t>
  </si>
  <si>
    <t xml:space="preserve">1. De acuerdo a la verificación documental de la información que se encuentra en la plataforma Project on line, se observó que en la programación del proyecto no se muestra avance en etapas que ya surtieron su respectivo procedimiento, como lo son la de preconstrucción, puesta en punto, y parte de operación y mantenimiento, razón por la cual es necesario ajustar dichos porcentajes a los reales y registrar oportunamente el avance de las actividades que hacen parte del proyecto desde su inicio. </t>
  </si>
  <si>
    <t>Javier León / Marcos  Noguera</t>
  </si>
  <si>
    <t>Cesar Augusto Godoy</t>
  </si>
  <si>
    <t>Luz Mary Hernández Villadiego</t>
  </si>
  <si>
    <t>Luis Miguel Sabogal Camargo</t>
  </si>
  <si>
    <t>Héctor Eduardo Vanegas Gámez</t>
  </si>
  <si>
    <t>Ivan Mauricio Mejia Alarcon</t>
  </si>
  <si>
    <t>Juan Diego Toro Bautista</t>
  </si>
  <si>
    <t>Maria Imelda Gonzalez Guevara</t>
  </si>
  <si>
    <t>T Diego Orlando Bustos Forero</t>
  </si>
  <si>
    <t xml:space="preserve">Yuly Andrea Ujueta Castillo </t>
  </si>
  <si>
    <t>Diana Carolina Medina Peña</t>
  </si>
  <si>
    <t>Marcos Gabriel Peña Noguera</t>
  </si>
  <si>
    <t>1. Realizar un mejoramiento a la página web en virtud de la obligación contractual contenida en el anexo requerimientos técnicos de interventoría numeral 4.1.2.2 funciones generales literal a) “Elaborar una página Web de la Interventoría que presente diferentes niveles de información (layers) sobre datos importantes del proyecto…” adicional a esto verificar que la página web del concesionario tenga la información acorde según lo dispuesto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Debido a que actualmente no se está cumpliendo esta obligación contractual.</t>
  </si>
  <si>
    <t>2. No se evidencia cómo la interventoría lleva a cabo el cumplimiento a la obligación contenida en el anexo requerimientos técnicos 4.1.2.3, literal C) Interventoría operación y mantenimiento e)Área Ambiental “Verificar que el sistema de calidad ambiental y el programa de Higiene, Seguridad Industrial y Salud Ocupacional elaborado por el Concesionario, cumpla con las disposiciones legales en materia de seguridad industrial y determinado para todas y cada una de las actividades de obra y operación a realizar y vigilar el cumplimiento..”</t>
  </si>
  <si>
    <t>3. No se evidencia cómo la interventoría lleva a cabo el cumplimiento a la obligación contenida en el anexo requerimientos técnicos, numeral 5.3 Informes mensuales, literal xiii) “Una relación sobre la atención de las solicitudes, quejas y reclamos presentados por la ciudadanía que tengan como objeto algún tema atinente a las obligaciones del concesionario y del interventor, el estado de trámite y contestación de las mismas y los mecanismos adoptados para la corrección de los problemas denunciados en tales PQR, dispuestos por el Interventor en caso de que fueran procedentes.”</t>
  </si>
  <si>
    <t>4. No se evidencia cómo la interventoría lleva a cabo el cumplimiento a la obligación contenida en el anexo requerimientos técnicos 4.1.2.3, literal C) Interventoría operación y mantenimiento f) Área Social “Monitorear la adecuada ejecución del Plan Social Básico, Programa de Atención al Usuario, Programa Vecinos, Programa de Seguridad Vial, Programa Comunicar, Programa Iniciativas y Programa Rehabitar, y demás aspectos definidos en el Apéndice Social de Contrato de concesión.”</t>
  </si>
  <si>
    <t>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t>
  </si>
  <si>
    <t>2. Se evidencia falencia en el cargue de información en la plataforma Project Online, ya que se encuentra desactualizada respecto al avance del proyecto.</t>
  </si>
  <si>
    <t>3. Se deben plantear los alcances de las interventorías de manera que se prevean incluir la vigilancia y control a todas las obras realizadas tanto en el contrato de concesión como en sus adicionales, de igual manera en las derivadas por atención de ola invernal que se ejecutaron con el Fondo de Adaptación.</t>
  </si>
  <si>
    <t>1. La interventoría no soporta el seguimiento al plan que entregó el concesionario el 16/06/2015 relacionado con el Sistema de Administración del Riesgo de Lavado de Activos y de la Financiación del Terrorismo – SARLAFT. Según lo estipulado en el contrato de concesión parte general (IV-4.2-aa-iv), este plan será aplicado por el concesionario durante todo el plazo de la concesión; si bien la interventoría le dio el visto bueno al documento se espera además un examen, verificación y control periódico (criterio 12 – MED financiera).</t>
  </si>
  <si>
    <t xml:space="preserve">2. La interventoría no incluye en su página web información puntal sobre la actualidad del proyecto ni datos importantes para la interlocución, de conformidad a lo inferido del plan de cargas de trabajo (anexo 4, numeral 5.3.3 – a); como por ejemplo, descripción de las unidades funcionales, oferta de servicios de la concesión, datos de contacto en campo tanto de la interventoría como del concesionario, enlaces a las páginas web de la ANI y del concesionario, registro fotográfico actualizado de las actividades y de reuniones adelantadas, entre otros. </t>
  </si>
  <si>
    <t>1. El proyecto se encuentra en ausencia de un soporte contractual debido a que el plazo de la fase de pre-construcción se terminó el 13/09/2016 y aún no inicia la sucesiva fase de construcción. La interventoría advirtió con oficio 20164090739382 del 23/08/2016 que varios de los requisitos para haber dado inicio a la fase de construcción se cumplirían solo en un largo plazo y alertó a la Entidad sobre la imposibilidad de que la fase de pre-construcción culminase en la fecha establecida. En este mismo oficio, la interventoría señaló que era indispensable establecer la prórroga de esta fase de pre-construcción con un otrosí, y que se deberían empezar desde ese entonces a convenir sus términos, de acuerdo con un cronograma de ejecución de las tareas faltantes que el concesionario propuso desde el 16/08/2016.</t>
  </si>
  <si>
    <t>Mulaló-Loboguerrero</t>
  </si>
  <si>
    <t>Zipaquira- Palenque</t>
  </si>
  <si>
    <t>NOVIEMBRE</t>
  </si>
  <si>
    <t>En atención a su solicitud, se hará complemento del informe de inventario vial para anexar un registro fotográfico más adecuado</t>
  </si>
  <si>
    <t>Se solicita a la oficina de control interno reevaluar esta apreciación, lo anterior con fundamento en la gestión que ha realizado la agencia al respecto</t>
  </si>
  <si>
    <t>Es importante mencionar que el pasado 14 de octubre de 2016, se suscribió entre el concesionario y la ANI el otrosí No. 4, en el que se prorroga el plazo para que se acredite el cierre financniero hasta el próximo 14 de enero de 2017, lo cual modifica de igual manera la fecha de inicio de la fase de construcción; lo cual generará modificaciones en el plan de obras junto con el ajuste al alcancee del proyecto por cuenta de la materialización del riesgo por estructura tarifaria.</t>
  </si>
  <si>
    <t>Mediante memorando No. 2016-300-008218-3 del 30/06/2016, se evidenció que mediante memorando No. 2016-300-006962-3 del 3/06/2016 se reimitió informe de auditoría.
Se realizaron mesas de trabajo entre la OCI y  GIT DJ, los dias 08/10/2016 y 08/11/2016, en donde se llegaron a compromisos.
Mediante memorando No. 2016-701-014362 del 17/11/2016, el GIT DJ envia plan de mejoramiento.</t>
  </si>
  <si>
    <t>AÑO DE CIERRE</t>
  </si>
  <si>
    <t>La encuesta de bienestar social e incentivos GETH-F-011 se aplica cada 2 años, por consiguiente se realizara en los meses de diciembre 2016 y enero 2017 para la vigencia 2017 - 2018</t>
  </si>
  <si>
    <t>El acta No 10 de la Comision de Personal ya se encuentra firmada.</t>
  </si>
  <si>
    <t xml:space="preserve">Con memorando 20164030030723 del 1 de marzo de 2016 se solicitó el presupuesto correspondiente al año 2017. </t>
  </si>
  <si>
    <t>Se asigna NC a presupuesto. Debe exisitir una gestión administrativa adicional para justificar la no asignación de presupuesto para el plan de bienestar y PIC de la Entidad.</t>
  </si>
  <si>
    <t>En la Reunión de la Comisión de Personal según acta No. 11 del 13 de octubre del presente año fue presentado el resultado del Impacto de la Capacitación año 2015</t>
  </si>
  <si>
    <t>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t>
  </si>
  <si>
    <t>Pendiente revisar aplicación y resultados de encuestas en diciembre de 2016 y enero de 2017. Solicitar la evidencia a talento humano.</t>
  </si>
  <si>
    <t xml:space="preserve">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
</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</si>
  <si>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t>
  </si>
  <si>
    <t>Se asigna NC a presupuesto. Debe exisitir una gestión administrativa adicional para justificar la no asignación de presupuesto para el plan de bienestar y PIC de la Entidad. Se cita a la coordinación de talento humano el dia 12/12/2016 a las 2:30pm para mesas de trabajo.</t>
  </si>
  <si>
    <t>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
En informe realizado en el mes de noviembre, por la auditora Maria Imelda Gonzalez, se confirma que esta NC persiste, sin ningun tratamiento.</t>
  </si>
  <si>
    <t>Noviembre de 2016</t>
  </si>
  <si>
    <t>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t>
  </si>
  <si>
    <t>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t>
  </si>
  <si>
    <t xml:space="preserve">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</si>
  <si>
    <t xml:space="preserve">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</si>
  <si>
    <t>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 Tic para Gobierno Abierto debería alcanzar el 100% y se encuentra en el 96%
• Tic para Servicios debería alcanzar el 100% y se encuentra en el 67%
• Tic para la Gestión debería alcanzar el 50% y se encuentra en el 30%
• Seguridad y privacidad de la información debería alcanzar el 60% y se encuentra al 8%
Lo anterior, contraviene lo dispuesto en el Decreto 2573 de 2014 para el año 2016 reglamentado mediante Decreto 1078 de 2015, Decreto Único Reglamentario del Sector de Tecnologías de la información y las Comunicaciones</t>
  </si>
  <si>
    <t>Gerencia de sistemas de información y tecnologia</t>
  </si>
  <si>
    <t>1. En cuatro (4) de las seis (6) problemáticas del Anillo Vial de Crespo, expuestas en la tabla 10 del presente informe, no es clara la actuación de la interventoría para efectos de advertir o alertar previamente, sobre la eventual ocurrencia de la situación indeseada.</t>
  </si>
  <si>
    <t xml:space="preserve">1. Es importante que la ANI disponga un límite contractual para la finalización definitiva de los trabajos y ajustes en las obras que aún se adelantan en el Anillo Vial de Crespo; actividades que, entre otras cosas, afectan la movilidad de los usuarios que transitan por la zona. Lo anterior en vista de que el Plan de Trabajo para las actividades de drenaje pluvial en la Avenida Santander fue modificado y se cambió la fecha de finalización del 24/11/2016 hasta el 02/12/2016, al mismo tiempo que se reportan retrasos en algunas tareas. Además, es fundamental que se estipulen los procedimientos, criterios y parámetros técnicos de aceptación o recepción de estas obras que exigirá la interventoría, para asegurar una adecuada desafectación y posterior cesión de la infraestructura. </t>
  </si>
  <si>
    <t>1. Se tiene incertidumbre frente al acto administrativo por medio del cual se decidió la impugnación del procedimiento sancionatorio, si se tiene en cuenta que en la resolución 1293 del 25/08/2016 se revocó la multa impuesta originalmente, manteniendo el incumplimiento en el contrato, pero sin provocar análisis alguno de los perjuicios sufridos por la entidad como consecuencia del incumplimiento. En este orden de ideas, probado como está el incumplimiento correspondiente, el acto administrativo sancionatorio, de manera coherente, ha debido provocar un análisis de los perjuicios y su consecuente valoración en la parte resolutiva del mismo, lo cual podría ocasionar un presunto detrimento patrimonial al Estado</t>
  </si>
  <si>
    <t>Cartagena - Barranquilla (Via al Mar)</t>
  </si>
  <si>
    <r>
      <t>2. Diecisiete (17) de los veinte cuatro (24) funcionarios públicos evaluados, (el 71%), no reportan la totalidad de soportes exigidos de la hoja de vida en el aplicativo-SIGEP los cuales se listan a continuación:  
1. Rueda Ochoa Sandra Milena (foto, RUT)
2. Rosero Jiménez Oscar Laureano (foto, RUT)</t>
    </r>
    <r>
      <rPr>
        <sz val="12"/>
        <color indexed="10"/>
        <rFont val="Calibri"/>
        <family val="2"/>
      </rPr>
      <t xml:space="preserve">
3. Gersain Alberto Ostos Giraldo (foto)</t>
    </r>
    <r>
      <rPr>
        <sz val="12"/>
        <rFont val="Calibri"/>
        <family val="2"/>
      </rPr>
      <t xml:space="preserve">
4. García Quintana Ángela Teresa (RUT)
5. Pachon Márquez Luis Gonzalo (RUT)
6. Morales Celedón Luis Fernando (Pasado Judicial, Certificado de antecedentes fiscales)
7. Rojas Sandoval Nancy Marcela (RUT)
8. Rojas Llanos Holman (RUT)
9. Jiménez Franco Fabián Augusto (Libreta militar, RUT)
10. Piñeros Barrero Paula Andrea (RUT, Pasado Judicial)
11. Villarreal Hernández Mauricio (RUT, Pasado Judicial, Certificado de antecedentes fiscales y disciplinarios)
12. Gonzalez Mendez Juan Camilo (foto, Libreta militar RUT, Pasado Judicial, Certificado de antecedentes fiscales y disciplinarios y soporte de experiencia laboral)
13. Ruiz Castro Luz Elena (foto)
14. Camacho Sánchez Martha Lucia (RUT y soportes de estudio)
15. Pérez Collazos Alma Doris (RUT y experiencia laboral)
16. Mayorga Mayorga Adriana Judith (soportes de postgrado y experiencia laboral)
17. Pulido Lago Maria Esperanza (foto)
</t>
    </r>
  </si>
  <si>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
</t>
    </r>
  </si>
  <si>
    <r>
      <t xml:space="preserve">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t>
    </r>
    <r>
      <rPr>
        <sz val="12"/>
        <color indexed="10"/>
        <rFont val="Calibri"/>
        <family val="2"/>
      </rPr>
      <t>• Alejandro Garcia Cadena</t>
    </r>
    <r>
      <rPr>
        <sz val="12"/>
        <rFont val="Calibri"/>
        <family val="2"/>
      </rPr>
      <t xml:space="preserve">
• Francisco Orduz Baron
</t>
    </r>
    <r>
      <rPr>
        <sz val="12"/>
        <color indexed="10"/>
        <rFont val="Calibri"/>
        <family val="2"/>
      </rPr>
      <t>• Poldy Paola Osorio Alvarez</t>
    </r>
    <r>
      <rPr>
        <sz val="12"/>
        <rFont val="Calibri"/>
        <family val="2"/>
      </rPr>
      <t xml:space="preserve">
</t>
    </r>
  </si>
  <si>
    <r>
      <t xml:space="preserve">2. Políticas de desarrollo administrativo transparencia, participación y servicio al ciudadano.
</t>
    </r>
    <r>
      <rPr>
        <u/>
        <sz val="12"/>
        <rFont val="Calibri"/>
        <family val="2"/>
      </rPr>
      <t xml:space="preserve">Componente plan anticorrupción y de atención al ciudadano </t>
    </r>
    <r>
      <rPr>
        <sz val="12"/>
        <rFont val="Calibri"/>
        <family val="2"/>
      </rPr>
      <t xml:space="preserve">
Se evidenció que en el plan anticorrupción y atención al ciudadano, </t>
    </r>
    <r>
      <rPr>
        <sz val="12"/>
        <color indexed="53"/>
        <rFont val="Calibri"/>
        <family val="2"/>
      </rPr>
      <t>falta incorporar la  identificación de riesgos de corrupción a partir de la información suministrada por parte de la ciudadanía.</t>
    </r>
    <r>
      <rPr>
        <sz val="12"/>
        <rFont val="Calibri"/>
        <family val="2"/>
      </rPr>
      <t xml:space="preserve">
</t>
    </r>
    <r>
      <rPr>
        <u/>
        <sz val="12"/>
        <rFont val="Calibri"/>
        <family val="2"/>
      </rPr>
      <t xml:space="preserve">Componente  Transparencia y  Acceso a la Información Pública </t>
    </r>
    <r>
      <rPr>
        <sz val="12"/>
        <rFont val="Calibri"/>
        <family val="2"/>
      </rPr>
      <t xml:space="preserve">
Se evidenció en el acta N° 20 del 20 de agosto de 2015, que se cuenta con el </t>
    </r>
    <r>
      <rPr>
        <sz val="12"/>
        <color indexed="17"/>
        <rFont val="Calibri"/>
        <family val="2"/>
      </rPr>
      <t>borrador de la política de datos personale</t>
    </r>
    <r>
      <rPr>
        <sz val="12"/>
        <rFont val="Calibri"/>
        <family val="2"/>
      </rPr>
      <t xml:space="preserve">s, no obstante lo anterior, falta la implementación de acuerdo con el artículo 13 del Decreto 1377 de 2013 y la divulgación entre los ciudadanos.
</t>
    </r>
    <r>
      <rPr>
        <u/>
        <sz val="12"/>
        <rFont val="Calibri"/>
        <family val="2"/>
      </rPr>
      <t>Componente Rendición de Cuentas a la Ciudadanía</t>
    </r>
    <r>
      <rPr>
        <sz val="12"/>
        <rFont val="Calibri"/>
        <family val="2"/>
      </rPr>
      <t xml:space="preserve">
Se evidenció en las dos audiencias públicas virtuales de la entidad que no se generaron incentivos innovadores para los ciudadanos.  </t>
    </r>
  </si>
  <si>
    <r>
      <t xml:space="preserve">La entidad cuenta con indicadores de  gestión SISMEG, pero aún están en proceso de </t>
    </r>
    <r>
      <rPr>
        <sz val="12"/>
        <color indexed="17"/>
        <rFont val="Calibri"/>
        <family val="2"/>
      </rPr>
      <t>elaboración</t>
    </r>
    <r>
      <rPr>
        <sz val="12"/>
        <rFont val="Calibri"/>
        <family val="2"/>
      </rPr>
      <t xml:space="preserve">  y validación,  los indicadores asociados a los procesos.
Faltan las fichas de indicadores donde se registra y hace seguimiento a la gestión.
</t>
    </r>
  </si>
  <si>
    <r>
      <t xml:space="preserve">  De acuerdo al memorando con radicado ANI No. 2016-307-004142.3 de fecha 31 de marzo de 2016, cuyo asunto hace referencia a </t>
    </r>
    <r>
      <rPr>
        <i/>
        <u/>
        <sz val="12"/>
        <rFont val="Calibri"/>
        <family val="2"/>
      </rPr>
      <t>Apoyo Supervisión de contratos de concesión y homologaciones portuarias y férreas</t>
    </r>
    <r>
      <rPr>
        <i/>
        <sz val="12"/>
        <rFont val="Calibri"/>
        <family val="2"/>
      </rPr>
      <t xml:space="preserve">. </t>
    </r>
    <r>
      <rPr>
        <sz val="12"/>
        <rFont val="Calibri"/>
        <family val="2"/>
      </rPr>
      <t xml:space="preserve">Se establece específicamente para el grupo de puertos presentar cuatro Informes de seguimiento en el año ( con corte trimestral). </t>
    </r>
  </si>
  <si>
    <r>
      <t xml:space="preserve">• Se ajustara el instructivo SEPG-I-006 (Metodología plan de acción)
o Solicitará  a las áreas respectivas explicación sobre las metas no cumplidas.
o El GITP presentara informe a la alta dirección sobre el  no cumplimiento de las metas programadas.
</t>
    </r>
    <r>
      <rPr>
        <sz val="12"/>
        <color indexed="17"/>
        <rFont val="Calibri"/>
        <family val="2"/>
      </rPr>
      <t>• El GITP implementara estrategias y/o herramientas para fomentar las buenas prácticas de seguimiento al Plan de Acción.</t>
    </r>
    <r>
      <rPr>
        <sz val="12"/>
        <rFont val="Calibri"/>
        <family val="2"/>
      </rPr>
      <t xml:space="preserve">
</t>
    </r>
  </si>
  <si>
    <r>
      <t xml:space="preserve">* La Agencia realizó y publicó antes del 31 de enero, el mapa de riesgos de corrupción y las medidas para mitigarlos para la vigencia, no obstante falta actualizar dicho mapa de acuerdo a las directrices del decreto 124 de 2016, donde se determina la metodología para diseñar y hacer seguimiento establecida en la “guía para la gestión riesgo de corrupción”.
</t>
    </r>
    <r>
      <rPr>
        <sz val="12"/>
        <color indexed="53"/>
        <rFont val="Calibri"/>
        <family val="2"/>
      </rPr>
      <t>* Es cierto que la entidad cuenta con un Manual para la Administración de Riesgos Institucionales y Anticorrupción en la ANI, pero aún falta desarrollar una estrategia para involucrar a los actores sociales, en la construcción de riesgos de corrupción.</t>
    </r>
    <r>
      <rPr>
        <sz val="12"/>
        <rFont val="Calibri"/>
        <family val="2"/>
      </rPr>
      <t xml:space="preserve">
* Si bien, en la página web de la entidad se tiene un enlace para la administración de riesgos, donde se publica el manual, la política y los mapas de riesgos de procesos y de corrupción, falta publicar el seguimiento que se realiza de los mapas  vigencia 2015 y los mapas vigencia 2016.
</t>
    </r>
  </si>
  <si>
    <r>
      <t xml:space="preserve">Corredor Perimetral del Oriente de Cundinamarca </t>
    </r>
    <r>
      <rPr>
        <sz val="12"/>
        <rFont val="Calibri"/>
        <family val="2"/>
      </rPr>
      <t>Se envió correo a la Interventoría solicitando incluir Observación en el Formato explicando la diferencia, la cual según lo indicado corresponde al Redondeo de Decimales, según les ha informado la Fiducia. El formato y la certificación de Fiducia serán corregidos y enviados en el mes de junio</t>
    </r>
    <r>
      <rPr>
        <u/>
        <sz val="12"/>
        <rFont val="Calibri"/>
        <family val="2"/>
      </rPr>
      <t>.
Bogotá - Villavicencio S</t>
    </r>
    <r>
      <rPr>
        <sz val="12"/>
        <rFont val="Calibri"/>
        <family val="2"/>
      </rPr>
      <t xml:space="preserve">e solicitó al Concesionario e interventoría de nuevo el formato GCSP-F-009 del mes de diciembre del año 2015 con el fin que dicho formato coincida con el valor certificado por la fiduciaria, el cual será remitido por la interventoría en el mes de junio de 2016.
</t>
    </r>
    <r>
      <rPr>
        <u/>
        <sz val="12"/>
        <rFont val="Calibri"/>
        <family val="2"/>
      </rPr>
      <t xml:space="preserve">Cambao - La Esperanza - Ibagué - Honda </t>
    </r>
    <r>
      <rPr>
        <sz val="12"/>
        <rFont val="Calibri"/>
        <family val="2"/>
      </rPr>
      <t>De acuerdo a los soportes que reposan en la Agencia, se realizó la gestión correspondiente para que Fiduciaria corrija la certificación del valor reportado en peajes del mes de diciembre de 2015, teniendo en cuenta se incluyó un valor adicional por comisiones. La certificación será enviada en el mes de junio de 2016.</t>
    </r>
    <r>
      <rPr>
        <u/>
        <sz val="12"/>
        <rFont val="Calibri"/>
        <family val="2"/>
      </rPr>
      <t xml:space="preserve">
</t>
    </r>
    <r>
      <rPr>
        <sz val="12"/>
        <rFont val="Calibri"/>
        <family val="2"/>
      </rPr>
      <t xml:space="preserve">
</t>
    </r>
    <r>
      <rPr>
        <u/>
        <sz val="12"/>
        <rFont val="Calibri"/>
        <family val="2"/>
      </rPr>
      <t xml:space="preserve">
</t>
    </r>
  </si>
  <si>
    <r>
      <t xml:space="preserve">1. Cinco (5) de los veinticuatro (24) funcionarios públicos evaluados en la auditoria, es decir el (21%) de la muestra, a la fecha de la auditoria no registran las declaraciones de bienes y rentas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a sabiendas que su identificación está reseñada en el cuerpo del este informe, a saber:
1. LORA PINEDA AIDEE JEANETTE 
2. RAMIREZ YEPEZ NATALIA 
</t>
    </r>
    <r>
      <rPr>
        <sz val="12"/>
        <color indexed="10"/>
        <rFont val="Calibri"/>
        <family val="2"/>
      </rPr>
      <t>3. RODRIGUEZ MORENO ROGER 
4. ROMERO RIVERA PABLO ANDRES 
5. VALLEJO GUZMAN XIMENA</t>
    </r>
    <r>
      <rPr>
        <sz val="12"/>
        <rFont val="Calibri"/>
        <family val="2"/>
      </rPr>
      <t xml:space="preserve">
</t>
    </r>
  </si>
  <si>
    <r>
      <rPr>
        <b/>
        <sz val="12"/>
        <rFont val="Calibri"/>
        <family val="2"/>
      </rPr>
      <t>5,1 . Verificación de Entrega oportuna de la información (5 días) por Vicepresidencia.</t>
    </r>
    <r>
      <rPr>
        <sz val="12"/>
        <rFont val="Calibri"/>
        <family val="2"/>
      </rPr>
      <t xml:space="preserve">
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
</t>
    </r>
    <r>
      <rPr>
        <b/>
        <sz val="12"/>
        <rFont val="Calibri"/>
        <family val="2"/>
      </rPr>
      <t> No conformidad por contravenir el deber de respuesta oportuna dentro de los términos fijados en la solicitud</t>
    </r>
    <r>
      <rPr>
        <sz val="12"/>
        <rFont val="Calibri"/>
        <family val="2"/>
      </rPr>
      <t xml:space="preserve">. 
ver tabla del informe de auditoria julio 2016
</t>
    </r>
  </si>
  <si>
    <r>
      <t xml:space="preserve">5.2. Publicación en el SECOP de los documentos y los actos administrativos del proceso de contratación de contratos y convenios interadministrativos. 
</t>
    </r>
    <r>
      <rPr>
        <b/>
        <sz val="12"/>
        <rFont val="Calibri"/>
        <family val="2"/>
      </rPr>
      <t xml:space="preserve"> No conformidad por contravenir la exigencia del deber de publicación  de los documentos y los actos administrativos del proceso de contratación de contratos y convenios interadministrativos. </t>
    </r>
    <r>
      <rPr>
        <sz val="12"/>
        <rFont val="Calibri"/>
        <family val="2"/>
      </rPr>
      <t xml:space="preserve">
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
a) El Convenio Interadministrativo No. 008 de 2008 lleva 7 años y 2 meses sin ser publicado; en vigencia del citado convenio se han suscrito 9 otrosíes, algunos de los cuales presentan las siguientes inconsistencias:
• Al otrosí 2 le falta ser firmado.
• Al otrosí 3 le faltan firmas y le falta la fecha de suscripción.
• El otrosí 4 está incompleto; no se observan firmas.
• Al otrosí 5  le falta firma y le falta la fecha de suscripción.
• Al otrosí 6 le falta firma y le falta la fecha de suscripción.
• Al otro sí 9 le falta firma y le falta la fecha de suscripción.
b) Contratos o convenios interadministrativos con más de 90 días de retraso en la publicación en el SECOP:
• Convenio Interadministrativo 004-2016.
• Convenio Interadministrativo 005-2016.
c) Contratos o convenios interadministrativos con publicación pendiente en el SECOP:
• Convenio Interadministrativo No. 008 de 2008.
• Contrato de comodato bienes muebles 282 de 2016.
• Convenio Interadministrativo de Cooperación No. 002 de 2016.
• Convenio Interadministrativo 0026 del 30 de Junio de 2015.
• Convenio Interadministrativo del 04 de Abril de 2016.
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
</t>
    </r>
  </si>
  <si>
    <r>
      <t>2. Se comparó la meta anual del seguimiento del 2do trimestre del plan de acción Vs al plan de acción metas 2016, evidenciando diferencias en las metas para las siguientes actividades: 
V</t>
    </r>
    <r>
      <rPr>
        <b/>
        <sz val="12"/>
        <rFont val="Calibri"/>
        <family val="2"/>
      </rPr>
      <t>er tabla 6 Diferencias en la meta del plan de acción.</t>
    </r>
    <r>
      <rPr>
        <sz val="12"/>
        <rFont val="Calibri"/>
        <family val="2"/>
      </rPr>
      <t xml:space="preserve">
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t>
    </r>
  </si>
  <si>
    <r>
      <t>8. El seguimiento del 2do trimestre del plan de acción generado por la herramienta de gestión ITS, redondea las cifras generando diferencias en los valores  de las metas establecidas  como se presenta en la siguiente</t>
    </r>
    <r>
      <rPr>
        <b/>
        <sz val="12"/>
        <rFont val="Calibri"/>
        <family val="2"/>
      </rPr>
      <t xml:space="preserve"> ver Tabla 8 Diferencias en la meta por el sistema por redondear. </t>
    </r>
  </si>
  <si>
    <t xml:space="preserve">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
Es pertinente tener en cuenta lo normado en el art.  211 de la Constitución Política de Colombia:
“La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
La delegación exime de responsabilidad al delegante, la cual corresponderá exclusivamente al delegatario, cuyos actos o resoluciones podrá siempre reformar o revocar aquel, reasumiendo la responsabilidad consiguiente.  
</t>
  </si>
  <si>
    <t>MES DE APERTURA</t>
  </si>
  <si>
    <t>DICIEMBRE</t>
  </si>
  <si>
    <t>ENERO</t>
  </si>
  <si>
    <t>FEBRERO</t>
  </si>
  <si>
    <t>MARZO</t>
  </si>
  <si>
    <t>Se recibe memorandos de las vicepresidencias mediante los cuales informan sobre el estado actual de las peticiones a cargo.</t>
  </si>
  <si>
    <t xml:space="preserve">Se procede a realizar verificación parcial hasta el momento del total de los anexos que se indican en el informe de PQRS. </t>
  </si>
  <si>
    <t>Se recibe correo electrónico  y memorandos de las vicepresidencias mediante los cuales informan sobre el estado actual de las peticiones a cargo.</t>
  </si>
  <si>
    <t xml:space="preserve">Se recibe correo electrónico  de la depedencia competente donde señala las acciones realizadas </t>
  </si>
  <si>
    <t xml:space="preserve">Se evidencia los avances en las diferentes gestiones que la dependencia competente ha venido efectuando, refentes con las alarmas, seguimientos,  reportes de cierre mensuales enviados a las Vicepresidencias y la apertura de procesos disciplinarios. Por otra parte, se observa que en los informes trimestrales la dependencia incluye una pestaña en donde se relacionan los radicado que aparecen sin respuesta y a su vez envía correos a los responsables con copia a Control Interno a fin de que se realice el enlace o pronunciamiento del incumplimiento.
</t>
  </si>
  <si>
    <t xml:space="preserve">En correo recibido el 28/11/2016, el GIT de Atención al Ciudadno informa las acciones emprendidas sobre las falencias informadas. </t>
  </si>
  <si>
    <t>Se verificará el cumplimiento de las acciones propuestas trimestralmente. Se realizará pruebas aleatorias sobre la inclusión del los enlaces de las entradas Vs. Repuestas. Por otra parte, se revisarán soportes de asistencias a las capacitaciones.
Agosto 2016:El GIT- Atención al ciudadano en reunión efectuada el 18/08/2016 informa las diferentes acciones sobre este tema. Para el primer y segundo trimestre de 2016 se evidencian las mismas falencias informadas en el anterior informe de evaluación, que serán  trasladadas a los competentes.</t>
  </si>
  <si>
    <t>Ajustado plazo. Se copia la constancia enviada por la Ingeniera Elvia Lucia: "Buenos días. De acuerdo a lo conversado en la reunión ayer, les informo que ya hice el cambio de los días de términos para el tipo documental SOLICITUD O CONSULTA EN MATERIA DE EJECUCION CONTRACTUAL, el cual quedó establecido como acordamos en 60 días. Como aclaré ayer, el cálculo de la fecha de vencimiento que aparece en el reporte de atención al ciudadano no será exacto pues el sistema en este momentos realiza ese cálculo en días hábiles. Por lo anterior la fecha de vencimiento será muy cercana a la realidad, pero no será exacta para este tipo documental específicamente".</t>
  </si>
  <si>
    <t>*En el plan de mejoramiento  enviado por atención al ciudadano se indica que se han dado continuidad a los procesos disciplinarios abiertos sobre estos temas.  
*Continuidad de charlas de peticion//inclusión de nuevos avisos en outlook a cada usuario//Dar continuidad a los procesos disciplinarios. Se expidió la Res. 276 del 07/06/2016 por la cual se reglamenta el ejercicio del derecho de petición en la ANI.</t>
  </si>
  <si>
    <t>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t>
  </si>
  <si>
    <t>En el plan de mejoramiento  enviado por atención al ciudadno se indica que se han dado continuidad a los procesos disciplinarios abiertos sobre estos temas.  
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</si>
  <si>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</si>
  <si>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</si>
  <si>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</si>
  <si>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t>
  </si>
  <si>
    <t>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t>
  </si>
  <si>
    <t>Se realiza seguimiento continuó a las radicaciones  que se encuentrán proxímas a vencer.</t>
  </si>
  <si>
    <t>Atención al ciudadano genera alarmas de vencimiento de manera continúo y a su vez en los informes trimestrales de atención a ciudadano, se muestra en una matríz el comportamiento de la atención.</t>
  </si>
  <si>
    <t>Se expidió la Resolución No. 776 del 07/06/2016, por medio de la cual se reglamenta el ejercicio del derecho de peticiones en la ANI.</t>
  </si>
  <si>
    <t>En el artículo 3° , se indican los términos reglamentarios para dar respuesta a las solicitudes.</t>
  </si>
  <si>
    <t>En el memorando Rad.  2016-402-0121183 del 30/09/2016, la Coordinadora del GIT Disciplinario y de atención al ciudadano  y apoyo a la gestión señala las medidas corresctivas que serán tomadas en los próximos  informes,para el tema de las estadisticas de los entes de control.</t>
  </si>
  <si>
    <t>La evaluación de las medidas propuestas serán evaluadas en el próximo informe.</t>
  </si>
  <si>
    <t>No es clara la no conformidad reportada y es difierente a lo enviado y respondido por la Interventoría.
Mediante radicado 2016-409-110053-2 del 01 de diciembre de 2016 se indica que tenía programada mesa de trabajo con el Concesionario para evaluar el Acta de Entrega de la 2da. Calzada Cúcuta-Pamplona, la terminación del Tramo 8 y la construcción del puente sobre el Río Pamplonita.</t>
  </si>
  <si>
    <r>
      <t xml:space="preserve">Mediante correo electrónico del 21/12/15, se informa que falta el recibo de Cúcuta - Pamplona; sin embargo, es necesario enviar soportes.
Mediante correo electrónico del 01/07/2016, se informa que aún se ha efectuado el recibo de la construcción de la segunda calzada Cúcuta-Pamplona.  
</t>
    </r>
    <r>
      <rPr>
        <sz val="10"/>
        <color indexed="10"/>
        <rFont val="Calibri"/>
        <family val="2"/>
      </rPr>
      <t>Mediante radicado 2016-409-110053-2 del 01 de diciembre de 2016 se indica que tenía programada mesa de trabajo con el Concesionario para evaluar el Acta de Entrega de la 2da. Calzada Cúcuta-Pamplona, la terminación del Tramo 8 y la construcción del puente sobre el Río Pamplonita. Se tiene pendiente Acta de Entrega de obras como evidencia para subsanar NO CONFORMIDAD.</t>
    </r>
  </si>
  <si>
    <t>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t>
  </si>
  <si>
    <t>Mediante correo electrónico del 21/12/15, se informa aún no se ha iniciado por solicitud de dismunición por inclumplimiento; sin embargo, es necesario enviar soportes y conocer gestión
Mediante correo electrónico del 01/07/2016, se informa que aún no se ha definido los inconvenientes con los índices de estado, por lo tanto, no se puede firmar el Acta de Inicio de la Etapa de Operación. 
Seguimiento en diciembre mediante radicado 2016-409-110053-2 del 01 de diciembre de 2016. Se mencionan trámites para entrar en la Etapa de Operación y Mantenimiento. Se requiere Acta de Inicio como evidencia para subsanar NO CONFORMIDAD.</t>
  </si>
  <si>
    <t>Mediante radicado 2016-409-110053-2 del 01 de diciembre de 2016 se evidencia seguimiento a pagos socio-prediales.</t>
  </si>
  <si>
    <t>Mediante correo electrónico del 21/12/15, se informa que la interventoría conoce la importancia de la gestión predial. No se  adjuntan soportes 
Mediante correo electrónico del 01/07/2016, se anexa comunicaciones de las dos interventorías a la concesión, informando el estado de los pagos prediales para su respectiva revisión y concepto. A la espera de respuesta.
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t>
  </si>
  <si>
    <t>Mediante correo electrónico del 21/12/15, se informa que se cerrará en la medida en que se evien documentos de soporte y se realicen las actividades propuestas.
Mediante correo electrónico del 01/07/2016,  se evidencia gestión al respecto.
Seguimiento a diciembre: Se mantienen NO CONFORMIDADES de 2013. Se subsanará una vez se presenten evidencias para cerrar NO CONFORMIDADES de 2013.</t>
  </si>
  <si>
    <t xml:space="preserve">Mediante correo electrónico del  16/03/2016 e información entregada mediante CD el 17/03/2016, se informa que se está realizando.
Mediante correo electrónico del 24/06/2016, se informa que se solicitó al concesionario los formatos sobre el tema, con el fin de realizar seguimiento.
Mediante correo electrónico del 16/09/2016, se anexa la comunicación respuesta del concesionario; sin embargo, se revisará el alcance jurídico del mismo. 
Mediante correo electrónico del 16/12/2016 se evidencia comunicación enviada el 28/11/16  a la supervisión en la ANI en la que se demuestra que el concesionario se opone a permitir el acceso a su archivo documental. </t>
  </si>
  <si>
    <t>Mediante correo electrónico del  06/05/2016 se envía el plan de mejoramiento
Mediante correo electrónico del 24/06/2016, se informa las distintas actividades que está realizando la interventoría sobre el tema.
Mediante correo electrónico del 16/09/2016, se informa el seguimiento que se está realizando al programa d einversión del 1%.
Mediante correo electrónico del 16/12/2016 se evidencian comunicados entre el Concesionario y la ANLA donde se hace seguimiento a los proyectos que se incluyen en el "Plan de Inversiones del 1%".  
Mediante correo electrónico del 16/12/2016 se recibe informe mensual de interventoría de octubre de 2016 donde se evidencia seguimiento a los programas y proyectos objeto de la inversión del 1% para cada una de las Corporaciones Autonomas Regionales. Se evidencia seguimiento a la actualización del valor a ejecutar para estas Corporaciones y seguimiento al pronunciamiento por parte del ANLA para el inicio de la inversión del 1% para CORPOCALDAS. 
A diciembre de 2016 no se evidencia soporte a los comites ambientales virtuales. Pendientes para subsanar la No Conformidad.</t>
  </si>
  <si>
    <t>Mediante correo electrónico del 18/03/2016 se informa que no se ha dado respuesta. Gestionar por parte del supervisor. Mediante radicado No. 2016-409-117199-2 se recibió plan propuesto. Se tienen No Conformidades que deben ser tratadas por la Supervisión.</t>
  </si>
  <si>
    <t>Mediante radicado No. 2016-409-117199-2 del 20 de diciembre de 2016 se indica que la interventoría elaboró la página web con el objeto de almacenar en ella toda la información contractual y mantenerla actualizada. Para el 15 de enero de 2017 se contará con un link que muestre toda la información de la ficha técnica debidamente actualizada.
El Concesionario ha desarrollado una página web con la finalidad de mantener informados a los usuarios sobre la malla vial a su cargo (www.devimed.com.co - https://twitter.com/Devimed?lang=es - https://es-la.facebook.com/devimed/</t>
  </si>
  <si>
    <t>Se hará el seguimiento en enero de 2017.</t>
  </si>
  <si>
    <t>Mediante radicado No. 2016-409-117199-2 del 20 de diciembre de 2016 se indica que se requerirá al Concesionario presentar mensualmente un plan de actividades SISO y por cada una de ellas entregar los certificados correspondientes a las acciones ejecutadas como partel del programa de Higiene, Seguridad y Salud Ocupacional.</t>
  </si>
  <si>
    <t>Mediante radicado No. 2016-409-117199-2 del 20 de diciembre de 2016 se indica que el Concesionario se encuentra estructurando en la página web un link para las PQR, insatisfacciones que deben ser informadas a la ANI o generar un enlace con la página de la ANI. La decisión será informada una vez se defina.</t>
  </si>
  <si>
    <t>Se redireccionó de Ruta del Sol III al Puerto regional de Santa Marta. A la espera de respuesta.
Mediante memorando No. 2016-303-011501-3 del 22/09/2016, se informa que se están realizando el adecuado seguimiento de los planes bianuales, los cuales permiten ajustar las inversiones pactadas mediane otrosí 6 de 2008; sin embargo, es necesario evidenciar metodología.
Mediante correo electrónico del 09 de diciembre de 2016 se informa que la No Conformidad esta siendo revisada con el fin de dar alcance a lo faltante.</t>
  </si>
  <si>
    <t>Se redireccionó de Ruta del Sol III al Puerto regional de Santa Marta. A la espera de respuesta.
Mediante memorando No. 2016-303-011501-3 del 22/09/2016, se informa que la interventoría realiza la verficación del formato 044 en donde se evidencia que los equipos están a nombre de SPRSM; sin embargo, es necesario enviar documentación soporte.
Mediante correo electrónico del 09 de diciembre de 2016 se informa que la No Conformidad esta siendo revisada con el fin de dar alcance a lo faltante.</t>
  </si>
  <si>
    <t>Se redireccionó de Ruta del Sol III al Puerto regional de Santa Marta. A la espera de respuesta.
Mediante memorando No. 2016-303-011501-3 del 22/09/2016, se informa que mediante revisión al expediente, se encontró dos comunicaciones solicitando demoliciones a la infraestructura construida; sin embargo, es necesario evidenciar si existe un informe al respecto.
Mediante correo electrónico del 09 de diciembre de 2016 se informa que la No Conformidad esta siendo revisada con el fin de dar alcance a lo faltante.</t>
  </si>
  <si>
    <t>Se redireccionó de Ruta del Sol III al Puerto regional de Santa Marta. A la espera de respuesta.
Mediante memorando No. 2016-303-011501-3 del 22/09/2016, se informa que la interventoría realizará un informe detallado al respecto.
No se evidencian soportes a diciembre de 2016 para cerrar NO CONFORMIDAD.</t>
  </si>
  <si>
    <t>Se redireccionó de Ruta del Sol III al Puerto regional de Santa Marta. A la espera de respuesta.
Mediante memorando No. 2016-303-011501-3 del 22/09/2016, se anexa la explicación y soportes al respecto. Falta lo referido a la línea férrea
Mediante correo electrónico del 09 de diciembre de 2016 se informa que la No Conformidad esta siendo revisada con el fin de dar alcance a lo faltante.</t>
  </si>
  <si>
    <t>Mediante correo electrónico del 18/12/15 y memorando No. 2016-303.003674-3  se informa que no es una obligación de la interventoría; sin embargo, es necesario contar con un sistema de identificación y previsión de los principales riesgos asociados al contrato de concesión que permita a la entidad estar atenta a las alertas que dicho seguimiento pueda impulsar acciones sobre el desarrollo del contrato de concesión portuario.
Mediante memorando No. 2016-303-008005-3 del 27/06/2016, se informa que se está concertando con la Gerencia de riesgos una metodología a utilizar.
Mediante memorando No. 2016-303-011501-3 del 22/09/2016, se anexa una propuesta de matriz de seguimiento de riesgos. A la espera de aprobación por parte de la Gerencia.
Por medio de correo electrónico del 09/12/2016 se indica que se está revisando la No Conformidad para dar alcance a lo faltante.</t>
  </si>
  <si>
    <t>Mediante memorando No. 2016-303.003674-3  se informa quese está realizando backup para conseguir soportes. A la espera de documentación.
Seguimiento a diciembre: Se cerrará NO CONFORMIDAD una vez se subsanen NO CONFORMIDADES generadas en 2013.</t>
  </si>
  <si>
    <t>Mediante memorando No. 2015-307-015140-3, se revisará avance en 2016.
Mediante correo electrónico del 01/07/2016, se verifica que en el informe mensual de la interventoría  se lleva registro de seguimiento y verificación sobre el funcionamiento de las barreras ubicadas en los pasos a nivel Concesionados, efectuados en diferentes recorridos llevados a cabo de manera periodica. FENOCO informa que realizará el cambio de señalización y las modificaciones solicitadas por la interventoría, por lo que se evidenciará hasta mayo.
Seguimiento en septiembre
Seguimiento en Noviembre, luego de reunión del 25/11/2016 con Flabio Aguirre se define el aporte del ultimo informe de interventoría del Consorcio IRFA para validar el seguimiento que se le realiza a los 3 pasos férreos regulares que cuenta el corredor ferreo.</t>
  </si>
  <si>
    <t>Esta no conformidad hace parte de los temas tratados mediante mesa de trabajo con VE y la OCI.
Mediante correos electrónicos del 05/09/2016 y 14/09/2016 se envio documentación solicitada.
De acuerdo a lo conversado en la reunión de mesa de trabajo el 24/10/2016 y documentación enviada el 25/10/2016, se está a la espera de documentación soporte a cargo de Estructuración.
Seguimiento a diciembre. Pendiente de acción por parte de Gestión Contractual.</t>
  </si>
  <si>
    <t>Mediante memorando No. 2016-300-008218-3 del 30/06/2016, se comenta los ejercicios que se están realizando, con el fin de oficiar al concesionario.
Mediante memorando No. 2016-300-011293-3 del 19/09/2016, se informa que se continua revisando el tema y ya se cuenta con un documento borrador.
Mediante memorando No. 2016-500-016308-3 se menciona transición del empalme de los proyectos con la Vicepresidencia Ejecutiva. Se informa que el asunto está en análisis, en busca de la solución contractual más idónea.</t>
  </si>
  <si>
    <t>Mediante correo electrónico del 21/09/2016, se dan las explicaciones del por qué no se considera una no conformidad; sin embargo, la OCI se sostiene en su posición. 
Avance a diciembre, en reunión sostenida el 1 de diciembre,se adquieren compromisos para el cierre, se remitira el plan de obras demostrando que no hay atraso y los plazos máximos no se afectaron por cuenta de los pendientes de la fase de preconstrucción; la lista de chequeo actualizada de los pendientes de la fase de preconstrucción ya superados.</t>
  </si>
  <si>
    <t>Mediante correo electrónico del 21/09/2016, se informa el plan de mejoramiento.
Seguimiento en diciembre, de acuerdo a la reunion del 1 de diciembre, se remitirá la tabla de periodos de cura actualizada evidenciando la gestión de la supervisión para los particulares, pendiente remisión de acta de plan de regularización donde se acuerda con interventoria el manejo preventivo de periodos de cura.</t>
  </si>
  <si>
    <t>Mediante memorando No, 2016-300-014321-3 del 16/11/2016, se envía el plan de mejoramiento.
Mediante reunión del 24/11/2016 se revisa el plan de mejoramiento y se define que una vez se remita la actualización de inventario con un registro fotográfico complementado se revisará para cerrar la no conformidad.</t>
  </si>
  <si>
    <t>Mediante memorando No, 2016-300-014321-3 del 16/11/2016, se envía el plan de mejoramiento.
Mediante reunión del 24/11/2016 se revisa el plan de mejoramiento y se define continuar la No Conformidad como una recomendación aunque sigue abierta, que de igual manera debe tener una resolución ya que se evidencia la gestión realizada hasta el momento pero sin resultado concreto hasta ahora, por lo cual se espera que mediante las acciones tomadas y con los documentos que se van a generar se pueda mitigar esta calamidad ya sea por otro si u otro metodo definido contractualmente.</t>
  </si>
  <si>
    <t>Mediante memorando No, 2016-300-014321-3 del 16/11/2016, se envía el plan de mejoramiento.
Mediante reunión del 24/11/2016 se revisa el plan de mejoramiento y se define que el otro si 4 debe ser aportado para cerrar esta no conformidad que permite tener mas tiempo para la entrega de estos documentos que estaba prevista inicialmente en octubre. Adicionalmente se revisara en enero si para la firma de inicio de la etapa de construcción se cuentan con estos entregables precedentes a firma.</t>
  </si>
  <si>
    <t>Memorando 20163030159833 del 13 de diciembre de 2016, se remite por parte de la gerencia de puertos comunicación con el Plan de Acción a las No conformidades de la interventoría.</t>
  </si>
  <si>
    <t>Seguimiento a Diciembre, a la espera de la contestación del oficio de la gerencia de puertos 20163030365141 del 22 de noviembre de 2016. 
Con memorando 20163030159833 del 13 de diciembre de 2016 se indica que "No es viable presentar el registro fotográfico identificando el puesto de trabajo con el logo de la ANI, ya que en la actualidad el Concesionario está modificando la localización de las oficinas, por tanto, los puestos de trabajo se están reorganizando". 
Se solicita el registro fotográfico correspondiente para poder dar evidencias y cerrar la No Conformidad.</t>
  </si>
  <si>
    <t>Seguimiento a Diciembre, a la espera de la contestación del oficio de la gerencia de puertos 20163030365141 del 22 de noviembre de 2016.
Con memorando 20163030159833 del 13 de diciembre de 2016  se hace referencia a la solicitud de respuesta a la carta CPC-054-2016 de 22 de septiembre de 2016 por parte de la ANI con autorización para cesión de contrato debido a que la interventoria tiene el certificado ISO 9000 de la casa matriz de España.</t>
  </si>
  <si>
    <t>Memorando 20163030149443 del 28 de noviembre de 2016, se remite por parte de la gerencia de puertos comunicación con el plan de acción; para las No conformidades  de la supervisión se da respuesta pero no cierre, se solicita concepto a otra dependencia bajo memo 20163030139963.</t>
  </si>
  <si>
    <t>Seguimiento a Diciembre, a la espera de la contestación del memo a la Gerencia de Asesoría Legal Gestión Contractual 1 Rad.  20163030139963 del 9 de noviembre de 2016.</t>
  </si>
  <si>
    <t>Mediante oficio 20163060364931 del 22 de noviembre se remitieron a interventoría para que alleguen plan de acción, por lo tanto esta abierta la No Conformidad.</t>
  </si>
  <si>
    <t>Se recibe memorando 20163060148543 del 23 de noviembre de 2016, en el cual se precisa la novedad del proyecto concesionado, ya que project tiene cargada la concesión anterior UT Los Comuneros y no la actual Concesionaria Vial de Colombia S.A.S. Se comenta que se solicitara a sistemas aclarar la novedad.</t>
  </si>
  <si>
    <t>Avance Diciembre 7, Se requiere establecer cuales fueron los lineamientos adoptados con Sistemas para subsanar la novedad.</t>
  </si>
  <si>
    <t>1. Mediante oficio requerir un informe a la Interventoría, con las actuaciones realizadas respecto a la problemáticas indicadas en el Informe de Control Interno sobre el Anillo Vial de Crespo.
2. Mediante oficio requerir a la interventoría la presentación de un plan de contingencia y el seguimiento de las actividades desarrolladas por el concesionario, a efectos de advertir a la Agencia las posibles problemáticas.</t>
  </si>
  <si>
    <t>Por medio de memorando No. 2016-300-016389-3 del 20 de diciembre de 2016 se recibe Plan de Acción a las No Conformidades identificadas por la Oficina de Control Interno. Se encuentran pendientes evidencias para cerrar No Conformidades.</t>
  </si>
  <si>
    <t>1. Solicitar a la interventoría mediante oficio la presentación del procedimiento y una lista de control, la cual incluya entre otros, los criterios y parámetros técnicos establecidos contractaulmente para el recibo de obras.
2. Solicitar a interventoría mediante oficio la suscripción del acta de recibo de obras.</t>
  </si>
  <si>
    <t>1. Solicitar a través de memorando, concepto jurídico a la Vicepresidencia Jurídica, en el cual se detalle con los soportes correspondientes, las acciones tomadas a la impugnación del procedimiento sancionatorio mencionado en el informe de Control Interno, así como el análisis de los perjuicios que se puedan presentar.</t>
  </si>
  <si>
    <t>Avance Diciembre, Se remite por medio de correo elecrtrónico el plan de mejoramiento el 1 de diciembre, a su vez se lleva a cabo reunion con el lider del equipo de supervisión en donde se analiza el plan.</t>
  </si>
  <si>
    <t>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t>
  </si>
  <si>
    <t>Diciembre de 2016</t>
  </si>
  <si>
    <t>En atención a la muestra representativa solicitada por esta auditoría se concluyó que en relación con un expediente disciplinario se incumplieron los términos procesales, en la medida en que se profirió una decisión de terminación de procedimiento y archivo de la indagación preliminar 1 año y 4 meses  después de proferir auto de indagación preliminar, lo cual desconoce flagrantemente lo preceptuado en el artículo 150 de la Ley 734 de 2002,  en tanto que, señala que la indagación preliminar tendrá una duración de seis (6) meses que culminará con el archivo definitivo o auto de apertura. Así, al ser los términos procesales de obligatorio cumplimiento por su condición de perentorios, se evidencia un incumplimiento a un requisito legal.</t>
  </si>
  <si>
    <t>En el procedimiento “Control Interno Disciplinario”, acápite “alcance” se hace mención a la Oficina de Asuntos Disciplinarios”, lo cual no está en consonancia con la estructura adoptada al interior de la entidad, que está concebido como un grupo interno de trabajo. Se sugiere corregir el procedimiento en el acápite indicado</t>
  </si>
  <si>
    <t>En  auto  inhibitorio, expediente No. 021 del 14 de septiembre de 2016 fue revisado por una persona distinta a la coordinadora del grupo de trabajo que ejerce la función disciplinaria, lo cual evidencia un incumplimiento al procedimiento “Control Interno Disciplinario”.</t>
  </si>
  <si>
    <t>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y poco fiables presentadas por parte del área auditada en cuanto al número de procesos y las etapas procesales en que se encuentran los mismos en atención al período seleccionado en este informe, incumplieron lo preceptuado en dicha norma de calidad, pues impidieron realizar un análisis cuantitativo en aras de determinar el nivel de eficiencia y efectividad en el ejercicio de la función disciplinaria en la entidad, obstaculizando la posibilidad del mejoramiento continuo.</t>
  </si>
  <si>
    <t>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
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t>
  </si>
  <si>
    <t>Algunas de las acciones de mejora propuestas ante el informe de auditoría presentada en mes de junio de año 2014, son negaciones a la observación y/o recomendación planteada en el informe, sin que exista una argumentación al respecto y sin que se indique una acción encaminada a corregir o enmendar las irregularidades identificadas, lo cual impide generar valor agregado y mejoramiento continuo connatural al ejercicio de las funciones públicas. Así mismo, se observó por esta auditoría que cuando se hicieron recomendaciones en algunas de ellas no se implementó ninguna acción, bajo el argumento que es una recomendación, lo cual no es apropiado, en la medida que ante una recomendación se debe explicar por qué no se acoge con argumentos sólidos relacionadas con el tema de la recomendación, o si se acoge implementar una acción de mejora concreta y precisa. Se concluye que el área auditada incumplió lo previsto en el artículo, literal g, que señala: “Toda entidad bajo la responsabilidad de sus directivos debe por lo menos implementar los siguientes aspectos que deben orientar la aplicación del control interno: g. Aplicación de las recomendaciones resultantes de las evaluaciones del control interno.</t>
  </si>
  <si>
    <t>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presentadas por parte del área auditada en cuanto al número de contratistas existentes en cada una de las dependencias de la entidad en atención al período seleccionado en este informe, implica un posible incumplimiento de lo preceptuado en dicha norma de calidad, pues impidió realizar un análisis cuantitativo en aras de determinar la relación existente entre el número de las personas vinculadas a la planta de personal y el número de los contratistas de prestación de servicios en la ANI.</t>
  </si>
  <si>
    <t>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t>
  </si>
  <si>
    <t>El área auditada al suministrar la información inconsistente respecto del número de contratistas de prestación de servicios previsto en la entidad,  incumplió lo preceptuado en el manual de funciones, respecto de las funciones establecidas en los numerales 4 y 5 del manual especifico de funciones y competencias laborales de la ANI, en  tanto que, el área auditada no tiene una información actualizada, diáfana  y veraz del desarrollo  de la actividad de la contratación de prestación de servicios en la entidad.</t>
  </si>
  <si>
    <t>30 de diciembre de 2016</t>
  </si>
  <si>
    <t>VE
VJ</t>
  </si>
  <si>
    <t>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t>
  </si>
  <si>
    <t>2. De acuerdo a lo anterior se configura no conformidad por falta de bitácora del proyecto como requisito previo, tanto para el inicio del proceso de contratación, como para la firma  del contrato, desatendiendo el articulo 8° de la resolución 959 de 2013.</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</si>
  <si>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</si>
  <si>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Jurídica</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</si>
  <si>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</si>
  <si>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t>
  </si>
  <si>
    <t>La vicepresidencia jurídica no exige la radicación previa en el área de archivo de las bitácoras requeridas para dar inicio  a los procesos de contratación, ni para la celebración de contratos u otrosíes, tal y como se consagra en el artículo 8° de la resolución 959 de 2013.</t>
  </si>
  <si>
    <t xml:space="preserve">a través de comunicado número 2016 602 0067813 del 01/06/2016 el area responsable, envia el pla de mejora
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
</t>
  </si>
  <si>
    <t xml:space="preserve">Se recibe memorando interno 20166020125383, donde se justifica que la metodología y las políticas de riesgos se encuentran alineadas con la guía del DAFP, el MECI, la GP 1000 y lineamientos de la secretaria de transparencia. 
Por otra parte, en la identificación de los riesgos misionales, la guía de riesgos de la Entidad, da herramientas que faciliten esta labor. Involucrando de esta manera algunos riesgos de los proyectos. 
Es claro que cada proyecto debe tener sus riesgos identificados y quedar reflejados de manera contractual para de esta manera controlar sus riesgos. 
De este seguimiento se hace cargo la concesión y la interventoría.
Es importante que en los informes de interventoría se encuentre relacionado el seguimiento de estos riesgos.
Convocar mesa de trabajo para darle tratamiento a esta no conformidad a través de un plan de mejoramiento que asegure que se hace el seguimiento respectivo a los riesgos de cada proyecto, a través de los informes de interventorías. Adicional de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
</t>
  </si>
  <si>
    <t xml:space="preserve">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Revisar avances en el mes de marzo. 
</t>
  </si>
  <si>
    <t xml:space="preserve">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Revisar avances en el mes de marzo. 
</t>
  </si>
  <si>
    <t>RELACIÓN AUDITORIA</t>
  </si>
  <si>
    <t>PLAN DE MEJORAMIENTO POR PROCESOS</t>
  </si>
  <si>
    <t>SISTEMA ESTRATÉGICO DE PLANEACIÓN Y GESTIÓN</t>
  </si>
  <si>
    <t>ESTRUCTURACIÓN DE PROYECTOS DE INFRAESTRUCTURA DE TRANSPORTE</t>
  </si>
  <si>
    <t>GESTIÓN ADMINISTRATIVA Y FINANCIERA</t>
  </si>
  <si>
    <t>GESTIÓN DE LA INFORMACIÓN Y COMUNICACIONES</t>
  </si>
  <si>
    <t>TRANSPARENCIA, PARTICIPACIÓN, SERVICIO AL CIUDADANO Y COMUNICACIÓN</t>
  </si>
  <si>
    <t>EVALUACIÓN Y CONTROL INSTITUCIONAL</t>
  </si>
  <si>
    <t>GESTIÓN CONTRACTUAL Y SEGUIMIENTO DE PROYECTOS DE INFRAESTRUCTURA DE TRANSPORTE</t>
  </si>
  <si>
    <t>RESPONSABLES</t>
  </si>
  <si>
    <t>ORIGEN (9)</t>
  </si>
  <si>
    <t>CGR (hallazgo)</t>
  </si>
  <si>
    <t>OTRO (NOMBRE)</t>
  </si>
  <si>
    <t>TIEMPO PROGRAMADO PARA LA IMPLEMENTACIÓN DE LA ACCIÓN DE MEJORA</t>
  </si>
  <si>
    <t>FECHA DE INICIO (12)</t>
  </si>
  <si>
    <t>SEGUIMIENTO DE LA OFICINA DE CONTROL INTERNO</t>
  </si>
  <si>
    <t>ESTADO DEL PMP - AUDITORÍAS ORGANIZACIONALES</t>
  </si>
  <si>
    <t>197-13</t>
  </si>
  <si>
    <t>Los registros que constituyen la Base de Datos de Correspondencia y la Base de Datos de Control Interno deben ser concordantes con la realidad, especialmente en lo propio con el Proceso Auditor.
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t>
  </si>
  <si>
    <t>Abril de 2013</t>
  </si>
  <si>
    <r>
      <t xml:space="preserve">Se realizan ajustes de manera anticipada a fin de verificar el total de los registros ingresados trimestral y semestralmente.            </t>
    </r>
    <r>
      <rPr>
        <b/>
        <u/>
        <sz val="12"/>
        <color indexed="30"/>
        <rFont val="Calibri"/>
        <family val="2"/>
      </rPr>
      <t>Nota del 06/12/2016</t>
    </r>
    <r>
      <rPr>
        <b/>
        <sz val="12"/>
        <color indexed="30"/>
        <rFont val="Calibri"/>
        <family val="2"/>
      </rPr>
      <t>:</t>
    </r>
    <r>
      <rPr>
        <b/>
        <sz val="12"/>
        <rFont val="Calibri"/>
        <family val="2"/>
      </rPr>
      <t xml:space="preserve"> </t>
    </r>
    <r>
      <rPr>
        <sz val="12"/>
        <rFont val="Calibri"/>
        <family val="2"/>
      </rPr>
      <t xml:space="preserve">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t>
    </r>
  </si>
  <si>
    <t>Se realizan cruces de los datos a fin de verificar la concordancia de los registros. Por otra parte se realiza de manera constante seguimiento por medio de correos y alarmas que permiten indicar los términos establecidos para dar respuesta</t>
  </si>
  <si>
    <t>Se evidencia que las diferencias existentes han disminuido en gran parte toda vez que estas se generan debido a la asignación eventual de ciertas tipificaciones.</t>
  </si>
  <si>
    <t>Mediante memorando No, 2016-309-010391-3 del 25/08/2016, se iinforma las acciones a realizar por parte de la interventoría
Se recibe memorando No. 2016-309-016756-3 con fecha 23 de diciembre de 2016 en el que se adjunta registro fotográfico donde se evidencian los logos de la ANI en la dotación del personal y en las diferentes oficinas de los aeropuertos.</t>
  </si>
  <si>
    <t xml:space="preserve">
Se recibe memorando No. 2016-309-016756-3 con fecha 23 de diciembre de 2016 en el que se adjunta registro fotográfico donde se evidencian los logos de la ANI en la dotación del personal y en las diferentes oficinas de los aeropuertos.</t>
  </si>
  <si>
    <t>Mediante memorando No, 2016-309-010391-3 del 25/08/2016, se iinforma las acciones a realizar por parte de la interventoría
Se recibe memorando No. 2016-309-016756-3 con fecha 23 de diciembre de 2016 en el que se indica: "Teniendo en cuenta el análisis de causas realizado, definimos que si se requiere de un plan de acción mucho más agresivo, para subsanar el hallazgo presentado: la publicación de una convocatoria PUBLICA para contratar un colaborador en la implementación y adaptación del plan de calidad de C&amp;M". La fecha fecha de inicio se programa en enero de 2017 y la de finalización en marzo de 2017. Se cerrará la No Conformidad con las evidencias correspondientes.</t>
  </si>
  <si>
    <t>Mediante memorando No, 2016-309-010391-3 del 25/08/2016, se iinforma las acciones a realizar por parte de la interventoría
Se recibe memorando No. 2016-309-016756-3 con fecha 23 de diciembre de 2016 en el que se indica que contractualmente no es requisito legal tener la página web (Contrato de Interventoría 049 del 2014) por lo que la interventoría no implementa un link en la página web de los consorcionados para dar a conocer toda la información pertinente de los proyectos en los aeropuertos ni página web.</t>
  </si>
  <si>
    <t>Mediante memorando No, 2016-309-010391-3 del 25/08/2016, se iinforma las acciones a realizar por parte de la interventoría
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Se hará el seguimiento correspondiente para cerrar la No Conformidad.</t>
  </si>
  <si>
    <t>Mediante memorando No, 2016-309-010391-3 del 25/08/2016, se iinforma las acciones a realizar por parte de la interventoría
Se recibe memorando No. 2016-309-016756-3 con fecha 23 de diciembre de 2016 en el que se evidencia la correción a la presentación del informe, en el que se agregan casillas donde se indica cuales PQR fueron resueltas por fuera del tiempo de Ley y cuáles son las PQR's que están abiertas. Se evidencia trazabilidad al tema mediante comunicados entre el concesionario y la interventoría.</t>
  </si>
  <si>
    <t>Mediante memorando No, 2016-309-010391-3 del 25/08/2016, se informa que el concesionario se encuentra realizando los diseños correspondientes que permitan continuar con el andén existente.
Se recibe memorando No. 2016-309-016756-3 con fecha 23 de diciembre de 2016 en el que se anexa oficio con radicado No. 2016-409-075776-2 de 29 de agosto de 2016 mediante el que el concesionario informa el desarrollo de los estudios y diseños del anden rampa del viaducto. El oficio es enviado a la Doctora María Eugenia Arcila Zuluaga (Gerente de proyectos Aeroportuarios de la ANI) como seguimiento a las observaciones por parte de la supervisión en la visita del 03 de agosto de 2016 de la que recibió informe de actividades por correo electrónico el 11/01/2017. Se recomienda hacer seguimiento a los diseños y contrucción del andén.</t>
  </si>
  <si>
    <t>Mediante correo electrónico del 19/10/2016, se envía el plan de mejoramiento con tres acciones a realizar. Las dos primeras tienen fecha de ejecución el 4 de noviembre de 2016, razón por la cual es necesario qye se realicen las gestiones al respecto.
Seguimiento Diciembre, se remite soporte vía correo electrónico el 4 de noviembre con presentación de los acances de cada interventoría. Pendiente exposición de alcances donde se explica la no concurrencia.
Por medio de correo electrónico del 26 de diciembre de 2016 se notifica que el Otrosí No. 4 al Contrato de Concesión 058-CON-2000, fue aprobado en el Comité de Contratación extraordinario del pasado 21 de diciembre de 2016. Frente al Otrosí No. 1 al Contrato de Interventoría 801 de 2015 se está a la espera del concepto jurídico para que pueda ser sometido a consideración por parte del Comité de Contratación. 
Se tiene pendiente copia del Otrosíes así como exposición ante oficina de la OCI.</t>
  </si>
  <si>
    <t>Grupo interno de trabajo disciplinario</t>
  </si>
  <si>
    <t xml:space="preserve">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      
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t>
  </si>
  <si>
    <t>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
Se hará seguimiento en el mes de junio de 2017 para determinar si la no conformidad persiste o se superó.</t>
  </si>
  <si>
    <t>Como acciones de mejora el Grupo plantea: (1) Proyectar y alimentar una matriz de términos que mes a mes, contenga los expedientes disciplinarios. Lo que permitirá observar cada mes el adelantamiento de las diferentes etapas procesales y las pruebas practicadas y aportadas. (2) Contar con una estadísticas interna de los procesos disciplinarios, por etapas procedimentales. 
Así mismo, el área auditada plantea  el periodo del 30/01/2017 al 30/06/2017 para la implementación de dichas acciones de mejora.</t>
  </si>
  <si>
    <t>El auditor considera que las acciones de mejoramiento planteadas  por el área auditada son adecuadas y necesarias para superar la no conformidad advertida. Se hará seguimiento en el mes de junio de 2017 para determinar la efectividad de dicha acción.</t>
  </si>
  <si>
    <t>Acción preventiva</t>
  </si>
  <si>
    <t>Como acciones de mejora el grupo plantea: (1) Remitir correo electrónico al área de Calidad de la Vicepresidencia de Planeación, Riesgos y Entorno en solicitud de corrección y modificación del procedimiento disciplinario. Tarea que se realizó el 7 de diciembre de 2016, correo copiado a la Auditora. (2) Controlar por parte de la persona que proyecta el procedimiento disciplinario y las modificaciones que hubiere. (3) Control por el servidor público encargado de la revisión de dicho procedimiento. (4) Control de parte del servidor público responsable de la aprobación de las correcciones, cambios, modificaciones, etc. Todos estos controles permitirán que los roles de quienes participamos en el procedimiento sean cumplidos a cabalidad.</t>
  </si>
  <si>
    <t>El auditor considera que las acciones de mejoramiento planteadas  por el área auditada son adecuadas, necesarias y superaron la no conformidad advertida, pues el procedimiento se publicó  acatando los fundamentos de la no conformidad.</t>
  </si>
  <si>
    <t>0% al 60%</t>
  </si>
  <si>
    <t>61% al 95%</t>
  </si>
  <si>
    <t>96% al 100%</t>
  </si>
  <si>
    <t>(1)Como acciones de mejora el grupo plantea: Control de parte de quien proyecta la providencia. (2) Control del servidor público que revisa la providencia para pasar al despacho. (3) Determinación y control de los servidores públicos que de acuerdo con sus funciones deben proyectar y revisar las providencias.
Así mismo, el área auditada plantea  el periodo del 30/01/2017 al 30/06/2017 para la implementación de dichas acciones de mejora.</t>
  </si>
  <si>
    <t>Como acciones de mejoramiento se procederá a: (1) Hacer un nuevo cuadro que contenga información de los expedientes, por etapa y por actividad procesal. (2) Iniciar y mantener un inventario y control de autos de trámite.
Así mismo, el área auditada plantea  el periodo del 30/01/2017 al 30/06/2017 para la implementación de dichas acciones de mejora.</t>
  </si>
  <si>
    <t xml:space="preserve">
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t>
  </si>
  <si>
    <t>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
Se hará seguimiento en el mes de junio de 2017 para determinar si la no conformidad persiste o se superó.</t>
  </si>
  <si>
    <t>Como acciones de mejoramiento se procederá a: (1) Esta no conformidad relacionada con las observaciones previstas en la auditoría adelantada por la Oficina de Control Interno, a mediados del año 2014, será soporte para atender las observaciones plasmadas en el informe de este año. (2) Se hará plan de mejoramiento respecto de las recomendaciones.
Así mismo, el área auditada plantea  el periodo del 30/01/2017 al 30/06/2017 para la implementación de dichas acciones de mejora.</t>
  </si>
  <si>
    <t>El auditor considera que las acciones de mejoramiento planteadas  por el área auditada son adecuadas y necesarias para superar la no conformidad advertida, en tanto que para esta auditoría se presentó un plan de mejoramiento , haciendo relación a cada no conformidad y sus correspondientes acciones de mejora a realizar y el tiempo programado para la implementación de la acción de mejora; sin embargo respecto de las recomendaciones por parte del área auditada solo se hizo alusión a una de ellas, guardando silencio respecto de las otras.
Se hará seguimiento en el mes de junio de 2017 para determinar la efectividad de dicha acción.</t>
  </si>
  <si>
    <t>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Así mismo, el área auditada para la implementación de dicha acción de mejora, establece  como  plazo el 31 de marzo de 2017 .</t>
  </si>
  <si>
    <t>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
Se hará seguimiento en el mes de marzo de 2017 para determinar la efectividad de dicha acción.</t>
  </si>
  <si>
    <t>Grupo Interno de Trabajo Apoyo a la Gestión</t>
  </si>
  <si>
    <t>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t>
  </si>
  <si>
    <t>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
Se hará seguimiento en el mes de junio de 2017 para determinar la efectividad de dicha acción.</t>
  </si>
  <si>
    <t>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Así mismo, el área auditada para la implementación de dicha acción de mejora, establece  como  plazo el 31 de marzo de 2017 .</t>
  </si>
  <si>
    <t>PLAN DE MEJORAMIENTO POR PROCESOS PMP - 2017</t>
  </si>
  <si>
    <t>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t>
  </si>
  <si>
    <t>pendiente definir por el auditor</t>
  </si>
  <si>
    <t>Enero de 2017</t>
  </si>
  <si>
    <t>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t>
  </si>
  <si>
    <t>6.3. INCONSISTENCIA DE INFORMACIÓN EN LOS INFORMES DE ATENCIÓN AL CIUDADANO: 
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6.3.2. Se evidenció que la sumatoria del consolidado final de los informes del tercer y cuarto trimestre, no corresponden al total de los radicados en la entidad para los entes de control. 
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t>
  </si>
  <si>
    <t>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t>
  </si>
  <si>
    <t>1. Realizar un mejoramiento a la página web en virtud de la obligación contractual contenida en el Anexo 4 – Metodología y Plan de Cargas de Trabajo, numeral 5.3.3 funciones generales, literal a) Área Administrativa, “…Elaborar una página Web de la Interventoría que presente diferentes niveles de información (layers) sobre datos importantes del proyecto…” Debido a que actualmente no se está cumpliendo esta obligación contractual.</t>
  </si>
  <si>
    <t>2. No se evidencia como la interventoría está monitoreando la señalización temporal y planes de desvío por las obras de mantenimiento y culminación de obras menores que actualmente se llevan a cabo en el corredor vial. Esto de acuerdo a la obligación establecida en el Anexo 4 – Metodología y Plan de Cargas de Trabajo, numeral 5.3.3 funciones generales, literal b) Área Técnica “Revisar y verificar el estudio de señalización temporal y planes de desvíos programados que requiera el concesionario como parte de la ejecución del contrato de concesión...”.</t>
  </si>
  <si>
    <t>3. No se evidencia como la interventoría está dando cumplimiento a la obligación establecida en el Anexo 4 – Metodología y Plan de Cargas de Trabajo, numeral 5.3.3 funciones generales, literal e) Área de Aforo y recaudo: “…Evaluar los riesgos asociados en el sistema de información existente en los peajes y verificar si el software y los procedimientos asociados con el manejo del sistema satisfacen los requerimientos de seguridad, efectividad y eficiencia…”.</t>
  </si>
  <si>
    <t>4. No se evidencia elaboración de ficha técnica por parte de la interventoría respecto a la actualidad que vive el proyecto dando cumplimiento a la obligación establecida en el Anexo 4 – Metodología y Plan de Cargas de Trabajo, numeral 5.3.4.2 Interventoría Etapa de Construcción (b) Área Técnica: “…Elaborar y mantener actualizada una ficha técnica de la concesión de acuerdo con las orientaciones de la Agencia Nacional de Infraestructura en este sentido…”.</t>
  </si>
  <si>
    <t xml:space="preserve">1. No se han suscrito todas las actas de inicio de etapa de operación de los trayectos, siendo que muchos de los tramos fueron terminados hace varios años. </t>
  </si>
  <si>
    <t>2. No se viene cumpliendo el índice de estado en los trayectos y/o subtrayectos que están en operación y no se evidencian los mecanismos sancionatorios por este no cumplimiento del contrato por parte del concesionario.</t>
  </si>
  <si>
    <t>3. No se evidencia gestión para la definición de la prestación de servicio  del “área de servicio” ubicada cerca al municipio de Chocontá, dadas las circunstancias que llevaron a su sellamiento.</t>
  </si>
  <si>
    <t>Febrero de 2017</t>
  </si>
  <si>
    <t>Se deben corregir las imperfecciones que se presentan en el puente INVIAS ya que éstas incrementan el riesgo de accidentalidad y probabilidad de falla de la estructura. Las imperfecciones son: a) peso del macizo de anclaje del sector Aguazul b) sobreesfuerzos en el macizo de anclaje del sector Yopal debido a la inapropiada posición de los cables de tensionamiento c) separación de las juntas de la viga No 2 sentido Yopal. Lo mencionado se enmarca dentro de las funciones generales del área técnica, definidas en el numeral 5.3.3 (b) del anexo 4 del contrato de interventoría (plan de cargas de trabajo), según el cual la interventoría debe: Verificar la corrección de cualquier tipo de error, desperfecto, vicio o error que se presente en la calidad de las obras por causa del concesionario. En caso de que los desperfectos, vicios o errores no hubieren sido advertidos durante la fase de construcción, éstos deberán ser corregidos en el momento en que se identifiquen durante la etapa de operación y mantenimiento.</t>
  </si>
  <si>
    <t>Se debe conceptuar con lo solicitado y de manera oportuna ante los compromisos derivados del tratamiento a los presuntos incumplimientos del concesionario, particularmente ante el presunto incumplimiento asociado a los estudios de diseño geométrico y de detalle del proyecto. Lo mencionado se enmarca dentro de las funciones generales del área jurídica, definidas en el numeral 5.3.3 (d) del anexo 4 del contrato de interventoría (plan de cargas de trabajo), según el cual la interventoría debe: Estudiar y conceptuar oportunamente sobre las sugerencias y consultas jurídicas hechas por la AGENCIA NACIONAL DE INFRAESTRUCTURA.</t>
  </si>
  <si>
    <t xml:space="preserve">No se evidencia que la interventoría haya notificado ni al concesionario ni a la ANI sobre el incumplimiento de la obligación precedente para dar inicio a la fase de construcción asociada a la no obtención a tiempo de la licencia ambiental de la unidad funcional 1. Según el numeral 4.1 (k) del contrato de concesión, el concesionario debe: Tramitar y obtener antes las Autoridades Estatales y/o Autoridades Ambientales todos los permisos, licencias, autorizaciones y concesiones para adelantar el Proyecto y para el uso y aprovechamiento de recursos naturales y para el depósito de materiales (…). </t>
  </si>
  <si>
    <r>
      <t>La vicepresidencia ejecutiva debe asegurar la composición idónea del equipo de apoyo a la supervisión del proyecto, ya que según acta del plan de regularización del 14 de febrero de 2017, el equipo de supervisión no cuenta con profesionales de apoyo predial  y jurídico predial, a pesar de que el numeral 9.2 del manual de interventoría y supervisión de la ANI (GCSP-M-002) indica que e</t>
    </r>
    <r>
      <rPr>
        <i/>
        <sz val="11"/>
        <rFont val="Calibri Light"/>
        <family val="2"/>
      </rPr>
      <t xml:space="preserve">l equipo de apoyo a la supervisión está conformado por técnicos, profesionales técnicos y jurídicos prediales, profesionales ambientales, profesionales sociales, financieros, jurídicos, profesionales de riesgos, abogados de defensa judicial. </t>
    </r>
  </si>
  <si>
    <t>Vilavicencio-Yopal</t>
  </si>
  <si>
    <t>Daniel Felipe Saenz</t>
  </si>
  <si>
    <t>1. No se está dando cumplimiento a las disposiciones de la directiva presidencial 01 de 2016, respecto del ahorro del 10% en los Gastos Generales y Gastos de nómina y reducción de contratación por servicios personales, especialmente en los siguientes conceptos.</t>
  </si>
  <si>
    <t>Servicios generales</t>
  </si>
  <si>
    <t>Control interno disciplinario</t>
  </si>
  <si>
    <t>7.2.1 Se advierte que existen desactualizaciones relacionadas con la inclusión de apoderados en el sistema (actualizar tabla en el sistema), lo anterior se ha venido diciendo desde el año 2013. Así, cada vez que al interior de la entidad haya cambio de apoderados es deber del administrador de la entidad desactivarlos, crear los nuevos usuarios y reasignar los procesos, dado que encontramos en el presente informe desactualizaciones al respecto, en cumplimiento de lo estipulado en el artículo 2.2.3.4.1.9 “Funciones del administrador del Sistema en la entidad”, numeral 5 del Decreto 1069 de 2015.</t>
  </si>
  <si>
    <t>7.2.2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numerales 1 y 3 del Decreto 1069 de 2015.</t>
  </si>
  <si>
    <t xml:space="preserve">7.2.3 La entidad cuenta con 937 procesos judiciales sin provisión contable y sin calificación del riesgo, es decir, el 100 % de los procesos judiciales activos, debido a la implementación de la nueva metodología  propuesta por la Agencia Nacional de Defensa Jurídica del Estado de evaluación del riesgo, estableciéndose como plazo máximo por parte de la ANDJE para actualizar la calificación del riesgo con la nueva metodología el 15 de marzo de 2017. Adicional a ello, dicha actualización se debe hacer a la mayor brevedad  por parte del área auditada en aras de dar cumplimiento no solo al plazo establecido por la ANDJE, sino también  a lo preceptuado en el artículo 2.2.3.4.1.10. “Funciones del apoderado”, numerales 4 y 5 del Decreto 1069 de 2015. </t>
  </si>
  <si>
    <t>7.2.4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t>
  </si>
  <si>
    <t>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t>
  </si>
  <si>
    <t xml:space="preserve">8.1. Se evidenció incumplimiento de los términos establecidos para respuesta establecidos en el art. 14 de la ley 1437 de 2011, que por cada trimestre y responsable corresponden a los consolidados del anexo No. 1. en cuantía de 280 que representan el 13% del total. </t>
  </si>
  <si>
    <t xml:space="preserve">8.2. Se evidenció ausencia de respuesta establecida en el art. 14 de la ley 1437 de 2011, que por cada trimestre y responsable corresponden a los consolidados del anexo No. 1. en cuantía de 262 que representan el 13% del total. </t>
  </si>
  <si>
    <t xml:space="preserve">8.3. Persisten los Incumplimientos a los criterios establecidos en la circular No. 2013-409-000009-4 del 10/05/2013, en los trámites y procedimientos del manejo del ORFEO que ocasionan pérdida de trazabilidad sobre el trámite ofrecido a las comunicaciones ingresadas a la entidad. </t>
  </si>
  <si>
    <t xml:space="preserve">8.4. En lo concerniente con la atención de radicados asociados a acciones de tutela, se evidenciaron 31 registros no tienen documento de respuesta que permita determinar la gestión efectuada, mientras que 4 de ellas fueron atendidas por fuera de término según la tabla 7. Adicional a esto, se verificó que el procedimiento de enlace en el ORFEO, no se realiza de acuerdo a los procedimientos establecidos, lo cual ocasiona perdida en la trazabilidad. </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</si>
  <si>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</si>
  <si>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 xml:space="preserve">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</si>
  <si>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</si>
  <si>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La administradora el día 17 de  febrero de 2017 dictó una capacitación sobre “Metodología de Calificación del Riesgo contingente y provisión contable” incorporados en el sistema de información litigiosa EKOGUI, dirigida a los apoderados de la gerencia de defensa judicial, donde asistieron 10 personas, según el registro de asistencia.</t>
  </si>
  <si>
    <t>Con ocasiòn del informe de  auditoría segundo semestre 2016  se verificó que dicha política se aprobó el 14 de diciembre de 2016 por parte de la Agencia Nacional de Defensa Jurídica del Estado, y la misma está en proceso de implementación  en la entidad, por lo tanto la misma se cierra.</t>
  </si>
  <si>
    <t xml:space="preserve">Mediante memorando No. 2015-306-030091-1 y correo electrónico del11/02/16, se informa existen unos procedimientos: sin embargo, no se anexa evidencia.
Mediante correo electrónico del 24/06/2016, y considerando que el proyecto cambió de interventoría, la interventoría 3B PROYECTOS S.A.S envía plan de acción sobre las no conformidades.
Mediante correo electrónico del 28/09/2016, se envía informe mensual de la interventoria, en donde se evidencia que se está realizando seguimiento al respecto. 
Mediante correo electrónico del 24/02/2017 se evidencia que que el Concesionario Santa Marta Paraguachón S.A. implementó el formato F-O-036 “REVISION CARGA EXTRADIMENSIONADA” con el fin de ejercer control de transporte de cargas extra dimensionadas y/o extra pesadas y/o peligrosas, el cual la interventoría ha venido haciendo seguimiento y los reporta en los informes mensuales. </t>
  </si>
  <si>
    <t>Mediante reunión del 16/12/15, se informa que una vez se cierre en su totalidad el PMP, esta no conformidad será modificada.
Mediante correo electrónico 23/06/2016, se anexa solicitud de prórroga respecto al cumplimiento del hallazgo 382, la cual se otorga hasta el 21 de diciembre.
Mediante correo electrónico del 16/09/2016, se informa que aún quedan hallazgos para cierre, y se encuentran replanteando los abiertos - no efectivos
Mediante reunión del 16/12/15, se informa que una vez se cierre en su totalidad el PMP, esta no conformidad será modificada.
Mediante correo electrónico 23/06/2016, se anexa solicitud de prórroga respecto al cumplimiento del hallazgo 382, la cual se otorga hasta el 21 de diciembre.
Mediante correo electrónico del 16/09/2016, se informa que aún quedan hallazgos para cierre, y se encuentran replanteando los abiertos - no efectivos.
Se evidencia seguimiento a PMP. Se cierra no conformidad en febrero de 2017.</t>
  </si>
  <si>
    <t>Mediante memorando No. 2016-300-007379-3 del 15/06/2016 se envia en plan de mejoramiento.
Mediante memorando No. 2016-300-007379-3 del 15/06/2016 se envia en plan de mejoramiento.
Mediante correo electrónico del 16/09/2016, se informa que se realizó reunión con Planeación con el fin de realiza robservaciones al formato. Se encuentra en revisión y aprobación del mismo. 
Por medio de correo electrónico del 19 de diciembre de 2016 se entrega memorando No. 2016-300-016233-3 del 16 de diciembre de 2016 en el que se evidencia solicitud del estado actual y gestiones realizadas en relación a puesta en marcha del Formato "Información Estadística de los Costos"a la Vicepresidencia de Planeación Riesgos y Entorno por parte de la Vicepresidencia Ejecutiva. Se requiere evidencia sobre homologación del mismo al igual que cumplimiento por parte del concesionario para subsanar No Conformidad.
Por medio de correo electrónico del 14 de febrero de 2017 se evidencia que se realizó circular directriz por parte de la Gerencia de Planeación dando a conocer el formato de Información Estadística implementado por dicha gerencia (radicado ANI No. 2017-409-000001-4 del 4 de enero de 2017). 
El concesionario envía información retroalimentada y revisada por la Interventoría el día  01 de febrero de 2017, para lo cual se envía a Planeación mediante correo electrónico según instrucciones de la circular. El Concesionario radica información estadística el día 14 de febrero de 2017con No. 2017-409-015444-2.</t>
  </si>
  <si>
    <t>Mediante memorando No. 2016-309-010937-3 del 08/09/2016 se anexa plan de mejoramiento.
Es necesario reformular
Por medio de correo electrónico del 20 de febrero de 2017 se recibe la versión de matriz de riesgos actualizada del Contrato de Concesión No. 6000169OK remitida por la Gerencia de Riesgos de la ANI</t>
  </si>
  <si>
    <t xml:space="preserve">Mediante memorando No. 2016-309-010937-3 del 08/09/2016 se anexa plan de mejoramiento.
Mediante correo electrónico del 24/02/2017 la supervisión indica seguimiento al control y seguimiento por parte del concesionario OPAIN S.A. del control de vectores en los diferentes frentes de obra en el aeropuerto. A la espera de evidencias. </t>
  </si>
  <si>
    <t>Mediante memorando No. 2016-309-010937-3 del 08/09/2016 se anexa plan de mejoramiento.
La supervisión hace presentación al equipo técnico de la OCI con la que aclara las funciones del program manager el día 10 de febrero de 2017. El 14 de febrero de 2017 se envía por correo soporte sobre los roles del personal designado.</t>
  </si>
  <si>
    <t>Seguimiento Diciembre 7, abierta sin plan.
Mediante oficicio con radicado de salida 2017-306-002901-1 del 2 de febrero de 2017 la supervisión da un último aviso a la interventoría para que haga seguimiento a las no conformidades generadas por la auditoría.</t>
  </si>
  <si>
    <t>Por medio de memorando No. 2016-300-016389-3 del 20 de diciembre de 2016 se recibe Plan de Acción a las No Conformidades identificadas por la Oficina de Control Interno. Se encuentran pendientes evidencias para cerrar No Conformidades.
Mediante radicado de salida No. 2017-300-003162-1 del 06 de febrero de 2017 la supervisión del proyecto solicita a la interventoría soportes para subsanar no conformidad.</t>
  </si>
  <si>
    <t>Por medio de memorando No. 2016-300-016389-3 del 20 de diciembre de 2016 se recibe Plan de Acción a las No Conformidades identificadas por la Oficina de Control Interno. Se encuentran pendientes evidencias para cerrar No Conformidades.
Mediante radicado de salida No. 2017-300-003163-1 del 06 de febrero de 2017 la supervisión del proyecto solicita a la interventoría soportes para subsanar no conformidad.</t>
  </si>
  <si>
    <t>Febrero 28 de 2017</t>
  </si>
  <si>
    <t>LMSC 06/03/2017 No se verifica avance, se solicita reunión por correo al Dr. Del Toro y a Cesar García para seguimiento a realizarse el 07/02/2017</t>
  </si>
  <si>
    <t>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
LMSC 06/03/2017 No se verifica avance, se solicita reunión por correo al Dr. Del Toro y a Cesar García para seguimiento a realizarse el 07/02/2017</t>
  </si>
  <si>
    <t>Acciones de mejora establecidas en los numerales 1 a 7 de las pag. 28 y 29 del memorando No. 2016-703-016408-3</t>
  </si>
  <si>
    <t>Pendiente revisar aplicación y resultados de encuestas en diciembre de 2016 y enero de 2017. Solicitar la evidencia a talento humano. Se cita a la coordinación de talento humano el dia 12/12/2016 a las 2:30pm para mesas de trabajo.
LMSC 06/03/2017 No se verifica avance, se solicita reunión por correo al Dr. Del Toro y a Cesar García para seguimiento a realizarse el 07/02/2017</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</si>
  <si>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
Se cita a la coordinación de talento humano el dia 12/12/2016 a las 2:30pm para mesas de trabajo.
LMSC 06/03/2017 No se verifica avance, se solicita reunión por correo al Dr. Del Toro y a Cesar García para seguimiento a realizarse el 07/02/2017</t>
  </si>
  <si>
    <t>Activos fijos</t>
  </si>
  <si>
    <t>Se implementó la herramienta, pero a marzo de 2016 se cuenta únicamente con el modo carretero. Pendiente incorporar información de los demás modos
05/09/2016  Se e videncio la suscripción del  contrato el día viernes 29 de julio se adjudicó el contrato VPRE 243 del 29 de julio de 2016 a la firma PriceWaterhouseCoopers asesores gerenciales ltda., cuyo objeto es contratar los servicios de asesoría en la adopción del sistema de información, seguimiento y control de proyectos férreos, portuarios y aeroportuarios, con la herramienta que la agencia actualmente cuenta sobre la plataforma Project Online, con plazo de 5 meses, hasta el 30 de diciembre de 2016, para ello.
30/12/2016 Se verificó el cumplimiento del plan y se entregaron a satisfacción los modulos férreo, portuario y aeroportuario y se ajusto el modo carretero.</t>
  </si>
  <si>
    <t xml:space="preserve">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30/12/2016 Se verificó la implementación de los avisos </t>
  </si>
  <si>
    <t>30/12/2016 A través del contrato de compraventa No. 357 de 2016 celebrado el 21 oct de 2016, con la firma NEX_Computer S.A. adquirió 94 portatiles.</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</si>
  <si>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</si>
  <si>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t>
  </si>
  <si>
    <t>- Adquirir equipos de computo para reemplazar por obsolescencia</t>
  </si>
  <si>
    <t>Creación del proyecto "Implementación Project Online 2016" para el seguimiento a la implementación de Project Online, este cuenta con el módulo de problemas en su sitio en donde se diligencia las fallas o preguntas sobre la herramienta y si esta cuenta con un numero de radicación con Microsoft o no.</t>
  </si>
  <si>
    <t>30/12/2016 Se verificó la implementación en la ruta https://anionline.sharepoint.com/sites/GANI/ImplementacionProjectOnline2016/Lists/Issues/AllItems.aspx#InplviewHash798d0107-c882-4581-b44c-5e39021b7594=</t>
  </si>
  <si>
    <t>Debido a que Project Online no es una herramienta desarrollada por la Agencia sino por un tercero, la Agencia no está en la facultad de realizar ningún tipo de prueba, cada vez que se encuentra alguna falla, se genera una solicitud a Microsoft para su solución.</t>
  </si>
  <si>
    <t>30/12/2016 Se verificó la creación de los formatos reportes de pruebas para casos de desarrollo in house.</t>
  </si>
  <si>
    <t>Actualización de los procedimientos y formatos para registrar los cambios en los proyectos</t>
  </si>
  <si>
    <t>30/12/2016 Se verificó la creación de los formatos GICO-F-005 Solicitud de cambios en Project y GICO-F-006 Propuesta de cambios en Project y actualización del procedimiento GICO-P-001 Identificación de necesidades y soluciones tecnológicas.</t>
  </si>
  <si>
    <t>PLAN DE MEJORAMIENTO POR PROCESOS
FEBRERO 2017</t>
  </si>
  <si>
    <t>TODOS LOS PROCESOS</t>
  </si>
  <si>
    <t>VGC
VAF
VPRE
VJ
VEJ
VEST</t>
  </si>
  <si>
    <t>ALGUNOS PROCESOS</t>
  </si>
  <si>
    <t>VAF
VPRE
VJ</t>
  </si>
  <si>
    <t>VJ</t>
  </si>
  <si>
    <t>PLAN DE MEJORAMIENTO POR PROCESOS
POR ÁREAS</t>
  </si>
  <si>
    <t>1. No se evidencia el control periódico a las áreas de servicio de la concesión. Es necesario reportar y hacer seguimiento a los servicios prestados por el concesionario en estas zonas, a su estado físico y confirmar el cumplimiento de las áreas y medidas contractuales, así como llevar el inventario de las mismas y su caracterización en todo el corredor.</t>
  </si>
  <si>
    <t>Cordoba-Sucre</t>
  </si>
  <si>
    <t xml:space="preserve">1. A la fecha de realización de la presenta auditoría no se soporta el inicio del proceso sancionatorio o multas en contra del concesionario a causa de la no terminación de las obras según las fechas límites establecidas en el anexo técnico del acuerdo conciliatorio. Tampoco se ha iniciado con el mecanismo conminatorio de retención de la remuneración del concesionario. Era previsible la situación de incumplimiento de metas previo al acaecimiento de la fecha límite establecida, ya que se llevaba un control continuo del avance de los trabajos, por lo cual es urgente dar inicio a los procesos que dispone el contrato antes de que pierdan vigencia. </t>
  </si>
  <si>
    <t>28 de febrero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</si>
</sst>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5" x14ac:knownFonts="1">
    <font>
      <sz val="10"/>
      <name val="Arial"/>
    </font>
    <font>
      <sz val="10"/>
      <name val="Arial"/>
    </font>
    <font>
      <sz val="10"/>
      <name val="Arial"/>
      <family val="2"/>
    </font>
    <font>
      <sz val="9"/>
      <color indexed="81"/>
      <name val="Tahoma"/>
      <family val="2"/>
    </font>
    <font>
      <sz val="8"/>
      <color indexed="81"/>
      <name val="Tahoma"/>
      <family val="2"/>
    </font>
    <font>
      <b/>
      <sz val="9"/>
      <color indexed="81"/>
      <name val="Tahoma"/>
      <family val="2"/>
    </font>
    <font>
      <sz val="11"/>
      <name val="Calibri Light"/>
      <family val="2"/>
    </font>
    <font>
      <b/>
      <sz val="10"/>
      <name val="Arial"/>
      <family val="2"/>
    </font>
    <font>
      <sz val="10"/>
      <name val="Arial"/>
      <family val="2"/>
    </font>
    <font>
      <b/>
      <sz val="12"/>
      <name val="Arial"/>
      <family val="2"/>
    </font>
    <font>
      <sz val="12"/>
      <name val="Arial"/>
      <family val="2"/>
    </font>
    <font>
      <sz val="10"/>
      <name val="Calibri Light"/>
      <family val="2"/>
    </font>
    <font>
      <sz val="10"/>
      <name val="Arial"/>
      <family val="2"/>
    </font>
    <font>
      <b/>
      <sz val="10"/>
      <name val="Calibri Light"/>
      <family val="2"/>
    </font>
    <font>
      <sz val="10"/>
      <name val="Arial"/>
      <family val="2"/>
    </font>
    <font>
      <b/>
      <sz val="10"/>
      <name val="Arial"/>
      <family val="2"/>
    </font>
    <font>
      <sz val="8"/>
      <name val="Arial"/>
      <family val="2"/>
    </font>
    <font>
      <sz val="12"/>
      <name val="Calibri"/>
      <family val="2"/>
    </font>
    <font>
      <b/>
      <sz val="12"/>
      <name val="Calibri"/>
      <family val="2"/>
    </font>
    <font>
      <u/>
      <sz val="12"/>
      <name val="Calibri"/>
      <family val="2"/>
    </font>
    <font>
      <sz val="12"/>
      <color indexed="53"/>
      <name val="Calibri"/>
      <family val="2"/>
    </font>
    <font>
      <sz val="12"/>
      <color indexed="17"/>
      <name val="Calibri"/>
      <family val="2"/>
    </font>
    <font>
      <sz val="12"/>
      <color indexed="10"/>
      <name val="Calibri"/>
      <family val="2"/>
    </font>
    <font>
      <i/>
      <sz val="12"/>
      <name val="Calibri"/>
      <family val="2"/>
    </font>
    <font>
      <i/>
      <u/>
      <sz val="12"/>
      <name val="Calibri"/>
      <family val="2"/>
    </font>
    <font>
      <sz val="10"/>
      <color indexed="10"/>
      <name val="Calibri"/>
      <family val="2"/>
    </font>
    <font>
      <sz val="10"/>
      <name val="Calibri"/>
      <family val="2"/>
      <scheme val="minor"/>
    </font>
    <font>
      <sz val="12"/>
      <name val="Calibri"/>
      <family val="2"/>
      <scheme val="minor"/>
    </font>
    <font>
      <sz val="11"/>
      <name val="Calibri"/>
      <family val="2"/>
      <scheme val="minor"/>
    </font>
    <font>
      <b/>
      <sz val="12"/>
      <name val="Calibri"/>
      <family val="2"/>
      <scheme val="minor"/>
    </font>
    <font>
      <b/>
      <sz val="10"/>
      <name val="Calibri"/>
      <family val="2"/>
      <scheme val="minor"/>
    </font>
    <font>
      <sz val="10"/>
      <color theme="0"/>
      <name val="Arial"/>
      <family val="2"/>
    </font>
    <font>
      <b/>
      <sz val="10"/>
      <color rgb="FFFFFFFF"/>
      <name val="Arial"/>
      <family val="2"/>
    </font>
    <font>
      <sz val="10"/>
      <color rgb="FF000000"/>
      <name val="Arial"/>
      <family val="2"/>
    </font>
    <font>
      <b/>
      <sz val="10"/>
      <color rgb="FF000000"/>
      <name val="Arial"/>
      <family val="2"/>
    </font>
    <font>
      <sz val="10"/>
      <color theme="9" tint="-0.249977111117893"/>
      <name val="Arial"/>
      <family val="2"/>
    </font>
    <font>
      <b/>
      <sz val="10"/>
      <color theme="0"/>
      <name val="Arial"/>
      <family val="2"/>
    </font>
    <font>
      <sz val="11"/>
      <color rgb="FF1F4E79"/>
      <name val="Calibri Light"/>
      <family val="2"/>
    </font>
    <font>
      <sz val="12"/>
      <color theme="0"/>
      <name val="Arial"/>
      <family val="2"/>
    </font>
    <font>
      <b/>
      <sz val="12"/>
      <color theme="0"/>
      <name val="Arial"/>
      <family val="2"/>
    </font>
    <font>
      <sz val="12"/>
      <color indexed="63"/>
      <name val="Calibri"/>
      <family val="2"/>
      <scheme val="minor"/>
    </font>
    <font>
      <sz val="12"/>
      <color rgb="FFFF0000"/>
      <name val="Calibri"/>
      <family val="2"/>
      <scheme val="minor"/>
    </font>
    <font>
      <b/>
      <sz val="10"/>
      <color theme="1"/>
      <name val="Arial"/>
      <family val="2"/>
    </font>
    <font>
      <b/>
      <sz val="18"/>
      <color theme="9" tint="-0.249977111117893"/>
      <name val="Arial"/>
      <family val="2"/>
    </font>
    <font>
      <b/>
      <sz val="14"/>
      <color rgb="FF0070C0"/>
      <name val="Arial"/>
      <family val="2"/>
    </font>
    <font>
      <b/>
      <sz val="12"/>
      <color theme="9" tint="-0.249977111117893"/>
      <name val="Arial"/>
      <family val="2"/>
    </font>
    <font>
      <b/>
      <sz val="26"/>
      <color theme="9" tint="-0.249977111117893"/>
      <name val="Arial"/>
      <family val="2"/>
    </font>
    <font>
      <b/>
      <sz val="16"/>
      <color theme="9" tint="-0.249977111117893"/>
      <name val="Arial"/>
      <family val="2"/>
    </font>
    <font>
      <b/>
      <sz val="10"/>
      <color theme="1" tint="4.9989318521683403E-2"/>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u/>
      <sz val="12"/>
      <color indexed="30"/>
      <name val="Calibri"/>
      <family val="2"/>
    </font>
    <font>
      <b/>
      <sz val="12"/>
      <color indexed="30"/>
      <name val="Calibri"/>
      <family val="2"/>
    </font>
    <font>
      <i/>
      <sz val="11"/>
      <name val="Calibri Light"/>
      <family val="2"/>
    </font>
  </fonts>
  <fills count="39">
    <fill>
      <patternFill patternType="none"/>
    </fill>
    <fill>
      <patternFill patternType="gray125"/>
    </fill>
    <fill>
      <patternFill patternType="solid">
        <fgColor indexed="29"/>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4F81BD"/>
        <bgColor rgb="FF4F81BD"/>
      </patternFill>
    </fill>
    <fill>
      <patternFill patternType="solid">
        <fgColor rgb="FFB8CCE4"/>
        <bgColor rgb="FFB8CCE4"/>
      </patternFill>
    </fill>
    <fill>
      <patternFill patternType="solid">
        <fgColor rgb="FFDCE6F1"/>
        <bgColor rgb="FFDCE6F1"/>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00000"/>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rgb="FFFDF7A5"/>
        <bgColor indexed="64"/>
      </patternFill>
    </fill>
    <fill>
      <patternFill patternType="solid">
        <fgColor theme="6" tint="0.79998168889431442"/>
        <bgColor indexed="64"/>
      </patternFill>
    </fill>
    <fill>
      <patternFill patternType="solid">
        <fgColor theme="1"/>
        <bgColor rgb="FF4F81BD"/>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1"/>
        <bgColor indexed="64"/>
      </patternFill>
    </fill>
    <fill>
      <patternFill patternType="solid">
        <fgColor theme="6"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s>
  <borders count="101">
    <border>
      <left/>
      <right/>
      <top/>
      <bottom/>
      <diagonal/>
    </border>
    <border>
      <left style="thin">
        <color indexed="65"/>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5"/>
      </left>
      <right/>
      <top style="thin">
        <color indexed="65"/>
      </top>
      <bottom/>
      <diagonal/>
    </border>
    <border>
      <left/>
      <right/>
      <top style="thin">
        <color indexed="65"/>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5"/>
      </top>
      <bottom/>
      <diagonal/>
    </border>
    <border>
      <left style="medium">
        <color indexed="64"/>
      </left>
      <right style="medium">
        <color indexed="64"/>
      </right>
      <top style="thin">
        <color indexed="65"/>
      </top>
      <bottom style="medium">
        <color indexed="64"/>
      </bottom>
      <diagonal/>
    </border>
    <border>
      <left style="medium">
        <color indexed="64"/>
      </left>
      <right/>
      <top style="thin">
        <color indexed="64"/>
      </top>
      <bottom style="medium">
        <color indexed="64"/>
      </bottom>
      <diagonal/>
    </border>
    <border>
      <left style="thin">
        <color indexed="65"/>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5"/>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rgb="FFABABAB"/>
      </top>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style="thin">
        <color rgb="FFABABAB"/>
      </right>
      <top style="thin">
        <color rgb="FFABABAB"/>
      </top>
      <bottom style="thin">
        <color rgb="FFABABAB"/>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top/>
      <bottom style="thick">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thin">
        <color rgb="FFFFFFFF"/>
      </right>
      <top style="medium">
        <color indexed="64"/>
      </top>
      <bottom style="thick">
        <color rgb="FFFFFFFF"/>
      </bottom>
      <diagonal/>
    </border>
    <border>
      <left style="thin">
        <color rgb="FFFFFFFF"/>
      </left>
      <right style="medium">
        <color indexed="64"/>
      </right>
      <top style="medium">
        <color indexed="64"/>
      </top>
      <bottom style="thick">
        <color rgb="FFFFFFFF"/>
      </bottom>
      <diagonal/>
    </border>
    <border>
      <left/>
      <right/>
      <top style="thin">
        <color rgb="FFABABAB"/>
      </top>
      <bottom style="thin">
        <color rgb="FFABABAB"/>
      </bottom>
      <diagonal/>
    </border>
    <border>
      <left/>
      <right style="thin">
        <color rgb="FFFFFFFF"/>
      </right>
      <top/>
      <bottom/>
      <diagonal/>
    </border>
    <border>
      <left style="thin">
        <color indexed="65"/>
      </left>
      <right style="thin">
        <color rgb="FFABABAB"/>
      </right>
      <top style="thin">
        <color rgb="FFABABAB"/>
      </top>
      <bottom/>
      <diagonal/>
    </border>
    <border>
      <left style="thin">
        <color rgb="FFABABAB"/>
      </left>
      <right style="medium">
        <color indexed="64"/>
      </right>
      <top style="thin">
        <color rgb="FFABABAB"/>
      </top>
      <bottom style="medium">
        <color indexed="64"/>
      </bottom>
      <diagonal/>
    </border>
    <border>
      <left/>
      <right/>
      <top style="thin">
        <color rgb="FFABABAB"/>
      </top>
      <bottom style="medium">
        <color indexed="64"/>
      </bottom>
      <diagonal/>
    </border>
    <border>
      <left style="medium">
        <color indexed="64"/>
      </left>
      <right/>
      <top style="thin">
        <color rgb="FFABABAB"/>
      </top>
      <bottom style="medium">
        <color indexed="64"/>
      </bottom>
      <diagonal/>
    </border>
    <border>
      <left style="medium">
        <color indexed="64"/>
      </left>
      <right/>
      <top style="thin">
        <color rgb="FFABABAB"/>
      </top>
      <bottom/>
      <diagonal/>
    </border>
    <border>
      <left style="thin">
        <color rgb="FFABABAB"/>
      </left>
      <right style="medium">
        <color indexed="64"/>
      </right>
      <top style="thin">
        <color rgb="FFABABAB"/>
      </top>
      <bottom/>
      <diagonal/>
    </border>
    <border>
      <left style="thin">
        <color rgb="FFABABAB"/>
      </left>
      <right style="medium">
        <color indexed="64"/>
      </right>
      <top/>
      <bottom/>
      <diagonal/>
    </border>
    <border>
      <left style="thin">
        <color indexed="65"/>
      </left>
      <right style="medium">
        <color indexed="64"/>
      </right>
      <top style="thin">
        <color rgb="FFABABAB"/>
      </top>
      <bottom style="medium">
        <color indexed="64"/>
      </bottom>
      <diagonal/>
    </border>
    <border>
      <left style="thin">
        <color rgb="FFABABAB"/>
      </left>
      <right/>
      <top style="thin">
        <color indexed="9"/>
      </top>
      <bottom/>
      <diagonal/>
    </border>
    <border>
      <left style="thin">
        <color indexed="9"/>
      </left>
      <right/>
      <top style="thin">
        <color rgb="FFABABAB"/>
      </top>
      <bottom style="thin">
        <color rgb="FFABABAB"/>
      </bottom>
      <diagonal/>
    </border>
    <border>
      <left style="thin">
        <color rgb="FFABABAB"/>
      </left>
      <right style="medium">
        <color indexed="64"/>
      </right>
      <top style="thin">
        <color indexed="64"/>
      </top>
      <bottom/>
      <diagonal/>
    </border>
    <border>
      <left style="medium">
        <color indexed="64"/>
      </left>
      <right style="medium">
        <color indexed="64"/>
      </right>
      <top style="thin">
        <color rgb="FFABABAB"/>
      </top>
      <bottom style="medium">
        <color indexed="64"/>
      </bottom>
      <diagonal/>
    </border>
    <border>
      <left style="thin">
        <color rgb="FFABABAB"/>
      </left>
      <right style="medium">
        <color indexed="64"/>
      </right>
      <top style="medium">
        <color indexed="64"/>
      </top>
      <bottom style="medium">
        <color indexed="64"/>
      </bottom>
      <diagonal/>
    </border>
    <border>
      <left style="thin">
        <color theme="9" tint="-0.24994659260841701"/>
      </left>
      <right style="thin">
        <color theme="9" tint="-0.24994659260841701"/>
      </right>
      <top/>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double">
        <color theme="3" tint="0.39994506668294322"/>
      </left>
      <right style="double">
        <color theme="3" tint="0.39994506668294322"/>
      </right>
      <top style="double">
        <color theme="3" tint="0.39994506668294322"/>
      </top>
      <bottom style="double">
        <color theme="3" tint="0.39994506668294322"/>
      </bottom>
      <diagonal/>
    </border>
    <border>
      <left style="double">
        <color theme="6" tint="-0.24994659260841701"/>
      </left>
      <right style="double">
        <color theme="3" tint="0.39994506668294322"/>
      </right>
      <top style="double">
        <color theme="3" tint="0.39994506668294322"/>
      </top>
      <bottom style="double">
        <color theme="3" tint="0.39994506668294322"/>
      </bottom>
      <diagonal/>
    </border>
    <border>
      <left style="double">
        <color theme="1" tint="0.14996795556505021"/>
      </left>
      <right/>
      <top style="double">
        <color theme="1" tint="0.14993743705557422"/>
      </top>
      <bottom style="double">
        <color theme="1" tint="0.14993743705557422"/>
      </bottom>
      <diagonal/>
    </border>
    <border>
      <left/>
      <right/>
      <top style="double">
        <color theme="1" tint="0.14993743705557422"/>
      </top>
      <bottom style="double">
        <color theme="1" tint="0.14993743705557422"/>
      </bottom>
      <diagonal/>
    </border>
    <border>
      <left/>
      <right style="double">
        <color theme="1" tint="0.14993743705557422"/>
      </right>
      <top style="double">
        <color theme="1" tint="0.14993743705557422"/>
      </top>
      <bottom style="double">
        <color theme="1" tint="0.14993743705557422"/>
      </bottom>
      <diagonal/>
    </border>
    <border>
      <left style="thin">
        <color indexed="64"/>
      </left>
      <right style="thin">
        <color indexed="64"/>
      </right>
      <top style="double">
        <color theme="1" tint="0.14993743705557422"/>
      </top>
      <bottom style="thin">
        <color indexed="64"/>
      </bottom>
      <diagonal/>
    </border>
    <border>
      <left style="double">
        <color theme="1" tint="0.14993743705557422"/>
      </left>
      <right/>
      <top style="double">
        <color theme="5" tint="-0.24994659260841701"/>
      </top>
      <bottom style="double">
        <color theme="5" tint="-0.24994659260841701"/>
      </bottom>
      <diagonal/>
    </border>
    <border>
      <left/>
      <right/>
      <top style="double">
        <color theme="5" tint="-0.24994659260841701"/>
      </top>
      <bottom style="double">
        <color theme="5" tint="-0.24994659260841701"/>
      </bottom>
      <diagonal/>
    </border>
    <border>
      <left/>
      <right style="double">
        <color theme="5" tint="-0.24994659260841701"/>
      </right>
      <top style="double">
        <color theme="5" tint="-0.24994659260841701"/>
      </top>
      <bottom style="double">
        <color theme="5" tint="-0.24994659260841701"/>
      </bottom>
      <diagonal/>
    </border>
    <border>
      <left style="double">
        <color theme="5"/>
      </left>
      <right style="double">
        <color theme="1"/>
      </right>
      <top style="double">
        <color theme="1"/>
      </top>
      <bottom style="double">
        <color theme="1"/>
      </bottom>
      <diagonal/>
    </border>
    <border>
      <left style="double">
        <color theme="1"/>
      </left>
      <right style="double">
        <color theme="1"/>
      </right>
      <top style="double">
        <color theme="1"/>
      </top>
      <bottom style="double">
        <color theme="1"/>
      </bottom>
      <diagonal/>
    </border>
  </borders>
  <cellStyleXfs count="8">
    <xf numFmtId="0" fontId="0" fillId="0" borderId="0"/>
    <xf numFmtId="0" fontId="2" fillId="0" borderId="0"/>
    <xf numFmtId="0" fontId="2" fillId="0" borderId="0"/>
    <xf numFmtId="9" fontId="1" fillId="0" borderId="0" applyFont="0" applyFill="0" applyBorder="0" applyAlignment="0" applyProtection="0"/>
    <xf numFmtId="9" fontId="8" fillId="0" borderId="0" applyFont="0" applyFill="0" applyBorder="0" applyAlignment="0" applyProtection="0"/>
    <xf numFmtId="0" fontId="49" fillId="36" borderId="0" applyNumberFormat="0" applyBorder="0" applyAlignment="0" applyProtection="0"/>
    <xf numFmtId="0" fontId="50" fillId="37" borderId="0" applyNumberFormat="0" applyBorder="0" applyAlignment="0" applyProtection="0"/>
    <xf numFmtId="0" fontId="51" fillId="38" borderId="0" applyNumberFormat="0" applyBorder="0" applyAlignment="0" applyProtection="0"/>
  </cellStyleXfs>
  <cellXfs count="493">
    <xf numFmtId="0" fontId="0" fillId="0" borderId="0" xfId="0"/>
    <xf numFmtId="0" fontId="26" fillId="0" borderId="0" xfId="0" applyFont="1"/>
    <xf numFmtId="0" fontId="26" fillId="0" borderId="0" xfId="0" applyFont="1" applyFill="1"/>
    <xf numFmtId="0" fontId="26" fillId="5" borderId="0" xfId="0" applyFont="1" applyFill="1"/>
    <xf numFmtId="0" fontId="27" fillId="0" borderId="0" xfId="0" applyFont="1"/>
    <xf numFmtId="0" fontId="27" fillId="0" borderId="0" xfId="0" applyFont="1" applyAlignment="1">
      <alignment horizontal="center" vertical="center"/>
    </xf>
    <xf numFmtId="0" fontId="28" fillId="0" borderId="0" xfId="0" applyFont="1" applyAlignment="1">
      <alignment horizontal="left" vertical="center" wrapText="1"/>
    </xf>
    <xf numFmtId="0" fontId="27" fillId="0" borderId="0" xfId="0" applyFont="1" applyAlignment="1">
      <alignment horizontal="center"/>
    </xf>
    <xf numFmtId="0" fontId="27" fillId="0" borderId="0" xfId="0" applyNumberFormat="1" applyFont="1"/>
    <xf numFmtId="0" fontId="29" fillId="0" borderId="0" xfId="0" applyFont="1" applyAlignment="1">
      <alignment horizontal="center" vertical="center"/>
    </xf>
    <xf numFmtId="0" fontId="30" fillId="0" borderId="0" xfId="0" applyFont="1" applyFill="1"/>
    <xf numFmtId="0" fontId="0" fillId="0" borderId="0" xfId="0" applyBorder="1"/>
    <xf numFmtId="0" fontId="10" fillId="0" borderId="0" xfId="0" applyFont="1" applyBorder="1" applyAlignment="1">
      <alignment vertical="center"/>
    </xf>
    <xf numFmtId="17" fontId="9" fillId="0" borderId="0" xfId="0" applyNumberFormat="1" applyFont="1" applyBorder="1" applyAlignment="1">
      <alignment vertical="center"/>
    </xf>
    <xf numFmtId="0" fontId="10" fillId="0" borderId="0" xfId="0" applyFont="1" applyBorder="1" applyAlignment="1">
      <alignment wrapText="1"/>
    </xf>
    <xf numFmtId="0" fontId="10" fillId="0" borderId="0" xfId="0" applyFont="1" applyBorder="1"/>
    <xf numFmtId="0" fontId="10" fillId="0" borderId="0" xfId="0" applyFont="1"/>
    <xf numFmtId="0" fontId="10" fillId="0" borderId="0" xfId="0" applyFont="1" applyFill="1" applyBorder="1"/>
    <xf numFmtId="0" fontId="31" fillId="0" borderId="0" xfId="0" applyFont="1"/>
    <xf numFmtId="0" fontId="2" fillId="0" borderId="0" xfId="0" applyFont="1" applyBorder="1"/>
    <xf numFmtId="164" fontId="2" fillId="0" borderId="0" xfId="3" applyNumberFormat="1" applyFont="1" applyBorder="1"/>
    <xf numFmtId="0" fontId="10" fillId="6" borderId="0" xfId="0" applyFont="1" applyFill="1" applyBorder="1"/>
    <xf numFmtId="0" fontId="10" fillId="5" borderId="0" xfId="0" applyFont="1" applyFill="1" applyBorder="1"/>
    <xf numFmtId="0" fontId="10" fillId="7" borderId="0" xfId="0" applyFont="1" applyFill="1" applyBorder="1"/>
    <xf numFmtId="9" fontId="0" fillId="0" borderId="0" xfId="3" applyFont="1"/>
    <xf numFmtId="0" fontId="10" fillId="0" borderId="53" xfId="0" applyFont="1" applyBorder="1"/>
    <xf numFmtId="0" fontId="10" fillId="0" borderId="1" xfId="0" applyFont="1" applyBorder="1"/>
    <xf numFmtId="0" fontId="10" fillId="0" borderId="2" xfId="0" applyFont="1" applyBorder="1" applyAlignment="1">
      <alignment vertical="center"/>
    </xf>
    <xf numFmtId="0" fontId="10" fillId="0" borderId="2" xfId="0" applyFont="1" applyBorder="1"/>
    <xf numFmtId="0" fontId="10" fillId="0" borderId="3" xfId="0" applyFont="1" applyBorder="1"/>
    <xf numFmtId="0" fontId="10" fillId="0" borderId="4" xfId="0" applyFont="1" applyBorder="1"/>
    <xf numFmtId="0" fontId="10" fillId="0" borderId="5" xfId="0" applyFont="1" applyBorder="1" applyAlignment="1">
      <alignment wrapText="1"/>
    </xf>
    <xf numFmtId="0" fontId="10" fillId="8" borderId="2" xfId="0" applyFont="1" applyFill="1" applyBorder="1"/>
    <xf numFmtId="0" fontId="10" fillId="8" borderId="0" xfId="0" applyFont="1" applyFill="1" applyBorder="1"/>
    <xf numFmtId="0" fontId="0" fillId="0" borderId="0" xfId="0" applyAlignment="1">
      <alignment horizontal="center"/>
    </xf>
    <xf numFmtId="0" fontId="27" fillId="0" borderId="0" xfId="0" applyFont="1" applyFill="1"/>
    <xf numFmtId="17" fontId="9" fillId="0" borderId="0" xfId="0" applyNumberFormat="1" applyFont="1"/>
    <xf numFmtId="0" fontId="0" fillId="0" borderId="54" xfId="0" applyBorder="1"/>
    <xf numFmtId="0" fontId="0" fillId="0" borderId="55" xfId="0" applyBorder="1"/>
    <xf numFmtId="0" fontId="10" fillId="0" borderId="6" xfId="0" applyFont="1" applyBorder="1"/>
    <xf numFmtId="0" fontId="10" fillId="0" borderId="56" xfId="0" applyFont="1" applyBorder="1"/>
    <xf numFmtId="0" fontId="10" fillId="0" borderId="7" xfId="0" applyFont="1" applyBorder="1"/>
    <xf numFmtId="0" fontId="0" fillId="0" borderId="54" xfId="0" pivotButton="1" applyBorder="1"/>
    <xf numFmtId="0" fontId="0" fillId="0" borderId="56" xfId="0" applyBorder="1"/>
    <xf numFmtId="0" fontId="0" fillId="0" borderId="57" xfId="0" applyBorder="1"/>
    <xf numFmtId="0" fontId="0" fillId="0" borderId="58" xfId="0" applyBorder="1"/>
    <xf numFmtId="0" fontId="0" fillId="0" borderId="58" xfId="0" applyNumberFormat="1" applyBorder="1"/>
    <xf numFmtId="0" fontId="0" fillId="0" borderId="59" xfId="0" applyNumberFormat="1" applyBorder="1"/>
    <xf numFmtId="0" fontId="0" fillId="0" borderId="60" xfId="0" applyNumberFormat="1" applyBorder="1"/>
    <xf numFmtId="0" fontId="10" fillId="0" borderId="8" xfId="0" applyFont="1" applyBorder="1" applyAlignment="1">
      <alignment wrapText="1"/>
    </xf>
    <xf numFmtId="0" fontId="0" fillId="0" borderId="9" xfId="0" applyBorder="1"/>
    <xf numFmtId="0" fontId="0" fillId="9" borderId="10" xfId="0" applyFill="1" applyBorder="1"/>
    <xf numFmtId="0" fontId="0" fillId="9" borderId="9" xfId="0" applyFill="1" applyBorder="1"/>
    <xf numFmtId="0" fontId="0" fillId="9" borderId="11" xfId="0" applyFill="1" applyBorder="1"/>
    <xf numFmtId="0" fontId="0" fillId="9" borderId="12" xfId="0" applyFill="1" applyBorder="1"/>
    <xf numFmtId="0" fontId="0" fillId="9" borderId="13" xfId="0" applyFill="1" applyBorder="1"/>
    <xf numFmtId="0" fontId="0" fillId="9" borderId="14" xfId="0" applyFill="1" applyBorder="1"/>
    <xf numFmtId="0" fontId="0" fillId="0" borderId="9" xfId="0" applyFill="1" applyBorder="1"/>
    <xf numFmtId="0" fontId="0" fillId="0" borderId="15" xfId="0" applyFill="1" applyBorder="1"/>
    <xf numFmtId="0" fontId="7" fillId="0" borderId="16" xfId="0" applyFont="1" applyFill="1" applyBorder="1"/>
    <xf numFmtId="0" fontId="7" fillId="0" borderId="17" xfId="0" applyFont="1" applyFill="1" applyBorder="1"/>
    <xf numFmtId="0" fontId="7" fillId="0" borderId="18" xfId="0" applyFont="1" applyFill="1" applyBorder="1"/>
    <xf numFmtId="0" fontId="7" fillId="0" borderId="19" xfId="0" applyFont="1" applyFill="1" applyBorder="1"/>
    <xf numFmtId="17" fontId="0" fillId="5" borderId="20" xfId="0" applyNumberFormat="1" applyFill="1" applyBorder="1"/>
    <xf numFmtId="0" fontId="0" fillId="0" borderId="10" xfId="0" applyBorder="1"/>
    <xf numFmtId="0" fontId="0" fillId="0" borderId="12" xfId="0" applyBorder="1"/>
    <xf numFmtId="0" fontId="32" fillId="10" borderId="61" xfId="0" applyFont="1" applyFill="1" applyBorder="1" applyAlignment="1">
      <alignment vertical="center" wrapText="1"/>
    </xf>
    <xf numFmtId="0" fontId="32" fillId="10" borderId="62" xfId="0" applyFont="1" applyFill="1" applyBorder="1" applyAlignment="1">
      <alignment vertical="center" wrapText="1"/>
    </xf>
    <xf numFmtId="0" fontId="32" fillId="10" borderId="63" xfId="0" applyFont="1" applyFill="1" applyBorder="1" applyAlignment="1">
      <alignment vertical="center" wrapText="1"/>
    </xf>
    <xf numFmtId="0" fontId="33" fillId="11" borderId="64" xfId="0" applyFont="1" applyFill="1" applyBorder="1"/>
    <xf numFmtId="0" fontId="33" fillId="11" borderId="65" xfId="0" applyFont="1" applyFill="1" applyBorder="1"/>
    <xf numFmtId="0" fontId="34" fillId="11" borderId="66" xfId="0" applyFont="1" applyFill="1" applyBorder="1"/>
    <xf numFmtId="0" fontId="33" fillId="12" borderId="64" xfId="0" applyFont="1" applyFill="1" applyBorder="1"/>
    <xf numFmtId="0" fontId="33" fillId="12" borderId="65" xfId="0" applyFont="1" applyFill="1" applyBorder="1"/>
    <xf numFmtId="0" fontId="33" fillId="11" borderId="67" xfId="0" applyFont="1" applyFill="1" applyBorder="1"/>
    <xf numFmtId="0" fontId="34" fillId="11" borderId="68" xfId="0" applyFont="1" applyFill="1" applyBorder="1"/>
    <xf numFmtId="0" fontId="32" fillId="10" borderId="69" xfId="0" applyFont="1" applyFill="1" applyBorder="1" applyAlignment="1">
      <alignment vertical="center" wrapText="1"/>
    </xf>
    <xf numFmtId="0" fontId="32" fillId="10" borderId="70" xfId="0" applyFont="1" applyFill="1" applyBorder="1" applyAlignment="1">
      <alignment vertical="center" wrapText="1"/>
    </xf>
    <xf numFmtId="0" fontId="9" fillId="0" borderId="0" xfId="0" applyFont="1" applyFill="1"/>
    <xf numFmtId="0" fontId="10" fillId="0" borderId="0" xfId="0" applyFont="1" applyFill="1"/>
    <xf numFmtId="0" fontId="35" fillId="0" borderId="0" xfId="0" applyFont="1" applyBorder="1"/>
    <xf numFmtId="0" fontId="35" fillId="0" borderId="15" xfId="0" applyFont="1" applyFill="1" applyBorder="1"/>
    <xf numFmtId="0" fontId="0" fillId="0" borderId="2" xfId="0" applyBorder="1"/>
    <xf numFmtId="0" fontId="0" fillId="0" borderId="21" xfId="0" applyBorder="1"/>
    <xf numFmtId="0" fontId="0" fillId="0" borderId="3" xfId="0" applyBorder="1"/>
    <xf numFmtId="0" fontId="7" fillId="9" borderId="19" xfId="0" applyFont="1" applyFill="1" applyBorder="1"/>
    <xf numFmtId="0" fontId="0" fillId="9" borderId="15" xfId="0" applyFill="1" applyBorder="1"/>
    <xf numFmtId="0" fontId="35" fillId="9" borderId="15" xfId="0" applyFont="1" applyFill="1" applyBorder="1"/>
    <xf numFmtId="0" fontId="7" fillId="9" borderId="16" xfId="0" applyFont="1" applyFill="1" applyBorder="1"/>
    <xf numFmtId="0" fontId="7" fillId="9" borderId="17" xfId="0" applyFont="1" applyFill="1" applyBorder="1"/>
    <xf numFmtId="0" fontId="7" fillId="9" borderId="18" xfId="0" applyFont="1" applyFill="1" applyBorder="1"/>
    <xf numFmtId="17" fontId="0" fillId="5" borderId="20" xfId="0" applyNumberFormat="1" applyFill="1" applyBorder="1" applyAlignment="1">
      <alignment vertical="center"/>
    </xf>
    <xf numFmtId="0" fontId="0" fillId="0" borderId="22" xfId="0" applyBorder="1" applyAlignment="1">
      <alignment vertical="center"/>
    </xf>
    <xf numFmtId="0" fontId="2" fillId="0" borderId="23" xfId="0" applyFont="1" applyBorder="1" applyAlignment="1">
      <alignment vertical="center"/>
    </xf>
    <xf numFmtId="0" fontId="0" fillId="0" borderId="11" xfId="0" applyBorder="1"/>
    <xf numFmtId="0" fontId="0" fillId="0" borderId="13" xfId="0" applyBorder="1"/>
    <xf numFmtId="0" fontId="0" fillId="0" borderId="14" xfId="0" applyBorder="1"/>
    <xf numFmtId="0" fontId="0" fillId="0" borderId="0" xfId="0" applyFill="1"/>
    <xf numFmtId="0" fontId="0" fillId="0" borderId="24" xfId="0" applyBorder="1"/>
    <xf numFmtId="0" fontId="0" fillId="0" borderId="17" xfId="0" applyBorder="1"/>
    <xf numFmtId="0" fontId="0" fillId="0" borderId="25" xfId="0" applyBorder="1"/>
    <xf numFmtId="0" fontId="0" fillId="0" borderId="5" xfId="0" applyBorder="1"/>
    <xf numFmtId="0" fontId="0" fillId="0" borderId="8" xfId="0" applyBorder="1"/>
    <xf numFmtId="0" fontId="0" fillId="0" borderId="26" xfId="0" applyBorder="1"/>
    <xf numFmtId="0" fontId="27" fillId="0" borderId="0" xfId="0" applyFont="1" applyAlignment="1">
      <alignment vertical="top"/>
    </xf>
    <xf numFmtId="0" fontId="2" fillId="0" borderId="0" xfId="0" applyFont="1" applyFill="1"/>
    <xf numFmtId="0" fontId="9" fillId="0" borderId="0" xfId="0" applyFont="1" applyFill="1" applyBorder="1"/>
    <xf numFmtId="0" fontId="2" fillId="0" borderId="9" xfId="0" applyFont="1" applyFill="1" applyBorder="1"/>
    <xf numFmtId="0" fontId="2" fillId="0" borderId="15" xfId="0" applyFont="1" applyFill="1" applyBorder="1"/>
    <xf numFmtId="0" fontId="7" fillId="13" borderId="0" xfId="0" applyFont="1" applyFill="1"/>
    <xf numFmtId="0" fontId="0" fillId="14" borderId="59" xfId="0" applyNumberFormat="1" applyFill="1" applyBorder="1"/>
    <xf numFmtId="0" fontId="0" fillId="14" borderId="54" xfId="0" applyFill="1" applyBorder="1"/>
    <xf numFmtId="0" fontId="0" fillId="0" borderId="54" xfId="0" applyFill="1" applyBorder="1"/>
    <xf numFmtId="0" fontId="0" fillId="0" borderId="58" xfId="0" applyNumberFormat="1" applyFill="1" applyBorder="1"/>
    <xf numFmtId="0" fontId="0" fillId="0" borderId="54" xfId="0" applyNumberFormat="1" applyFill="1" applyBorder="1"/>
    <xf numFmtId="0" fontId="0" fillId="0" borderId="53" xfId="0" applyNumberFormat="1" applyFill="1" applyBorder="1"/>
    <xf numFmtId="0" fontId="0" fillId="0" borderId="56" xfId="0" applyNumberFormat="1" applyFill="1" applyBorder="1"/>
    <xf numFmtId="0" fontId="0" fillId="0" borderId="0" xfId="0" applyNumberFormat="1" applyFill="1"/>
    <xf numFmtId="0" fontId="0" fillId="0" borderId="0" xfId="0" applyNumberFormat="1" applyFill="1" applyBorder="1"/>
    <xf numFmtId="0" fontId="0" fillId="0" borderId="71" xfId="0" applyNumberFormat="1" applyFill="1" applyBorder="1"/>
    <xf numFmtId="0" fontId="0" fillId="0" borderId="53" xfId="0" applyFill="1" applyBorder="1"/>
    <xf numFmtId="9" fontId="0" fillId="0" borderId="0" xfId="3" applyNumberFormat="1" applyFont="1"/>
    <xf numFmtId="0" fontId="0" fillId="0" borderId="56" xfId="0" applyFill="1" applyBorder="1"/>
    <xf numFmtId="0" fontId="0" fillId="0" borderId="59" xfId="0" applyNumberFormat="1" applyFill="1" applyBorder="1"/>
    <xf numFmtId="0" fontId="36" fillId="15" borderId="0" xfId="0" applyFont="1" applyFill="1" applyAlignment="1">
      <alignment horizontal="center" vertical="center"/>
    </xf>
    <xf numFmtId="0" fontId="36" fillId="16" borderId="0" xfId="0" applyFont="1" applyFill="1" applyAlignment="1">
      <alignment horizontal="center" vertical="center"/>
    </xf>
    <xf numFmtId="0" fontId="0" fillId="17" borderId="58" xfId="0" applyNumberFormat="1" applyFill="1" applyBorder="1"/>
    <xf numFmtId="0" fontId="0" fillId="14" borderId="58" xfId="0" applyNumberFormat="1" applyFill="1" applyBorder="1"/>
    <xf numFmtId="0" fontId="0" fillId="18" borderId="58" xfId="0" applyNumberFormat="1" applyFill="1" applyBorder="1"/>
    <xf numFmtId="164" fontId="0" fillId="0" borderId="0" xfId="3" applyNumberFormat="1" applyFont="1"/>
    <xf numFmtId="0" fontId="32" fillId="10" borderId="62" xfId="0" applyFont="1" applyFill="1" applyBorder="1" applyAlignment="1">
      <alignment vertical="center" wrapText="1"/>
    </xf>
    <xf numFmtId="9" fontId="0" fillId="0" borderId="27" xfId="3" applyFont="1" applyFill="1" applyBorder="1"/>
    <xf numFmtId="9" fontId="0" fillId="0" borderId="9" xfId="3" applyFont="1" applyFill="1" applyBorder="1"/>
    <xf numFmtId="9" fontId="0" fillId="0" borderId="17" xfId="3" applyFont="1" applyFill="1" applyBorder="1"/>
    <xf numFmtId="0" fontId="0" fillId="19" borderId="0" xfId="0" applyNumberFormat="1" applyFill="1" applyBorder="1"/>
    <xf numFmtId="9" fontId="0" fillId="0" borderId="0" xfId="3" applyFont="1" applyFill="1" applyBorder="1"/>
    <xf numFmtId="0" fontId="0" fillId="14" borderId="0" xfId="0" applyNumberFormat="1" applyFill="1" applyBorder="1"/>
    <xf numFmtId="0" fontId="0" fillId="0" borderId="57" xfId="0" applyNumberFormat="1" applyFill="1" applyBorder="1"/>
    <xf numFmtId="0" fontId="0" fillId="0" borderId="60" xfId="0" applyNumberFormat="1" applyFill="1" applyBorder="1"/>
    <xf numFmtId="0" fontId="0" fillId="0" borderId="58" xfId="0" applyFill="1" applyBorder="1"/>
    <xf numFmtId="0" fontId="0" fillId="0" borderId="0" xfId="0" applyFill="1" applyBorder="1"/>
    <xf numFmtId="0" fontId="2" fillId="0" borderId="0" xfId="0" applyFont="1" applyFill="1" applyBorder="1"/>
    <xf numFmtId="9" fontId="0" fillId="0" borderId="28" xfId="3" applyFont="1" applyFill="1" applyBorder="1"/>
    <xf numFmtId="9" fontId="0" fillId="0" borderId="16" xfId="3" applyFont="1" applyFill="1" applyBorder="1"/>
    <xf numFmtId="0" fontId="32" fillId="0" borderId="72" xfId="0" applyFont="1" applyFill="1" applyBorder="1" applyAlignment="1">
      <alignment vertical="center" wrapText="1"/>
    </xf>
    <xf numFmtId="0" fontId="32" fillId="0" borderId="0" xfId="0" applyFont="1" applyFill="1" applyBorder="1" applyAlignment="1">
      <alignment vertical="center" wrapText="1"/>
    </xf>
    <xf numFmtId="0" fontId="32" fillId="20" borderId="61" xfId="0" applyFont="1" applyFill="1" applyBorder="1" applyAlignment="1">
      <alignment vertical="center" wrapText="1"/>
    </xf>
    <xf numFmtId="0" fontId="32" fillId="20" borderId="62" xfId="0" applyFont="1" applyFill="1" applyBorder="1" applyAlignment="1">
      <alignment vertical="center" wrapText="1"/>
    </xf>
    <xf numFmtId="0" fontId="32" fillId="20" borderId="63" xfId="0" applyFont="1" applyFill="1" applyBorder="1" applyAlignment="1">
      <alignment vertical="center" wrapText="1"/>
    </xf>
    <xf numFmtId="0" fontId="0" fillId="19" borderId="59" xfId="0" applyNumberFormat="1" applyFill="1" applyBorder="1"/>
    <xf numFmtId="0" fontId="0" fillId="21" borderId="59" xfId="0" applyNumberFormat="1" applyFill="1" applyBorder="1"/>
    <xf numFmtId="0" fontId="0" fillId="0" borderId="54" xfId="0" applyFill="1" applyBorder="1" applyAlignment="1">
      <alignment wrapText="1"/>
    </xf>
    <xf numFmtId="0" fontId="0" fillId="0" borderId="56" xfId="0" applyFill="1" applyBorder="1" applyAlignment="1">
      <alignment wrapText="1"/>
    </xf>
    <xf numFmtId="0" fontId="0" fillId="0" borderId="0" xfId="0" applyFill="1" applyAlignment="1">
      <alignment wrapText="1"/>
    </xf>
    <xf numFmtId="0" fontId="0" fillId="0" borderId="55" xfId="0" applyFill="1" applyBorder="1"/>
    <xf numFmtId="0" fontId="0" fillId="0" borderId="73" xfId="0" applyFill="1" applyBorder="1"/>
    <xf numFmtId="9" fontId="0" fillId="0" borderId="0" xfId="0" applyNumberFormat="1" applyFill="1"/>
    <xf numFmtId="0" fontId="0" fillId="0" borderId="0" xfId="0" applyFill="1" applyBorder="1" applyAlignment="1">
      <alignment wrapText="1"/>
    </xf>
    <xf numFmtId="0" fontId="0" fillId="21" borderId="0" xfId="0" applyFill="1" applyBorder="1" applyAlignment="1">
      <alignment horizontal="center"/>
    </xf>
    <xf numFmtId="0" fontId="0" fillId="14" borderId="0" xfId="0" applyFill="1" applyBorder="1" applyAlignment="1">
      <alignment horizontal="center"/>
    </xf>
    <xf numFmtId="0" fontId="0" fillId="19" borderId="0" xfId="0" applyFill="1" applyBorder="1" applyAlignment="1">
      <alignment horizontal="center"/>
    </xf>
    <xf numFmtId="0" fontId="0" fillId="0" borderId="0" xfId="0" applyFill="1" applyBorder="1" applyAlignment="1">
      <alignment horizont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9" fontId="12" fillId="0" borderId="0" xfId="3" applyFont="1" applyFill="1" applyBorder="1"/>
    <xf numFmtId="0" fontId="11" fillId="0" borderId="0" xfId="0" applyFont="1" applyFill="1" applyBorder="1" applyAlignment="1">
      <alignment horizontal="left" vertical="center"/>
    </xf>
    <xf numFmtId="9" fontId="0" fillId="0" borderId="0" xfId="0" applyNumberFormat="1" applyFill="1" applyBorder="1"/>
    <xf numFmtId="0" fontId="2" fillId="0" borderId="0" xfId="0" applyFont="1" applyFill="1" applyBorder="1" applyAlignment="1">
      <alignment wrapText="1"/>
    </xf>
    <xf numFmtId="0" fontId="0" fillId="0" borderId="0" xfId="0" applyFill="1" applyBorder="1" applyAlignment="1"/>
    <xf numFmtId="0" fontId="6" fillId="0" borderId="0" xfId="0" applyFont="1" applyFill="1" applyBorder="1" applyAlignment="1">
      <alignment vertical="center"/>
    </xf>
    <xf numFmtId="9" fontId="6" fillId="0" borderId="0" xfId="3" applyFont="1" applyFill="1" applyBorder="1" applyAlignment="1">
      <alignment vertical="center" wrapText="1"/>
    </xf>
    <xf numFmtId="0" fontId="37" fillId="0" borderId="0" xfId="0" applyFont="1" applyFill="1" applyBorder="1" applyAlignment="1">
      <alignment vertical="center"/>
    </xf>
    <xf numFmtId="9" fontId="37" fillId="0" borderId="0" xfId="3" applyFont="1" applyFill="1" applyBorder="1" applyAlignment="1">
      <alignment vertical="center" wrapText="1"/>
    </xf>
    <xf numFmtId="0" fontId="0" fillId="0" borderId="0" xfId="0" applyNumberFormat="1" applyFill="1" applyBorder="1" applyAlignment="1"/>
    <xf numFmtId="9" fontId="0" fillId="0" borderId="0" xfId="3" applyFont="1" applyFill="1" applyBorder="1" applyAlignment="1"/>
    <xf numFmtId="0" fontId="11" fillId="0" borderId="0" xfId="0" applyFont="1" applyFill="1" applyBorder="1" applyAlignment="1">
      <alignment vertical="center"/>
    </xf>
    <xf numFmtId="9" fontId="11" fillId="0" borderId="0" xfId="0" applyNumberFormat="1" applyFont="1" applyFill="1" applyBorder="1" applyAlignment="1">
      <alignment vertical="center" wrapText="1"/>
    </xf>
    <xf numFmtId="9" fontId="11" fillId="0" borderId="0" xfId="3" applyFont="1" applyFill="1" applyBorder="1" applyAlignment="1">
      <alignment vertical="center" wrapText="1"/>
    </xf>
    <xf numFmtId="0" fontId="13" fillId="22" borderId="0" xfId="0" applyFont="1" applyFill="1" applyBorder="1" applyAlignment="1">
      <alignment horizontal="center" vertical="center"/>
    </xf>
    <xf numFmtId="0" fontId="13" fillId="22" borderId="0" xfId="0" applyFont="1" applyFill="1" applyBorder="1" applyAlignment="1">
      <alignment horizontal="center" vertical="center" wrapText="1"/>
    </xf>
    <xf numFmtId="0" fontId="0" fillId="0" borderId="60" xfId="0" applyFill="1" applyBorder="1"/>
    <xf numFmtId="0" fontId="0" fillId="0" borderId="60" xfId="0" applyFill="1" applyBorder="1" applyAlignment="1">
      <alignment wrapText="1"/>
    </xf>
    <xf numFmtId="0" fontId="0" fillId="0" borderId="57" xfId="0" applyFill="1" applyBorder="1"/>
    <xf numFmtId="0" fontId="2" fillId="0" borderId="54" xfId="0" applyFont="1" applyFill="1" applyBorder="1"/>
    <xf numFmtId="0" fontId="2" fillId="0" borderId="56" xfId="0" applyFont="1" applyFill="1" applyBorder="1"/>
    <xf numFmtId="9" fontId="12" fillId="0" borderId="53" xfId="3" applyFont="1" applyFill="1" applyBorder="1"/>
    <xf numFmtId="9" fontId="12" fillId="0" borderId="54" xfId="3" applyFont="1" applyFill="1" applyBorder="1"/>
    <xf numFmtId="0" fontId="0" fillId="14" borderId="53" xfId="0" applyNumberFormat="1" applyFill="1" applyBorder="1"/>
    <xf numFmtId="0" fontId="0" fillId="0" borderId="54" xfId="0" applyFill="1" applyBorder="1" applyAlignment="1">
      <alignment vertical="center"/>
    </xf>
    <xf numFmtId="0" fontId="0" fillId="0" borderId="74" xfId="0" applyNumberFormat="1" applyFill="1" applyBorder="1" applyAlignment="1">
      <alignment horizontal="center"/>
    </xf>
    <xf numFmtId="0" fontId="0" fillId="19" borderId="75" xfId="0" applyNumberFormat="1" applyFill="1" applyBorder="1"/>
    <xf numFmtId="0" fontId="0" fillId="19" borderId="53" xfId="0" applyNumberFormat="1" applyFill="1" applyBorder="1"/>
    <xf numFmtId="0" fontId="0" fillId="19" borderId="55" xfId="0" applyFill="1" applyBorder="1"/>
    <xf numFmtId="0" fontId="0" fillId="14" borderId="75" xfId="0" applyNumberFormat="1" applyFill="1" applyBorder="1"/>
    <xf numFmtId="0" fontId="0" fillId="14" borderId="55" xfId="0" applyFill="1" applyBorder="1"/>
    <xf numFmtId="0" fontId="0" fillId="21" borderId="76" xfId="0" applyNumberFormat="1" applyFill="1" applyBorder="1"/>
    <xf numFmtId="0" fontId="0" fillId="21" borderId="54" xfId="0" applyFill="1" applyBorder="1"/>
    <xf numFmtId="0" fontId="0" fillId="21" borderId="77" xfId="0" applyNumberFormat="1" applyFill="1" applyBorder="1"/>
    <xf numFmtId="0" fontId="0" fillId="0" borderId="78" xfId="0" applyNumberFormat="1" applyFill="1" applyBorder="1" applyAlignment="1">
      <alignment horizontal="center"/>
    </xf>
    <xf numFmtId="0" fontId="0" fillId="21" borderId="2" xfId="0" applyNumberFormat="1" applyFill="1" applyBorder="1"/>
    <xf numFmtId="0" fontId="0" fillId="0" borderId="79" xfId="0" applyNumberFormat="1" applyFill="1" applyBorder="1" applyAlignment="1">
      <alignment horizontal="center"/>
    </xf>
    <xf numFmtId="0" fontId="0" fillId="0" borderId="29" xfId="0" applyFill="1" applyBorder="1"/>
    <xf numFmtId="0" fontId="0" fillId="0" borderId="30" xfId="0" applyFill="1" applyBorder="1"/>
    <xf numFmtId="0" fontId="0" fillId="0" borderId="31" xfId="0" applyFill="1" applyBorder="1"/>
    <xf numFmtId="0" fontId="0" fillId="0" borderId="32" xfId="0" applyFill="1" applyBorder="1"/>
    <xf numFmtId="0" fontId="0" fillId="0" borderId="33" xfId="0" applyFill="1" applyBorder="1" applyAlignment="1">
      <alignment wrapText="1"/>
    </xf>
    <xf numFmtId="0" fontId="0" fillId="0" borderId="34" xfId="0" applyFill="1" applyBorder="1" applyAlignment="1">
      <alignment wrapText="1"/>
    </xf>
    <xf numFmtId="0" fontId="0" fillId="0" borderId="29" xfId="0" applyFill="1" applyBorder="1" applyAlignment="1">
      <alignment wrapText="1"/>
    </xf>
    <xf numFmtId="0" fontId="0" fillId="0" borderId="30" xfId="0" applyFill="1" applyBorder="1" applyAlignment="1">
      <alignment wrapText="1"/>
    </xf>
    <xf numFmtId="0" fontId="0" fillId="0" borderId="35" xfId="0" applyFill="1" applyBorder="1" applyAlignment="1">
      <alignment wrapText="1"/>
    </xf>
    <xf numFmtId="0" fontId="0" fillId="0" borderId="31" xfId="0" applyFill="1" applyBorder="1" applyAlignment="1">
      <alignment wrapText="1"/>
    </xf>
    <xf numFmtId="0" fontId="0" fillId="0" borderId="32" xfId="0" applyFill="1" applyBorder="1" applyAlignment="1">
      <alignment wrapText="1"/>
    </xf>
    <xf numFmtId="0" fontId="0" fillId="0" borderId="35" xfId="0" applyFill="1" applyBorder="1"/>
    <xf numFmtId="0" fontId="0" fillId="0" borderId="76" xfId="0" applyFill="1" applyBorder="1"/>
    <xf numFmtId="0" fontId="0" fillId="0" borderId="80" xfId="0" applyFill="1" applyBorder="1"/>
    <xf numFmtId="0" fontId="0" fillId="6" borderId="57" xfId="0" applyFill="1" applyBorder="1"/>
    <xf numFmtId="0" fontId="0" fillId="6" borderId="57" xfId="0" applyNumberFormat="1" applyFill="1" applyBorder="1"/>
    <xf numFmtId="0" fontId="0" fillId="6" borderId="71" xfId="0" applyNumberFormat="1" applyFill="1" applyBorder="1"/>
    <xf numFmtId="0" fontId="0" fillId="6" borderId="60" xfId="0" applyNumberFormat="1" applyFill="1" applyBorder="1"/>
    <xf numFmtId="0" fontId="0" fillId="24" borderId="54" xfId="0" applyFill="1" applyBorder="1"/>
    <xf numFmtId="0" fontId="0" fillId="24" borderId="53" xfId="0" applyFill="1" applyBorder="1"/>
    <xf numFmtId="0" fontId="0" fillId="24" borderId="58" xfId="0" applyFill="1" applyBorder="1"/>
    <xf numFmtId="0" fontId="0" fillId="21" borderId="58" xfId="0" applyNumberFormat="1" applyFill="1" applyBorder="1"/>
    <xf numFmtId="0" fontId="0" fillId="25" borderId="0" xfId="0" applyFill="1"/>
    <xf numFmtId="9" fontId="7" fillId="0" borderId="36" xfId="3" applyFont="1" applyFill="1" applyBorder="1"/>
    <xf numFmtId="0" fontId="31" fillId="26" borderId="57" xfId="0" applyNumberFormat="1" applyFont="1" applyFill="1" applyBorder="1"/>
    <xf numFmtId="0" fontId="31" fillId="26" borderId="71" xfId="0" applyNumberFormat="1" applyFont="1" applyFill="1" applyBorder="1"/>
    <xf numFmtId="0" fontId="31" fillId="26" borderId="60" xfId="0" applyNumberFormat="1" applyFont="1" applyFill="1" applyBorder="1"/>
    <xf numFmtId="0" fontId="31" fillId="26" borderId="57" xfId="0" applyFont="1" applyFill="1" applyBorder="1" applyAlignment="1">
      <alignment wrapText="1"/>
    </xf>
    <xf numFmtId="0" fontId="31" fillId="27" borderId="54" xfId="0" applyFont="1" applyFill="1" applyBorder="1"/>
    <xf numFmtId="0" fontId="31" fillId="27" borderId="53" xfId="0" applyFont="1" applyFill="1" applyBorder="1"/>
    <xf numFmtId="0" fontId="31" fillId="27" borderId="58" xfId="0" applyFont="1" applyFill="1" applyBorder="1"/>
    <xf numFmtId="0" fontId="7" fillId="0" borderId="0" xfId="0" applyFont="1" applyFill="1"/>
    <xf numFmtId="0" fontId="0" fillId="0" borderId="60" xfId="0" pivotButton="1" applyBorder="1"/>
    <xf numFmtId="0" fontId="0" fillId="0" borderId="60" xfId="0" applyBorder="1"/>
    <xf numFmtId="0" fontId="0" fillId="19" borderId="58" xfId="0" applyNumberFormat="1" applyFill="1" applyBorder="1"/>
    <xf numFmtId="9" fontId="14" fillId="0" borderId="0" xfId="3" applyFont="1" applyFill="1"/>
    <xf numFmtId="0" fontId="0" fillId="23" borderId="54" xfId="0" applyFill="1" applyBorder="1"/>
    <xf numFmtId="0" fontId="0" fillId="23" borderId="56" xfId="0" applyFill="1" applyBorder="1"/>
    <xf numFmtId="0" fontId="0" fillId="19" borderId="54" xfId="0" applyFill="1" applyBorder="1"/>
    <xf numFmtId="0" fontId="38" fillId="0" borderId="0" xfId="0" applyFont="1" applyBorder="1" applyAlignment="1">
      <alignment vertical="center"/>
    </xf>
    <xf numFmtId="17" fontId="39" fillId="0" borderId="0" xfId="0" applyNumberFormat="1" applyFont="1" applyBorder="1" applyAlignment="1">
      <alignment vertical="center"/>
    </xf>
    <xf numFmtId="0" fontId="38" fillId="0" borderId="8" xfId="0" applyFont="1" applyBorder="1" applyAlignment="1">
      <alignment wrapText="1"/>
    </xf>
    <xf numFmtId="0" fontId="38" fillId="0" borderId="8" xfId="0" applyFont="1" applyBorder="1"/>
    <xf numFmtId="0" fontId="38" fillId="0" borderId="0" xfId="0" applyFont="1" applyBorder="1"/>
    <xf numFmtId="0" fontId="38" fillId="0" borderId="4" xfId="0" applyFont="1" applyBorder="1"/>
    <xf numFmtId="0" fontId="10" fillId="0" borderId="2" xfId="0" applyFont="1" applyFill="1" applyBorder="1"/>
    <xf numFmtId="0" fontId="38" fillId="0" borderId="0" xfId="0" applyFont="1" applyFill="1" applyBorder="1"/>
    <xf numFmtId="0" fontId="31" fillId="26" borderId="0" xfId="0" applyFont="1" applyFill="1" applyBorder="1" applyAlignment="1">
      <alignment horizontal="center"/>
    </xf>
    <xf numFmtId="0" fontId="31" fillId="26" borderId="0" xfId="0" applyFont="1" applyFill="1" applyBorder="1"/>
    <xf numFmtId="0" fontId="31" fillId="0" borderId="0" xfId="0" applyNumberFormat="1" applyFont="1" applyFill="1" applyBorder="1" applyAlignment="1">
      <alignment wrapText="1"/>
    </xf>
    <xf numFmtId="0" fontId="26" fillId="0" borderId="0" xfId="0" applyFont="1" applyFill="1" applyBorder="1" applyAlignment="1">
      <alignment horizontal="center" vertical="center"/>
    </xf>
    <xf numFmtId="0" fontId="7" fillId="0" borderId="0" xfId="0" applyFont="1" applyBorder="1"/>
    <xf numFmtId="0" fontId="0" fillId="0" borderId="81" xfId="0" applyBorder="1"/>
    <xf numFmtId="0" fontId="0" fillId="0" borderId="82" xfId="0" applyBorder="1"/>
    <xf numFmtId="0" fontId="0" fillId="19" borderId="37" xfId="0" applyNumberFormat="1" applyFill="1" applyBorder="1"/>
    <xf numFmtId="0" fontId="0" fillId="14" borderId="37" xfId="0" applyNumberFormat="1" applyFill="1" applyBorder="1"/>
    <xf numFmtId="0" fontId="0" fillId="21" borderId="38" xfId="0" applyNumberFormat="1" applyFill="1" applyBorder="1"/>
    <xf numFmtId="0" fontId="0" fillId="0" borderId="83" xfId="0" applyNumberFormat="1" applyFill="1" applyBorder="1" applyAlignment="1">
      <alignment horizontal="center"/>
    </xf>
    <xf numFmtId="0" fontId="0" fillId="0" borderId="39" xfId="0" applyFill="1" applyBorder="1" applyAlignment="1">
      <alignment wrapText="1"/>
    </xf>
    <xf numFmtId="0" fontId="0" fillId="0" borderId="84" xfId="0" applyFill="1" applyBorder="1"/>
    <xf numFmtId="0" fontId="27" fillId="28" borderId="9" xfId="0" applyFont="1" applyFill="1" applyBorder="1" applyAlignment="1" applyProtection="1">
      <alignment horizontal="justify" vertical="center" wrapText="1"/>
      <protection locked="0"/>
    </xf>
    <xf numFmtId="0" fontId="27" fillId="0" borderId="9" xfId="0" applyFont="1" applyFill="1" applyBorder="1" applyAlignment="1" applyProtection="1">
      <alignment horizontal="justify" vertical="center" wrapText="1"/>
      <protection locked="0"/>
    </xf>
    <xf numFmtId="14" fontId="27" fillId="0" borderId="9" xfId="0" applyNumberFormat="1" applyFont="1" applyFill="1" applyBorder="1" applyAlignment="1" applyProtection="1">
      <alignment horizontal="justify" vertical="center"/>
    </xf>
    <xf numFmtId="14" fontId="27" fillId="0" borderId="9" xfId="0" applyNumberFormat="1" applyFont="1" applyFill="1" applyBorder="1" applyAlignment="1" applyProtection="1">
      <alignment horizontal="justify" vertical="center" wrapText="1"/>
    </xf>
    <xf numFmtId="0" fontId="27" fillId="0" borderId="9" xfId="0" applyFont="1" applyFill="1" applyBorder="1" applyAlignment="1">
      <alignment horizontal="justify" vertical="center" wrapText="1"/>
    </xf>
    <xf numFmtId="0" fontId="27" fillId="0" borderId="9" xfId="0" applyFont="1" applyBorder="1" applyAlignment="1">
      <alignment horizontal="justify" vertical="center" wrapText="1"/>
    </xf>
    <xf numFmtId="0" fontId="30" fillId="29" borderId="9" xfId="0" applyFont="1" applyFill="1" applyBorder="1" applyAlignment="1">
      <alignment horizontal="center" vertical="center" wrapText="1"/>
    </xf>
    <xf numFmtId="0" fontId="30" fillId="29" borderId="9" xfId="0" applyFont="1" applyFill="1" applyBorder="1" applyAlignment="1">
      <alignment horizontal="center" vertical="center"/>
    </xf>
    <xf numFmtId="0" fontId="0" fillId="0" borderId="73" xfId="0" applyBorder="1"/>
    <xf numFmtId="10" fontId="0" fillId="0" borderId="27" xfId="3" applyNumberFormat="1" applyFont="1" applyFill="1" applyBorder="1"/>
    <xf numFmtId="10" fontId="0" fillId="0" borderId="9" xfId="3" applyNumberFormat="1" applyFont="1" applyFill="1" applyBorder="1"/>
    <xf numFmtId="10" fontId="0" fillId="0" borderId="17" xfId="3" applyNumberFormat="1" applyFont="1" applyFill="1" applyBorder="1"/>
    <xf numFmtId="0" fontId="0" fillId="0" borderId="53" xfId="0" applyBorder="1"/>
    <xf numFmtId="0" fontId="0" fillId="0" borderId="54" xfId="0" applyNumberFormat="1" applyBorder="1"/>
    <xf numFmtId="0" fontId="0" fillId="0" borderId="53" xfId="0" applyNumberFormat="1" applyBorder="1"/>
    <xf numFmtId="0" fontId="0" fillId="0" borderId="56" xfId="0" applyNumberFormat="1" applyBorder="1"/>
    <xf numFmtId="0" fontId="0" fillId="0" borderId="0" xfId="0" applyNumberFormat="1"/>
    <xf numFmtId="0" fontId="0" fillId="0" borderId="57" xfId="0" applyNumberFormat="1" applyBorder="1"/>
    <xf numFmtId="0" fontId="0" fillId="0" borderId="71" xfId="0" applyNumberFormat="1" applyBorder="1"/>
    <xf numFmtId="0" fontId="2" fillId="0" borderId="0" xfId="0" applyFont="1"/>
    <xf numFmtId="0" fontId="7" fillId="0" borderId="0" xfId="0" applyFont="1" applyAlignment="1">
      <alignment vertical="center" wrapText="1"/>
    </xf>
    <xf numFmtId="0" fontId="7" fillId="0" borderId="0" xfId="0" applyFont="1"/>
    <xf numFmtId="0" fontId="0" fillId="0" borderId="9" xfId="0" applyBorder="1" applyAlignment="1">
      <alignment horizontal="center"/>
    </xf>
    <xf numFmtId="0" fontId="7" fillId="30" borderId="9" xfId="0" applyFont="1" applyFill="1" applyBorder="1" applyAlignment="1">
      <alignment horizontal="center" vertical="center"/>
    </xf>
    <xf numFmtId="0" fontId="7" fillId="30" borderId="9" xfId="0" applyFont="1" applyFill="1" applyBorder="1"/>
    <xf numFmtId="0" fontId="7" fillId="30" borderId="9" xfId="0" applyFont="1" applyFill="1" applyBorder="1" applyAlignment="1">
      <alignment horizontal="center"/>
    </xf>
    <xf numFmtId="0" fontId="0" fillId="0" borderId="9" xfId="0" applyNumberFormat="1" applyBorder="1" applyAlignment="1">
      <alignment horizontal="center"/>
    </xf>
    <xf numFmtId="0" fontId="7" fillId="30" borderId="9" xfId="0" applyFont="1" applyFill="1" applyBorder="1" applyAlignment="1">
      <alignment horizontal="right"/>
    </xf>
    <xf numFmtId="0" fontId="7" fillId="30" borderId="9" xfId="0" applyFont="1" applyFill="1" applyBorder="1" applyAlignment="1">
      <alignment horizontal="center"/>
    </xf>
    <xf numFmtId="0" fontId="2" fillId="0" borderId="0" xfId="0" applyFont="1" applyAlignment="1">
      <alignment horizontal="center"/>
    </xf>
    <xf numFmtId="0" fontId="0" fillId="0" borderId="81" xfId="0" applyBorder="1"/>
    <xf numFmtId="0" fontId="0" fillId="0" borderId="82" xfId="0" applyBorder="1"/>
    <xf numFmtId="0" fontId="0" fillId="14" borderId="81" xfId="0" applyFill="1" applyBorder="1"/>
    <xf numFmtId="0" fontId="0" fillId="19" borderId="81" xfId="0" applyFill="1" applyBorder="1"/>
    <xf numFmtId="0" fontId="0" fillId="21" borderId="81" xfId="0" applyFill="1" applyBorder="1"/>
    <xf numFmtId="0" fontId="0" fillId="0" borderId="54" xfId="0" applyBorder="1" applyAlignment="1">
      <alignment wrapText="1"/>
    </xf>
    <xf numFmtId="0" fontId="0" fillId="0" borderId="56" xfId="0" applyBorder="1" applyAlignment="1">
      <alignment wrapText="1"/>
    </xf>
    <xf numFmtId="0" fontId="0" fillId="0" borderId="81" xfId="0" applyFill="1" applyBorder="1"/>
    <xf numFmtId="0" fontId="31" fillId="24" borderId="54" xfId="0" applyNumberFormat="1" applyFont="1" applyFill="1" applyBorder="1"/>
    <xf numFmtId="0" fontId="31" fillId="24" borderId="53" xfId="0" applyNumberFormat="1" applyFont="1" applyFill="1" applyBorder="1"/>
    <xf numFmtId="0" fontId="31" fillId="24" borderId="58" xfId="0" applyNumberFormat="1" applyFont="1" applyFill="1" applyBorder="1"/>
    <xf numFmtId="0" fontId="31" fillId="24" borderId="54" xfId="0" applyFont="1" applyFill="1" applyBorder="1" applyAlignment="1">
      <alignment wrapText="1"/>
    </xf>
    <xf numFmtId="0" fontId="31" fillId="24" borderId="55" xfId="0" applyFont="1" applyFill="1" applyBorder="1" applyAlignment="1">
      <alignment wrapText="1"/>
    </xf>
    <xf numFmtId="0" fontId="36" fillId="31" borderId="57" xfId="0" applyNumberFormat="1" applyFont="1" applyFill="1" applyBorder="1" applyAlignment="1">
      <alignment horizontal="center"/>
    </xf>
    <xf numFmtId="0" fontId="36" fillId="31" borderId="71" xfId="0" applyNumberFormat="1" applyFont="1" applyFill="1" applyBorder="1" applyAlignment="1">
      <alignment horizontal="center"/>
    </xf>
    <xf numFmtId="0" fontId="36" fillId="31" borderId="60" xfId="0" applyNumberFormat="1" applyFont="1" applyFill="1" applyBorder="1" applyAlignment="1">
      <alignment horizontal="center"/>
    </xf>
    <xf numFmtId="0" fontId="36" fillId="31" borderId="57" xfId="0" applyFont="1" applyFill="1" applyBorder="1" applyAlignment="1">
      <alignment horizontal="center" wrapText="1"/>
    </xf>
    <xf numFmtId="0" fontId="36" fillId="31" borderId="82" xfId="0" applyFont="1" applyFill="1" applyBorder="1" applyAlignment="1">
      <alignment horizontal="center" wrapText="1"/>
    </xf>
    <xf numFmtId="0" fontId="31" fillId="0" borderId="54" xfId="0" applyFont="1" applyFill="1" applyBorder="1"/>
    <xf numFmtId="0" fontId="31" fillId="27" borderId="54" xfId="0" applyFont="1" applyFill="1" applyBorder="1"/>
    <xf numFmtId="0" fontId="31" fillId="27" borderId="53" xfId="0" applyFont="1" applyFill="1" applyBorder="1"/>
    <xf numFmtId="0" fontId="31" fillId="27" borderId="58" xfId="0" applyFont="1" applyFill="1" applyBorder="1"/>
    <xf numFmtId="0" fontId="31" fillId="24" borderId="54" xfId="0" applyNumberFormat="1" applyFont="1" applyFill="1" applyBorder="1" applyAlignment="1">
      <alignment wrapText="1"/>
    </xf>
    <xf numFmtId="0" fontId="31" fillId="24" borderId="53" xfId="0" applyNumberFormat="1" applyFont="1" applyFill="1" applyBorder="1" applyAlignment="1">
      <alignment wrapText="1"/>
    </xf>
    <xf numFmtId="0" fontId="31" fillId="24" borderId="58" xfId="0" applyNumberFormat="1" applyFont="1" applyFill="1" applyBorder="1" applyAlignment="1">
      <alignment wrapText="1"/>
    </xf>
    <xf numFmtId="0" fontId="0" fillId="0" borderId="58" xfId="0" applyNumberFormat="1" applyBorder="1" applyAlignment="1">
      <alignment horizontal="center"/>
    </xf>
    <xf numFmtId="0" fontId="0" fillId="0" borderId="59" xfId="0" applyNumberFormat="1" applyBorder="1" applyAlignment="1">
      <alignment horizontal="center"/>
    </xf>
    <xf numFmtId="0" fontId="15" fillId="21" borderId="5" xfId="0" applyFont="1" applyFill="1" applyBorder="1" applyAlignment="1">
      <alignment horizontal="center" vertical="center" wrapText="1"/>
    </xf>
    <xf numFmtId="0" fontId="15" fillId="14" borderId="8" xfId="0" applyFont="1" applyFill="1" applyBorder="1" applyAlignment="1">
      <alignment horizontal="center" vertical="center" wrapText="1"/>
    </xf>
    <xf numFmtId="0" fontId="15" fillId="19" borderId="26"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36" fillId="26" borderId="5" xfId="0" applyNumberFormat="1" applyFont="1" applyFill="1" applyBorder="1" applyAlignment="1">
      <alignment horizontal="center"/>
    </xf>
    <xf numFmtId="0" fontId="36" fillId="26" borderId="8" xfId="0" applyNumberFormat="1" applyFont="1" applyFill="1" applyBorder="1" applyAlignment="1">
      <alignment horizontal="center"/>
    </xf>
    <xf numFmtId="0" fontId="36" fillId="26" borderId="85" xfId="0" applyNumberFormat="1" applyFont="1" applyFill="1" applyBorder="1" applyAlignment="1">
      <alignment horizontal="center"/>
    </xf>
    <xf numFmtId="0" fontId="36" fillId="26" borderId="5" xfId="0" applyFont="1" applyFill="1" applyBorder="1" applyAlignment="1">
      <alignment horizontal="center" wrapText="1"/>
    </xf>
    <xf numFmtId="0" fontId="36" fillId="26" borderId="41" xfId="0" applyFont="1" applyFill="1" applyBorder="1" applyAlignment="1">
      <alignment horizontal="center" wrapText="1"/>
    </xf>
    <xf numFmtId="0" fontId="31" fillId="26" borderId="60" xfId="0" applyFont="1" applyFill="1" applyBorder="1"/>
    <xf numFmtId="0" fontId="0" fillId="0" borderId="29" xfId="0" applyFont="1" applyFill="1" applyBorder="1" applyAlignment="1">
      <alignment wrapText="1"/>
    </xf>
    <xf numFmtId="0" fontId="0" fillId="0" borderId="0" xfId="0" pivotButton="1"/>
    <xf numFmtId="0" fontId="0" fillId="0" borderId="0" xfId="0" applyAlignment="1">
      <alignment horizontal="center" vertical="center" wrapText="1"/>
    </xf>
    <xf numFmtId="0" fontId="0" fillId="0" borderId="0" xfId="0" applyNumberFormat="1" applyAlignment="1">
      <alignment horizontal="center"/>
    </xf>
    <xf numFmtId="0" fontId="0" fillId="0" borderId="0" xfId="0" applyNumberFormat="1" applyAlignment="1">
      <alignment horizontal="center" vertical="center"/>
    </xf>
    <xf numFmtId="0" fontId="16" fillId="0" borderId="0" xfId="0" applyFont="1" applyAlignment="1">
      <alignment horizontal="center"/>
    </xf>
    <xf numFmtId="0" fontId="2" fillId="0" borderId="0" xfId="0" applyFont="1" applyAlignment="1">
      <alignment vertical="center" wrapText="1"/>
    </xf>
    <xf numFmtId="0" fontId="0" fillId="0" borderId="54" xfId="0" applyBorder="1" applyAlignment="1">
      <alignment horizontal="center"/>
    </xf>
    <xf numFmtId="0" fontId="0" fillId="0" borderId="53" xfId="0" applyBorder="1" applyAlignment="1">
      <alignment horizontal="center"/>
    </xf>
    <xf numFmtId="0" fontId="0" fillId="0" borderId="58" xfId="0" applyBorder="1" applyAlignment="1">
      <alignment horizontal="center"/>
    </xf>
    <xf numFmtId="0" fontId="0" fillId="0" borderId="54" xfId="0" applyNumberFormat="1" applyBorder="1" applyAlignment="1">
      <alignment horizontal="center"/>
    </xf>
    <xf numFmtId="0" fontId="0" fillId="0" borderId="53" xfId="0" applyNumberFormat="1" applyBorder="1" applyAlignment="1">
      <alignment horizontal="center"/>
    </xf>
    <xf numFmtId="0" fontId="0" fillId="0" borderId="56" xfId="0" applyNumberFormat="1" applyBorder="1" applyAlignment="1">
      <alignment horizontal="center"/>
    </xf>
    <xf numFmtId="0" fontId="0" fillId="0" borderId="57" xfId="0" applyNumberFormat="1" applyBorder="1" applyAlignment="1">
      <alignment horizontal="center"/>
    </xf>
    <xf numFmtId="0" fontId="0" fillId="0" borderId="71" xfId="0" applyNumberFormat="1" applyBorder="1" applyAlignment="1">
      <alignment horizontal="center"/>
    </xf>
    <xf numFmtId="0" fontId="0" fillId="0" borderId="60" xfId="0" applyNumberFormat="1" applyBorder="1" applyAlignment="1">
      <alignment horizontal="center"/>
    </xf>
    <xf numFmtId="0" fontId="7" fillId="30" borderId="9" xfId="0" applyFont="1" applyFill="1" applyBorder="1" applyAlignment="1">
      <alignment horizontal="center" vertical="center" wrapText="1"/>
    </xf>
    <xf numFmtId="2" fontId="0" fillId="0" borderId="0" xfId="0" applyNumberFormat="1"/>
    <xf numFmtId="0" fontId="0" fillId="0" borderId="58" xfId="0" applyBorder="1" applyAlignment="1">
      <alignment vertical="center" wrapText="1"/>
    </xf>
    <xf numFmtId="0" fontId="2" fillId="0" borderId="54" xfId="0" applyFont="1" applyBorder="1" applyAlignment="1">
      <alignment vertical="center" wrapText="1"/>
    </xf>
    <xf numFmtId="0" fontId="0" fillId="0" borderId="54" xfId="0" applyNumberFormat="1" applyBorder="1" applyAlignment="1">
      <alignment horizontal="center" vertical="center"/>
    </xf>
    <xf numFmtId="0" fontId="0" fillId="0" borderId="53" xfId="0" applyNumberFormat="1" applyBorder="1" applyAlignment="1">
      <alignment horizontal="center" vertical="center"/>
    </xf>
    <xf numFmtId="0" fontId="0" fillId="0" borderId="58" xfId="0" applyNumberFormat="1" applyBorder="1" applyAlignment="1">
      <alignment horizontal="center" vertical="center"/>
    </xf>
    <xf numFmtId="0" fontId="0" fillId="0" borderId="56" xfId="0" applyNumberFormat="1" applyBorder="1" applyAlignment="1">
      <alignment horizontal="center" vertical="center"/>
    </xf>
    <xf numFmtId="0" fontId="0" fillId="0" borderId="57" xfId="0" applyNumberFormat="1" applyBorder="1" applyAlignment="1">
      <alignment horizontal="center" vertical="center"/>
    </xf>
    <xf numFmtId="0" fontId="0" fillId="0" borderId="71" xfId="0" applyNumberFormat="1" applyBorder="1" applyAlignment="1">
      <alignment horizontal="center" vertical="center"/>
    </xf>
    <xf numFmtId="0" fontId="0" fillId="0" borderId="60" xfId="0" applyNumberFormat="1" applyBorder="1" applyAlignment="1">
      <alignment horizontal="center" vertical="center"/>
    </xf>
    <xf numFmtId="0" fontId="0" fillId="0" borderId="59" xfId="0" applyNumberFormat="1" applyFill="1" applyBorder="1" applyAlignment="1">
      <alignment horizontal="center" vertical="center"/>
    </xf>
    <xf numFmtId="0" fontId="0" fillId="0" borderId="54" xfId="0" applyBorder="1" applyAlignment="1">
      <alignment horizontal="center" vertical="center" wrapText="1"/>
    </xf>
    <xf numFmtId="0" fontId="0" fillId="0" borderId="53" xfId="0" applyBorder="1" applyAlignment="1">
      <alignment horizontal="center" vertical="center" wrapText="1"/>
    </xf>
    <xf numFmtId="0" fontId="0" fillId="0" borderId="9" xfId="0" applyBorder="1" applyAlignment="1">
      <alignment horizontal="left" vertical="center" wrapText="1"/>
    </xf>
    <xf numFmtId="0" fontId="0" fillId="0" borderId="9" xfId="0" applyBorder="1" applyAlignment="1">
      <alignment horizontal="center" vertical="center"/>
    </xf>
    <xf numFmtId="0" fontId="29" fillId="0" borderId="9" xfId="0" applyFont="1" applyFill="1" applyBorder="1" applyAlignment="1" applyProtection="1">
      <alignment horizontal="justify" vertical="center"/>
    </xf>
    <xf numFmtId="0" fontId="27" fillId="0" borderId="9" xfId="0" applyFont="1" applyFill="1" applyBorder="1" applyAlignment="1" applyProtection="1">
      <alignment horizontal="justify" vertical="center" wrapText="1"/>
    </xf>
    <xf numFmtId="0" fontId="27" fillId="4" borderId="9" xfId="0" applyFont="1" applyFill="1" applyBorder="1" applyAlignment="1">
      <alignment horizontal="justify" vertical="center" wrapText="1"/>
    </xf>
    <xf numFmtId="0" fontId="27" fillId="0" borderId="9" xfId="0" applyFont="1" applyBorder="1" applyAlignment="1">
      <alignment horizontal="justify" vertical="center"/>
    </xf>
    <xf numFmtId="0" fontId="29" fillId="0" borderId="9" xfId="0" applyFont="1" applyFill="1" applyBorder="1" applyAlignment="1">
      <alignment horizontal="justify" vertical="center" wrapText="1"/>
    </xf>
    <xf numFmtId="9" fontId="27" fillId="0" borderId="9" xfId="0" applyNumberFormat="1" applyFont="1" applyFill="1" applyBorder="1" applyAlignment="1">
      <alignment horizontal="justify" vertical="center" wrapText="1"/>
    </xf>
    <xf numFmtId="0" fontId="27" fillId="0" borderId="9" xfId="0" applyFont="1" applyFill="1" applyBorder="1" applyAlignment="1">
      <alignment horizontal="justify" vertical="center"/>
    </xf>
    <xf numFmtId="0" fontId="29" fillId="0" borderId="9" xfId="0" applyFont="1" applyFill="1" applyBorder="1" applyAlignment="1">
      <alignment horizontal="justify" vertical="center"/>
    </xf>
    <xf numFmtId="14" fontId="27" fillId="0" borderId="9" xfId="0" applyNumberFormat="1" applyFont="1" applyFill="1" applyBorder="1" applyAlignment="1">
      <alignment horizontal="justify" vertical="center" wrapText="1"/>
    </xf>
    <xf numFmtId="9" fontId="27" fillId="0" borderId="9" xfId="0" applyNumberFormat="1" applyFont="1" applyFill="1" applyBorder="1" applyAlignment="1">
      <alignment horizontal="justify" vertical="center"/>
    </xf>
    <xf numFmtId="14" fontId="27" fillId="0" borderId="9" xfId="0" applyNumberFormat="1" applyFont="1" applyBorder="1" applyAlignment="1" applyProtection="1">
      <alignment horizontal="justify" vertical="center"/>
    </xf>
    <xf numFmtId="0" fontId="29" fillId="0" borderId="9" xfId="0" applyFont="1" applyBorder="1" applyAlignment="1">
      <alignment horizontal="justify" vertical="center" wrapText="1"/>
    </xf>
    <xf numFmtId="0" fontId="27" fillId="9" borderId="9" xfId="0" applyFont="1" applyFill="1" applyBorder="1" applyAlignment="1" applyProtection="1">
      <alignment horizontal="justify" vertical="center" wrapText="1"/>
    </xf>
    <xf numFmtId="0" fontId="29" fillId="0" borderId="9" xfId="0" applyFont="1" applyFill="1" applyBorder="1" applyAlignment="1" applyProtection="1">
      <alignment horizontal="justify" vertical="center" wrapText="1"/>
    </xf>
    <xf numFmtId="0" fontId="27" fillId="19" borderId="9" xfId="0" applyFont="1" applyFill="1" applyBorder="1" applyAlignment="1">
      <alignment horizontal="justify" vertical="center" wrapText="1"/>
    </xf>
    <xf numFmtId="14" fontId="41" fillId="0" borderId="9" xfId="0" applyNumberFormat="1" applyFont="1" applyFill="1" applyBorder="1" applyAlignment="1" applyProtection="1">
      <alignment horizontal="justify" vertical="center"/>
    </xf>
    <xf numFmtId="9" fontId="27" fillId="19" borderId="9" xfId="0" applyNumberFormat="1" applyFont="1" applyFill="1" applyBorder="1" applyAlignment="1">
      <alignment horizontal="justify" vertical="center" wrapText="1"/>
    </xf>
    <xf numFmtId="0" fontId="29" fillId="0" borderId="9" xfId="0" applyFont="1" applyBorder="1" applyAlignment="1">
      <alignment horizontal="justify" vertical="center"/>
    </xf>
    <xf numFmtId="0" fontId="27" fillId="0" borderId="9" xfId="0" applyNumberFormat="1" applyFont="1" applyBorder="1" applyAlignment="1">
      <alignment horizontal="justify" vertical="center"/>
    </xf>
    <xf numFmtId="0" fontId="0" fillId="32" borderId="0" xfId="0" applyNumberFormat="1" applyFill="1" applyAlignment="1">
      <alignment horizontal="center" vertical="center"/>
    </xf>
    <xf numFmtId="0" fontId="7" fillId="32" borderId="5" xfId="0" applyFont="1" applyFill="1" applyBorder="1" applyAlignment="1">
      <alignment horizontal="center"/>
    </xf>
    <xf numFmtId="0" fontId="7" fillId="32" borderId="40" xfId="0" applyFont="1" applyFill="1" applyBorder="1" applyAlignment="1">
      <alignment horizontal="center"/>
    </xf>
    <xf numFmtId="0" fontId="0" fillId="0" borderId="86" xfId="0" applyBorder="1" applyAlignment="1">
      <alignment horizontal="center"/>
    </xf>
    <xf numFmtId="0" fontId="7" fillId="32" borderId="35" xfId="0" applyFont="1" applyFill="1" applyBorder="1" applyAlignment="1">
      <alignment horizontal="center"/>
    </xf>
    <xf numFmtId="0" fontId="7" fillId="32" borderId="42" xfId="0" applyFont="1" applyFill="1" applyBorder="1" applyAlignment="1">
      <alignment horizontal="center"/>
    </xf>
    <xf numFmtId="0" fontId="7" fillId="32" borderId="43" xfId="0" applyFont="1" applyFill="1" applyBorder="1" applyAlignment="1">
      <alignment horizontal="center"/>
    </xf>
    <xf numFmtId="0" fontId="42" fillId="32" borderId="43" xfId="0" applyFont="1" applyFill="1" applyBorder="1" applyAlignment="1">
      <alignment horizontal="center" vertical="center" wrapText="1"/>
    </xf>
    <xf numFmtId="0" fontId="42" fillId="33" borderId="44" xfId="0" applyFont="1" applyFill="1" applyBorder="1" applyAlignment="1">
      <alignment horizontal="center" vertical="center" wrapText="1"/>
    </xf>
    <xf numFmtId="0" fontId="42" fillId="34" borderId="45" xfId="0" applyFont="1" applyFill="1" applyBorder="1" applyAlignment="1">
      <alignment horizontal="center" vertical="center" wrapText="1"/>
    </xf>
    <xf numFmtId="0" fontId="0" fillId="0" borderId="0" xfId="0" applyAlignment="1">
      <alignment horizontal="left"/>
    </xf>
    <xf numFmtId="0" fontId="42" fillId="32" borderId="46" xfId="0" applyFont="1" applyFill="1" applyBorder="1" applyAlignment="1">
      <alignment horizontal="center" vertical="center" wrapText="1"/>
    </xf>
    <xf numFmtId="0" fontId="0" fillId="0" borderId="44" xfId="0" applyBorder="1" applyAlignment="1">
      <alignment horizontal="center" vertical="center"/>
    </xf>
    <xf numFmtId="0" fontId="0" fillId="0" borderId="45" xfId="0" applyBorder="1" applyAlignment="1">
      <alignment horizontal="center" vertical="center"/>
    </xf>
    <xf numFmtId="0" fontId="7" fillId="32" borderId="5" xfId="0" applyFont="1" applyFill="1" applyBorder="1" applyAlignment="1">
      <alignment horizontal="center" vertical="center" wrapText="1"/>
    </xf>
    <xf numFmtId="0" fontId="7" fillId="32" borderId="26" xfId="0" applyFont="1" applyFill="1" applyBorder="1" applyAlignment="1">
      <alignment horizontal="center" vertical="center" wrapText="1"/>
    </xf>
    <xf numFmtId="0" fontId="7" fillId="32" borderId="40" xfId="0" applyFont="1" applyFill="1" applyBorder="1" applyAlignment="1">
      <alignment horizontal="center" vertical="center" wrapText="1"/>
    </xf>
    <xf numFmtId="0" fontId="42" fillId="32" borderId="47" xfId="0" applyFont="1" applyFill="1" applyBorder="1" applyAlignment="1">
      <alignment horizontal="center" vertical="center" wrapText="1"/>
    </xf>
    <xf numFmtId="0" fontId="0" fillId="0" borderId="48" xfId="0" applyBorder="1" applyAlignment="1">
      <alignment horizontal="center" vertical="center"/>
    </xf>
    <xf numFmtId="0" fontId="0" fillId="0" borderId="49" xfId="0" applyBorder="1" applyAlignment="1">
      <alignment horizontal="center" vertical="center"/>
    </xf>
    <xf numFmtId="0" fontId="7" fillId="32" borderId="5" xfId="0" applyFont="1" applyFill="1" applyBorder="1" applyAlignment="1">
      <alignment horizontal="center" vertical="center"/>
    </xf>
    <xf numFmtId="0" fontId="0" fillId="0" borderId="43" xfId="0" applyBorder="1" applyAlignment="1">
      <alignment horizontal="center" vertical="center"/>
    </xf>
    <xf numFmtId="0" fontId="43" fillId="0" borderId="0" xfId="0" applyFont="1" applyAlignment="1">
      <alignment vertical="center" wrapText="1"/>
    </xf>
    <xf numFmtId="0" fontId="42" fillId="5" borderId="44" xfId="0" applyFont="1" applyFill="1" applyBorder="1" applyAlignment="1">
      <alignment horizontal="center" vertical="center" wrapText="1"/>
    </xf>
    <xf numFmtId="0" fontId="16" fillId="0" borderId="0" xfId="0" applyFont="1"/>
    <xf numFmtId="0" fontId="29" fillId="0" borderId="9" xfId="0" applyFont="1" applyFill="1" applyBorder="1" applyAlignment="1" applyProtection="1">
      <alignment horizontal="left" vertical="center"/>
    </xf>
    <xf numFmtId="0" fontId="29" fillId="0" borderId="9" xfId="0" applyFont="1" applyBorder="1" applyAlignment="1">
      <alignment horizontal="left" vertical="center"/>
    </xf>
    <xf numFmtId="0" fontId="27" fillId="0" borderId="9" xfId="0" applyFont="1" applyBorder="1"/>
    <xf numFmtId="0" fontId="27" fillId="0" borderId="9" xfId="0" applyFont="1" applyBorder="1" applyAlignment="1">
      <alignment horizontal="center" vertical="center"/>
    </xf>
    <xf numFmtId="0" fontId="27" fillId="0" borderId="9" xfId="0" applyFont="1" applyBorder="1" applyAlignment="1">
      <alignment horizontal="center"/>
    </xf>
    <xf numFmtId="0" fontId="27" fillId="0" borderId="9" xfId="0" applyNumberFormat="1" applyFont="1" applyBorder="1"/>
    <xf numFmtId="0" fontId="27" fillId="0" borderId="9" xfId="0" applyFont="1" applyFill="1" applyBorder="1" applyAlignment="1">
      <alignment horizontal="center" vertical="center" wrapText="1"/>
    </xf>
    <xf numFmtId="0" fontId="27" fillId="0" borderId="9" xfId="0" applyFont="1" applyBorder="1" applyAlignment="1">
      <alignment horizontal="center" vertical="center" wrapText="1"/>
    </xf>
    <xf numFmtId="0" fontId="27" fillId="0" borderId="17" xfId="0" applyFont="1" applyBorder="1"/>
    <xf numFmtId="0" fontId="27" fillId="0" borderId="17" xfId="0" applyFont="1" applyBorder="1" applyAlignment="1">
      <alignment horizontal="justify" vertical="center" wrapText="1"/>
    </xf>
    <xf numFmtId="0" fontId="27" fillId="4" borderId="17" xfId="0" applyFont="1" applyFill="1" applyBorder="1" applyAlignment="1">
      <alignment horizontal="justify" vertical="center" wrapText="1"/>
    </xf>
    <xf numFmtId="0" fontId="27" fillId="0" borderId="17" xfId="0" applyFont="1" applyBorder="1" applyAlignment="1">
      <alignment horizontal="center" vertical="center"/>
    </xf>
    <xf numFmtId="0" fontId="27" fillId="0" borderId="17" xfId="0" applyFont="1" applyBorder="1" applyAlignment="1">
      <alignment horizontal="center"/>
    </xf>
    <xf numFmtId="0" fontId="27" fillId="0" borderId="17" xfId="0" applyNumberFormat="1" applyFont="1" applyBorder="1"/>
    <xf numFmtId="0" fontId="27" fillId="0" borderId="17" xfId="0" applyFont="1" applyFill="1" applyBorder="1" applyAlignment="1">
      <alignment horizontal="justify" vertical="center"/>
    </xf>
    <xf numFmtId="0" fontId="27" fillId="0" borderId="9" xfId="0" applyFont="1" applyBorder="1" applyAlignment="1">
      <alignment horizontal="left" vertical="center"/>
    </xf>
    <xf numFmtId="0" fontId="27" fillId="0" borderId="9" xfId="0" applyFont="1" applyFill="1" applyBorder="1" applyAlignment="1">
      <alignment horizontal="center" vertical="center"/>
    </xf>
    <xf numFmtId="0" fontId="27" fillId="0" borderId="9" xfId="0" applyFont="1" applyBorder="1" applyAlignment="1">
      <alignment horizontal="left" vertical="center" wrapText="1"/>
    </xf>
    <xf numFmtId="0" fontId="27" fillId="0" borderId="9" xfId="0" applyFont="1" applyBorder="1" applyAlignment="1">
      <alignment vertical="center"/>
    </xf>
    <xf numFmtId="0" fontId="27" fillId="0" borderId="17" xfId="0" applyFont="1" applyBorder="1" applyAlignment="1">
      <alignment vertical="center"/>
    </xf>
    <xf numFmtId="0" fontId="27" fillId="0" borderId="17" xfId="0" applyFont="1" applyFill="1" applyBorder="1" applyAlignment="1">
      <alignment horizontal="center" vertical="center"/>
    </xf>
    <xf numFmtId="9" fontId="27" fillId="28" borderId="9" xfId="0" applyNumberFormat="1" applyFont="1" applyFill="1" applyBorder="1" applyAlignment="1">
      <alignment horizontal="justify" vertical="center" wrapText="1"/>
    </xf>
    <xf numFmtId="0" fontId="0" fillId="0" borderId="0" xfId="0" applyNumberFormat="1" applyFill="1" applyAlignment="1">
      <alignment horizontal="center" vertical="center"/>
    </xf>
    <xf numFmtId="0" fontId="10" fillId="0" borderId="9" xfId="0" applyFont="1" applyBorder="1" applyAlignment="1">
      <alignment horizontal="justify" vertical="center"/>
    </xf>
    <xf numFmtId="0" fontId="28" fillId="0" borderId="9" xfId="0" applyFont="1" applyBorder="1" applyAlignment="1">
      <alignment horizontal="left" vertical="center" wrapText="1"/>
    </xf>
    <xf numFmtId="0" fontId="26" fillId="0" borderId="9" xfId="0" applyFont="1" applyBorder="1"/>
    <xf numFmtId="0" fontId="26" fillId="0" borderId="9" xfId="0" applyFont="1" applyFill="1" applyBorder="1" applyAlignment="1">
      <alignment horizontal="center" vertical="center"/>
    </xf>
    <xf numFmtId="0" fontId="29" fillId="0" borderId="17" xfId="0" applyFont="1" applyBorder="1" applyAlignment="1">
      <alignment horizontal="left" vertical="center"/>
    </xf>
    <xf numFmtId="0" fontId="27" fillId="0" borderId="17" xfId="0" applyFont="1" applyFill="1" applyBorder="1" applyAlignment="1" applyProtection="1">
      <alignment horizontal="justify" vertical="center" wrapText="1"/>
    </xf>
    <xf numFmtId="0" fontId="27" fillId="0" borderId="17" xfId="0" applyFont="1" applyBorder="1" applyAlignment="1">
      <alignment horizontal="left" vertical="center" wrapText="1"/>
    </xf>
    <xf numFmtId="14" fontId="27" fillId="0" borderId="17" xfId="0" applyNumberFormat="1" applyFont="1" applyFill="1" applyBorder="1" applyAlignment="1" applyProtection="1">
      <alignment horizontal="justify" vertical="center" wrapText="1"/>
    </xf>
    <xf numFmtId="0" fontId="27" fillId="28" borderId="17" xfId="0" applyFont="1" applyFill="1" applyBorder="1" applyAlignment="1" applyProtection="1">
      <alignment horizontal="justify" vertical="center" wrapText="1"/>
      <protection locked="0"/>
    </xf>
    <xf numFmtId="9" fontId="27" fillId="0" borderId="17" xfId="0" applyNumberFormat="1" applyFont="1" applyFill="1" applyBorder="1" applyAlignment="1">
      <alignment horizontal="justify" vertical="center" wrapText="1"/>
    </xf>
    <xf numFmtId="0" fontId="30" fillId="29" borderId="27" xfId="0" applyFont="1" applyFill="1" applyBorder="1" applyAlignment="1">
      <alignment horizontal="center" vertical="center" wrapText="1"/>
    </xf>
    <xf numFmtId="0" fontId="29" fillId="29" borderId="27" xfId="0" applyFont="1" applyFill="1" applyBorder="1" applyAlignment="1">
      <alignment horizontal="center" vertical="center" wrapText="1"/>
    </xf>
    <xf numFmtId="0" fontId="27" fillId="0" borderId="27" xfId="0" applyFont="1" applyBorder="1" applyAlignment="1">
      <alignment horizontal="justify" vertical="center"/>
    </xf>
    <xf numFmtId="0" fontId="30" fillId="3" borderId="27" xfId="0" applyFont="1" applyFill="1" applyBorder="1" applyAlignment="1">
      <alignment horizontal="center" vertical="center" wrapText="1"/>
    </xf>
    <xf numFmtId="0" fontId="30" fillId="3" borderId="95" xfId="0" applyFont="1" applyFill="1" applyBorder="1" applyAlignment="1">
      <alignment horizontal="center" vertical="center" wrapText="1"/>
    </xf>
    <xf numFmtId="0" fontId="30" fillId="29" borderId="28" xfId="0" applyFont="1" applyFill="1" applyBorder="1" applyAlignment="1">
      <alignment vertical="center" wrapText="1"/>
    </xf>
    <xf numFmtId="0" fontId="40" fillId="0" borderId="9" xfId="0" applyFont="1" applyBorder="1" applyAlignment="1" applyProtection="1">
      <alignment horizontal="left" vertical="center" wrapText="1"/>
    </xf>
    <xf numFmtId="9" fontId="27" fillId="0" borderId="9" xfId="3" applyFont="1" applyBorder="1" applyAlignment="1">
      <alignment horizontal="center" vertical="center"/>
    </xf>
    <xf numFmtId="9" fontId="27" fillId="2" borderId="9" xfId="3" applyFont="1" applyFill="1" applyBorder="1" applyAlignment="1">
      <alignment horizontal="center" vertical="center"/>
    </xf>
    <xf numFmtId="9" fontId="27" fillId="0" borderId="9" xfId="3" applyFont="1" applyBorder="1" applyAlignment="1">
      <alignment horizontal="center" vertical="center" wrapText="1"/>
    </xf>
    <xf numFmtId="0" fontId="50" fillId="37" borderId="0" xfId="6"/>
    <xf numFmtId="0" fontId="51" fillId="38" borderId="0" xfId="7"/>
    <xf numFmtId="0" fontId="49" fillId="36" borderId="0" xfId="5"/>
    <xf numFmtId="0" fontId="0" fillId="0" borderId="0" xfId="0" applyAlignment="1">
      <alignment horizontal="center"/>
    </xf>
    <xf numFmtId="0" fontId="27" fillId="0" borderId="9" xfId="0" applyFont="1" applyFill="1" applyBorder="1" applyAlignment="1" applyProtection="1">
      <alignment horizontal="left" vertical="center" wrapText="1"/>
    </xf>
    <xf numFmtId="0" fontId="27" fillId="0" borderId="9" xfId="0" applyFont="1" applyFill="1" applyBorder="1" applyAlignment="1">
      <alignment horizontal="left"/>
    </xf>
    <xf numFmtId="0" fontId="10" fillId="0" borderId="9" xfId="0" applyFont="1" applyBorder="1" applyAlignment="1">
      <alignment horizontal="justify" vertical="center" wrapText="1"/>
    </xf>
    <xf numFmtId="0" fontId="26" fillId="0" borderId="9" xfId="0" applyFont="1" applyFill="1" applyBorder="1" applyAlignment="1">
      <alignment horizontal="left" vertical="center"/>
    </xf>
    <xf numFmtId="0" fontId="27" fillId="28" borderId="9" xfId="0" quotePrefix="1" applyFont="1" applyFill="1" applyBorder="1" applyAlignment="1" applyProtection="1">
      <alignment horizontal="justify" vertical="center" wrapText="1"/>
      <protection locked="0"/>
    </xf>
    <xf numFmtId="0" fontId="44" fillId="0" borderId="0" xfId="0" applyFont="1" applyAlignment="1">
      <alignment horizontal="center" vertical="center"/>
    </xf>
    <xf numFmtId="0" fontId="45" fillId="0" borderId="0" xfId="0" applyFont="1" applyAlignment="1">
      <alignment horizontal="center" vertical="center" wrapText="1"/>
    </xf>
    <xf numFmtId="0" fontId="46" fillId="0" borderId="0" xfId="0" applyFont="1" applyAlignment="1">
      <alignment horizontal="center" vertical="center" wrapText="1"/>
    </xf>
    <xf numFmtId="0" fontId="30" fillId="35" borderId="87" xfId="0" applyFont="1" applyFill="1" applyBorder="1" applyAlignment="1">
      <alignment horizontal="center" vertical="center" wrapText="1"/>
    </xf>
    <xf numFmtId="0" fontId="30" fillId="35" borderId="88" xfId="0" applyFont="1" applyFill="1" applyBorder="1" applyAlignment="1">
      <alignment horizontal="center" vertical="center" wrapText="1"/>
    </xf>
    <xf numFmtId="0" fontId="30" fillId="35" borderId="89" xfId="0" applyFont="1" applyFill="1" applyBorder="1" applyAlignment="1">
      <alignment horizontal="center" vertical="center" wrapText="1"/>
    </xf>
    <xf numFmtId="0" fontId="30" fillId="22" borderId="91" xfId="0" applyFont="1" applyFill="1" applyBorder="1" applyAlignment="1">
      <alignment horizontal="center" vertical="center" wrapText="1"/>
    </xf>
    <xf numFmtId="0" fontId="30" fillId="22" borderId="90" xfId="0" applyFont="1" applyFill="1" applyBorder="1" applyAlignment="1">
      <alignment horizontal="center" vertical="center" wrapText="1"/>
    </xf>
    <xf numFmtId="0" fontId="30" fillId="3" borderId="92" xfId="0" applyFont="1" applyFill="1" applyBorder="1" applyAlignment="1">
      <alignment horizontal="center" vertical="center" wrapText="1"/>
    </xf>
    <xf numFmtId="0" fontId="30" fillId="3" borderId="93" xfId="0" applyFont="1" applyFill="1" applyBorder="1" applyAlignment="1">
      <alignment horizontal="center" vertical="center" wrapText="1"/>
    </xf>
    <xf numFmtId="0" fontId="30" fillId="3" borderId="94" xfId="0" applyFont="1" applyFill="1" applyBorder="1" applyAlignment="1">
      <alignment horizontal="center" vertical="center" wrapText="1"/>
    </xf>
    <xf numFmtId="0" fontId="30" fillId="14" borderId="96" xfId="0" applyFont="1" applyFill="1" applyBorder="1" applyAlignment="1">
      <alignment horizontal="center" vertical="center" wrapText="1"/>
    </xf>
    <xf numFmtId="0" fontId="30" fillId="14" borderId="97" xfId="0" applyFont="1" applyFill="1" applyBorder="1" applyAlignment="1">
      <alignment horizontal="center" vertical="center" wrapText="1"/>
    </xf>
    <xf numFmtId="0" fontId="30" fillId="14" borderId="98" xfId="0" applyFont="1" applyFill="1" applyBorder="1" applyAlignment="1">
      <alignment horizontal="center" vertical="center" wrapText="1"/>
    </xf>
    <xf numFmtId="0" fontId="48" fillId="30" borderId="99" xfId="0" applyFont="1" applyFill="1" applyBorder="1" applyAlignment="1">
      <alignment horizontal="center" vertical="center" wrapText="1"/>
    </xf>
    <xf numFmtId="0" fontId="48" fillId="30" borderId="100" xfId="0" applyFont="1" applyFill="1" applyBorder="1" applyAlignment="1">
      <alignment horizontal="center" vertical="center" wrapText="1"/>
    </xf>
    <xf numFmtId="0" fontId="47" fillId="0" borderId="0" xfId="0" applyFont="1" applyAlignment="1">
      <alignment horizontal="center" vertical="center" wrapText="1"/>
    </xf>
    <xf numFmtId="0" fontId="2" fillId="0" borderId="0" xfId="0" applyFont="1" applyAlignment="1">
      <alignment horizontal="left" vertical="center" wrapText="1"/>
    </xf>
    <xf numFmtId="0" fontId="43" fillId="0" borderId="0" xfId="0" applyFont="1" applyAlignment="1">
      <alignment horizontal="center" vertical="center" wrapText="1"/>
    </xf>
    <xf numFmtId="0" fontId="43" fillId="0" borderId="0" xfId="0" applyFont="1" applyAlignment="1">
      <alignment horizontal="center" vertical="center"/>
    </xf>
    <xf numFmtId="0" fontId="2" fillId="0" borderId="0" xfId="0" applyFont="1" applyAlignment="1">
      <alignment horizontal="center" wrapText="1"/>
    </xf>
    <xf numFmtId="0" fontId="7" fillId="0" borderId="0" xfId="0" applyFont="1" applyAlignment="1">
      <alignment horizontal="center" vertical="center"/>
    </xf>
    <xf numFmtId="0" fontId="7" fillId="30" borderId="9" xfId="0" applyFont="1" applyFill="1" applyBorder="1" applyAlignment="1">
      <alignment horizontal="center" vertical="center"/>
    </xf>
    <xf numFmtId="0" fontId="7" fillId="30" borderId="9" xfId="0" applyFont="1" applyFill="1" applyBorder="1" applyAlignment="1">
      <alignment horizontal="center"/>
    </xf>
    <xf numFmtId="0" fontId="7" fillId="30" borderId="15" xfId="0" applyFont="1" applyFill="1" applyBorder="1" applyAlignment="1">
      <alignment horizontal="center" vertical="center"/>
    </xf>
    <xf numFmtId="0" fontId="7" fillId="30" borderId="50" xfId="0" applyFont="1" applyFill="1" applyBorder="1" applyAlignment="1">
      <alignment horizontal="center" vertical="center"/>
    </xf>
    <xf numFmtId="0" fontId="7" fillId="30" borderId="19" xfId="0" applyFont="1" applyFill="1" applyBorder="1" applyAlignment="1">
      <alignment horizontal="center" vertical="center"/>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2" fillId="0" borderId="0" xfId="0" applyFont="1" applyAlignment="1">
      <alignment horizontal="center"/>
    </xf>
    <xf numFmtId="0" fontId="0" fillId="0" borderId="0" xfId="0" applyAlignment="1">
      <alignment horizontal="center"/>
    </xf>
    <xf numFmtId="0" fontId="31" fillId="26" borderId="0" xfId="0" applyFont="1" applyFill="1" applyAlignment="1">
      <alignment horizontal="center"/>
    </xf>
    <xf numFmtId="0" fontId="7" fillId="17" borderId="0" xfId="0" applyFont="1" applyFill="1" applyAlignment="1">
      <alignment horizontal="center"/>
    </xf>
    <xf numFmtId="0" fontId="36" fillId="24" borderId="0" xfId="0" applyFont="1" applyFill="1" applyAlignment="1">
      <alignment horizontal="center" vertical="center"/>
    </xf>
    <xf numFmtId="0" fontId="27" fillId="0" borderId="9" xfId="0" applyFont="1" applyFill="1" applyBorder="1" applyAlignment="1">
      <alignment horizontal="left" vertical="center"/>
    </xf>
  </cellXfs>
  <cellStyles count="8">
    <cellStyle name="Buena" xfId="5" builtinId="26"/>
    <cellStyle name="Incorrecto" xfId="6" builtinId="27"/>
    <cellStyle name="Neutral" xfId="7" builtinId="28"/>
    <cellStyle name="Normal" xfId="0" builtinId="0"/>
    <cellStyle name="Normal 2 3" xfId="1"/>
    <cellStyle name="Normal 4 2" xfId="2"/>
    <cellStyle name="Porcentaje" xfId="3" builtinId="5"/>
    <cellStyle name="Porcentaje 2" xfId="4"/>
  </cellStyles>
  <dxfs count="1086">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solid">
          <bgColor theme="9" tint="0.59999389629810485"/>
        </patternFill>
      </fill>
    </dxf>
    <dxf>
      <fill>
        <patternFill patternType="solid">
          <bgColor theme="9" tint="0.5999938962981048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solid">
          <bgColor theme="9" tint="0.59999389629810485"/>
        </patternFill>
      </fill>
    </dxf>
    <dxf>
      <fill>
        <patternFill patternType="solid">
          <bgColor theme="9" tint="0.5999938962981048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solid">
          <bgColor theme="9" tint="0.59999389629810485"/>
        </patternFill>
      </fill>
    </dxf>
    <dxf>
      <fill>
        <patternFill patternType="solid">
          <bgColor theme="9" tint="0.5999938962981048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solid">
          <bgColor theme="9" tint="0.59999389629810485"/>
        </patternFill>
      </fill>
    </dxf>
    <dxf>
      <fill>
        <patternFill patternType="solid">
          <bgColor theme="9" tint="0.5999938962981048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solid">
          <bgColor theme="9" tint="0.59999389629810485"/>
        </patternFill>
      </fill>
    </dxf>
    <dxf>
      <fill>
        <patternFill patternType="solid">
          <bgColor theme="9" tint="0.59999389629810485"/>
        </patternFill>
      </fill>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border>
        <left/>
        <right/>
        <top/>
        <bottom/>
      </border>
    </dxf>
    <dxf>
      <border>
        <left/>
        <right/>
        <top/>
        <bottom/>
      </border>
    </dxf>
    <dxf>
      <border>
        <left/>
        <right/>
        <top/>
        <bottom/>
      </border>
    </dxf>
    <dxf>
      <border>
        <left/>
        <right/>
        <top/>
        <bottom/>
      </border>
    </dxf>
    <dxf>
      <font>
        <sz val="12"/>
      </font>
    </dxf>
    <dxf>
      <font>
        <sz val="12"/>
      </font>
    </dxf>
    <dxf>
      <font>
        <sz val="12"/>
      </font>
    </dxf>
    <dxf>
      <font>
        <sz val="12"/>
      </font>
    </dxf>
    <dxf>
      <font>
        <b/>
      </font>
    </dxf>
    <dxf>
      <font>
        <b/>
      </font>
    </dxf>
    <dxf>
      <font>
        <color auto="1"/>
      </font>
    </dxf>
    <dxf>
      <fill>
        <patternFill patternType="solid">
          <bgColor theme="1"/>
        </patternFill>
      </fill>
    </dxf>
    <dxf>
      <font>
        <color theme="0"/>
      </font>
    </dxf>
    <dxf>
      <fill>
        <patternFill>
          <bgColor theme="1"/>
        </patternFill>
      </fill>
    </dxf>
    <dxf>
      <fill>
        <patternFill>
          <bgColor theme="1"/>
        </patternFill>
      </fill>
    </dxf>
    <dxf>
      <alignment wrapText="1" readingOrder="0"/>
    </dxf>
    <dxf>
      <alignment wrapText="1" readingOrder="0"/>
    </dxf>
    <dxf>
      <alignment wrapText="1" readingOrder="0"/>
    </dxf>
    <dxf>
      <alignment horizontal="center" readingOrder="0"/>
    </dxf>
    <dxf>
      <alignment horizontal="center" readingOrder="0"/>
    </dxf>
    <dxf>
      <font>
        <color theme="0"/>
      </font>
    </dxf>
    <dxf>
      <font>
        <color theme="0"/>
      </font>
    </dxf>
    <dxf>
      <fill>
        <patternFill>
          <bgColor theme="3" tint="-0.249977111117893"/>
        </patternFill>
      </fill>
    </dxf>
    <dxf>
      <fill>
        <patternFill>
          <bgColor theme="3" tint="-0.249977111117893"/>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border>
        <left style="thin">
          <color indexed="64"/>
        </left>
      </border>
    </dxf>
    <dxf>
      <border>
        <left style="thin">
          <color indexed="64"/>
        </left>
      </border>
    </dxf>
    <dxf>
      <border>
        <left style="thin">
          <color indexed="64"/>
        </left>
      </border>
    </dxf>
    <dxf>
      <border>
        <left style="thin">
          <color indexed="64"/>
        </lef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wrapText="1" readingOrder="0"/>
    </dxf>
    <dxf>
      <alignment wrapText="1" readingOrder="0"/>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medium">
          <color indexed="64"/>
        </right>
        <top style="medium">
          <color indexed="64"/>
        </top>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vertic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left style="medium">
          <color indexed="64"/>
        </left>
        <right style="medium">
          <color indexed="64"/>
        </right>
        <bottom style="medium">
          <color indexed="64"/>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font>
    </dxf>
    <dxf>
      <font>
        <b/>
      </font>
    </dxf>
    <dxf>
      <fill>
        <patternFill>
          <bgColor theme="9" tint="0.59999389629810485"/>
        </patternFill>
      </fill>
    </dxf>
    <dxf>
      <fill>
        <patternFill>
          <bgColor theme="9" tint="0.59999389629810485"/>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solid">
          <bgColor theme="4" tint="0.79998168889431442"/>
        </patternFill>
      </fill>
    </dxf>
    <dxf>
      <fill>
        <patternFill>
          <bgColor theme="4" tint="0.79998168889431442"/>
        </patternFill>
      </fill>
    </dxf>
    <dxf>
      <fill>
        <patternFill patternType="solid">
          <bgColor theme="4" tint="0.7999816888943144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ont>
        <color theme="0"/>
      </font>
    </dxf>
    <dxf>
      <font>
        <color theme="0"/>
      </font>
    </dxf>
    <dxf>
      <font>
        <color theme="0"/>
      </font>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fill>
        <patternFill patternType="solid">
          <fgColor indexed="64"/>
          <bgColor theme="3" tint="0.39997558519241921"/>
        </patternFill>
      </fill>
    </dxf>
    <dxf>
      <font>
        <color theme="0"/>
      </font>
    </dxf>
    <dxf>
      <font>
        <color theme="0"/>
      </font>
    </dxf>
    <dxf>
      <alignment horizontal="center" readingOrder="0"/>
    </dxf>
    <dxf>
      <alignment horizontal="center" readingOrder="0"/>
    </dxf>
    <dxf>
      <font>
        <b/>
      </font>
    </dxf>
    <dxf>
      <font>
        <b/>
      </font>
    </dxf>
    <dxf>
      <font>
        <color rgb="FF00B0F0"/>
      </font>
    </dxf>
    <dxf>
      <font>
        <color rgb="FF00B0F0"/>
      </font>
    </dxf>
    <dxf>
      <fill>
        <patternFill patternType="solid">
          <bgColor theme="1" tint="0.249977111117893"/>
        </patternFill>
      </fill>
    </dxf>
    <dxf>
      <fill>
        <patternFill patternType="solid">
          <bgColor theme="1" tint="0.249977111117893"/>
        </patternFill>
      </fill>
    </dxf>
    <dxf>
      <fill>
        <patternFill patternType="solid">
          <fgColor indexed="64"/>
          <bgColor theme="3" tint="0.39997558519241921"/>
        </patternFill>
      </fill>
    </dxf>
    <dxf>
      <fill>
        <patternFill patternType="solid">
          <fgColor indexed="64"/>
          <bgColor theme="3" tint="0.39997558519241921"/>
        </patternFill>
      </fill>
    </dxf>
    <dxf>
      <fill>
        <patternFill>
          <bgColor theme="3" tint="0.39997558519241921"/>
        </patternFill>
      </fill>
    </dxf>
    <dxf>
      <fill>
        <patternFill>
          <bgColor theme="3" tint="0.39997558519241921"/>
        </patternFill>
      </fill>
    </dxf>
    <dxf>
      <font>
        <color theme="0"/>
      </font>
    </dxf>
    <dxf>
      <font>
        <color theme="0"/>
      </font>
    </dxf>
    <dxf>
      <fill>
        <patternFill patternType="solid">
          <bgColor theme="3" tint="0.39997558519241921"/>
        </patternFill>
      </fill>
    </dxf>
    <dxf>
      <fill>
        <patternFill patternType="solid">
          <bgColor theme="3" tint="0.399975585192419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none">
          <bgColor indexed="65"/>
        </patternFill>
      </fill>
    </dxf>
    <dxf>
      <fill>
        <patternFill patternType="none">
          <bgColor indexed="65"/>
        </patternFill>
      </fill>
    </dxf>
    <dxf>
      <fill>
        <patternFill patternType="solid">
          <bgColor theme="4" tint="0.79998168889431442"/>
        </patternFill>
      </fill>
    </dxf>
    <dxf>
      <fill>
        <patternFill patternType="solid">
          <bgColor theme="4" tint="0.79998168889431442"/>
        </patternFill>
      </fill>
    </dxf>
    <dxf>
      <fill>
        <patternFill patternType="solid">
          <bgColor theme="5" tint="0.79998168889431442"/>
        </patternFill>
      </fill>
    </dxf>
    <dxf>
      <fill>
        <patternFill patternType="solid">
          <bgColor theme="3" tint="0.39997558519241921"/>
        </patternFill>
      </fill>
    </dxf>
    <dxf>
      <fill>
        <patternFill patternType="solid">
          <bgColor theme="3" tint="0.39997558519241921"/>
        </patternFill>
      </fill>
    </dxf>
    <dxf>
      <fill>
        <patternFill patternType="solid">
          <bgColor theme="3" tint="0.39997558519241921"/>
        </patternFill>
      </fill>
    </dxf>
    <dxf>
      <font>
        <color theme="0"/>
      </font>
    </dxf>
    <dxf>
      <font>
        <color theme="0"/>
      </font>
    </dxf>
    <dxf>
      <fill>
        <patternFill patternType="solid">
          <bgColor theme="1"/>
        </patternFill>
      </fill>
    </dxf>
    <dxf>
      <fill>
        <patternFill patternType="solid">
          <bgColor theme="1"/>
        </patternFill>
      </fill>
    </dxf>
    <dxf>
      <fill>
        <patternFill patternType="none">
          <bgColor indexed="65"/>
        </patternFill>
      </fill>
    </dxf>
    <dxf>
      <fill>
        <patternFill patternType="none">
          <bgColor indexed="65"/>
        </patternFill>
      </fill>
    </dxf>
    <dxf>
      <fill>
        <patternFill patternType="none">
          <bgColor indexed="65"/>
        </patternFill>
      </fill>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none">
          <bgColor indexed="65"/>
        </patternFill>
      </fill>
    </dxf>
    <dxf>
      <fill>
        <patternFill patternType="none">
          <bgColor indexed="65"/>
        </patternFill>
      </fill>
    </dxf>
    <dxf>
      <fill>
        <patternFill patternType="solid">
          <bgColor theme="4" tint="0.79998168889431442"/>
        </patternFill>
      </fill>
    </dxf>
    <dxf>
      <fill>
        <patternFill patternType="solid">
          <bgColor theme="4" tint="0.79998168889431442"/>
        </patternFill>
      </fill>
    </dxf>
    <dxf>
      <fill>
        <patternFill patternType="solid">
          <bgColor theme="5" tint="0.79998168889431442"/>
        </patternFill>
      </fill>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fill>
        <patternFill patternType="solid">
          <fgColor indexed="64"/>
          <bgColor theme="3" tint="0.39997558519241921"/>
        </patternFill>
      </fill>
      <alignment wrapText="1" readingOrder="0"/>
    </dxf>
    <dxf>
      <font>
        <color theme="0"/>
      </font>
    </dxf>
    <dxf>
      <font>
        <color theme="0"/>
      </font>
    </dxf>
    <dxf>
      <fill>
        <patternFill patternType="solid">
          <bgColor theme="6" tint="-0.249977111117893"/>
        </patternFill>
      </fill>
    </dxf>
    <dxf>
      <fill>
        <patternFill patternType="solid">
          <bgColor theme="6" tint="-0.249977111117893"/>
        </patternFill>
      </fill>
    </dxf>
    <dxf>
      <fill>
        <patternFill patternType="solid">
          <bgColor rgb="FF92D050"/>
        </patternFill>
      </fill>
    </dxf>
    <dxf>
      <fill>
        <patternFill patternType="solid">
          <bgColor rgb="FF92D05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theme="0"/>
      </font>
    </dxf>
    <dxf>
      <font>
        <color theme="0"/>
      </font>
    </dxf>
    <dxf>
      <font>
        <color theme="0"/>
      </font>
    </dxf>
    <dxf>
      <fill>
        <patternFill patternType="solid">
          <bgColor theme="6" tint="-0.249977111117893"/>
        </patternFill>
      </fill>
    </dxf>
    <dxf>
      <fill>
        <patternFill patternType="solid">
          <bgColor theme="6" tint="-0.249977111117893"/>
        </patternFill>
      </fill>
    </dxf>
    <dxf>
      <fill>
        <patternFill patternType="solid">
          <bgColor theme="6" tint="-0.249977111117893"/>
        </patternFill>
      </fill>
    </dxf>
    <dxf>
      <fill>
        <patternFill patternType="solid">
          <bgColor rgb="FF92D050"/>
        </patternFill>
      </fill>
    </dxf>
    <dxf>
      <fill>
        <patternFill patternType="solid">
          <bgColor rgb="FF92D05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tint="-0.14999847407452621"/>
        </patternFill>
      </fill>
    </dxf>
    <dxf>
      <fill>
        <patternFill patternType="solid">
          <bgColor theme="0" tint="-0.14999847407452621"/>
        </patternFill>
      </fill>
    </dxf>
    <dxf>
      <fill>
        <patternFill patternType="none">
          <bgColor indexed="65"/>
        </patternFill>
      </fill>
    </dxf>
    <dxf>
      <fill>
        <patternFill>
          <bgColor theme="9" tint="0.79998168889431442"/>
        </patternFill>
      </fill>
    </dxf>
    <dxf>
      <fill>
        <patternFill>
          <bgColor theme="6" tint="0.79998168889431442"/>
        </patternFill>
      </fill>
    </dxf>
    <dxf>
      <fill>
        <patternFill patternType="solid">
          <bgColor theme="4" tint="0.7999816888943144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4" tint="0.79998168889431442"/>
        </patternFill>
      </fill>
    </dxf>
    <dxf>
      <fill>
        <patternFill patternType="solid">
          <bgColor theme="4" tint="0.79998168889431442"/>
        </patternFill>
      </fill>
    </dxf>
    <dxf>
      <fill>
        <patternFill patternType="solid">
          <bgColor theme="5" tint="0.7999816888943144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rgb="FFFDF7A5"/>
        </patternFill>
      </fill>
    </dxf>
    <dxf>
      <fill>
        <patternFill patternType="solid">
          <bgColor theme="4" tint="0.79998168889431442"/>
        </patternFill>
      </fill>
    </dxf>
    <dxf>
      <fill>
        <patternFill>
          <bgColor theme="6" tint="0.59999389629810485"/>
        </patternFill>
      </fill>
    </dxf>
    <dxf>
      <fill>
        <patternFill>
          <bgColor theme="5" tint="0.79998168889431442"/>
        </patternFill>
      </fill>
    </dxf>
    <dxf>
      <fill>
        <patternFill patternType="none">
          <bgColor indexed="65"/>
        </patternFill>
      </fill>
    </dxf>
    <dxf>
      <fill>
        <patternFill patternType="solid">
          <bgColor theme="4" tint="0.79998168889431442"/>
        </patternFill>
      </fill>
    </dxf>
    <dxf>
      <fill>
        <patternFill patternType="solid">
          <bgColor theme="4" tint="0.79998168889431442"/>
        </patternFill>
      </fill>
    </dxf>
    <dxf>
      <fill>
        <patternFill patternType="solid">
          <bgColor theme="5"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5" tint="0.79998168889431442"/>
        </patternFill>
      </fill>
    </dxf>
    <dxf>
      <fill>
        <patternFill patternType="none">
          <bgColor indexed="65"/>
        </patternFill>
      </fill>
    </dxf>
    <dxf>
      <fill>
        <patternFill patternType="none">
          <bgColor indexed="65"/>
        </patternFill>
      </fill>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9" tint="0.5999938962981048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bottom style="medium">
          <color indexed="64"/>
        </bottom>
      </border>
    </dxf>
    <dxf>
      <font>
        <b/>
        <i val="0"/>
        <strike val="0"/>
        <condense val="0"/>
        <extend val="0"/>
        <outline val="0"/>
        <shadow val="0"/>
        <u val="none"/>
        <vertAlign val="baseline"/>
        <sz val="10"/>
        <color theme="1"/>
        <name val="Arial"/>
        <scheme val="none"/>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dxf>
    <dxf>
      <alignment horizont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bgColor theme="9" tint="0.59999389629810485"/>
        </patternFill>
      </fill>
    </dxf>
    <dxf>
      <fill>
        <patternFill patternType="solid">
          <bgColor theme="9" tint="0.59999389629810485"/>
        </patternFill>
      </fill>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1" defaultTableStyle="TableStyleMedium9" defaultPivotStyle="PivotStyleLight16">
    <tableStyle name="TableStyleMedium9 2" pivot="0" count="7">
      <tableStyleElement type="wholeTable" dxfId="1085"/>
      <tableStyleElement type="headerRow" dxfId="1084"/>
      <tableStyleElement type="totalRow" dxfId="1083"/>
      <tableStyleElement type="firstColumn" dxfId="1082"/>
      <tableStyleElement type="lastColumn" dxfId="1081"/>
      <tableStyleElement type="firstRowStripe" dxfId="1080"/>
      <tableStyleElement type="firstColumnStripe" dxfId="107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FFC000"/>
              </a:solidFill>
              <a:ln w="25400">
                <a:solidFill>
                  <a:schemeClr val="lt1"/>
                </a:solidFill>
              </a:ln>
              <a:effectLst/>
              <a:sp3d contourW="25400">
                <a:contourClr>
                  <a:schemeClr val="lt1"/>
                </a:contourClr>
              </a:sp3d>
            </c:spPr>
          </c:dPt>
          <c:dPt>
            <c:idx val="1"/>
            <c:bubble3D val="0"/>
            <c:spPr>
              <a:solidFill>
                <a:srgbClr val="FF0000"/>
              </a:solidFill>
              <a:ln w="25400">
                <a:solidFill>
                  <a:schemeClr val="lt1"/>
                </a:solidFill>
              </a:ln>
              <a:effectLst/>
              <a:sp3d contourW="25400">
                <a:contourClr>
                  <a:schemeClr val="lt1"/>
                </a:contourClr>
              </a:sp3d>
            </c:spPr>
          </c:dPt>
          <c:dPt>
            <c:idx val="2"/>
            <c:bubble3D val="0"/>
            <c:spPr>
              <a:solidFill>
                <a:srgbClr val="00B050"/>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1400" b="1" i="0" u="none" strike="noStrike" baseline="0">
                    <a:solidFill>
                      <a:srgbClr val="333333"/>
                    </a:solidFill>
                    <a:latin typeface="Calibri"/>
                    <a:ea typeface="Calibri"/>
                    <a:cs typeface="Calibri"/>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'PMP TECNICO'!$C$39:$E$39</c:f>
              <c:strCache>
                <c:ptCount val="3"/>
                <c:pt idx="0">
                  <c:v>NC ABIERTAS CON PLAN</c:v>
                </c:pt>
                <c:pt idx="1">
                  <c:v>NC ABIERTAS SIN PLAN</c:v>
                </c:pt>
                <c:pt idx="2">
                  <c:v>CERRADAS</c:v>
                </c:pt>
              </c:strCache>
            </c:strRef>
          </c:cat>
          <c:val>
            <c:numRef>
              <c:f>'PMP TECNICO'!$C$40:$E$40</c:f>
              <c:numCache>
                <c:formatCode>General</c:formatCode>
                <c:ptCount val="3"/>
                <c:pt idx="0">
                  <c:v>83</c:v>
                </c:pt>
                <c:pt idx="1">
                  <c:v>26</c:v>
                </c:pt>
                <c:pt idx="2">
                  <c:v>5</c:v>
                </c:pt>
              </c:numCache>
            </c:numRef>
          </c:val>
        </c:ser>
        <c:dLbls>
          <c:showLegendKey val="0"/>
          <c:showVal val="0"/>
          <c:showCatName val="0"/>
          <c:showSerName val="0"/>
          <c:showPercent val="0"/>
          <c:showBubbleSize val="0"/>
          <c:showLeaderLines val="1"/>
        </c:dLbls>
      </c:pie3DChart>
      <c:spPr>
        <a:noFill/>
        <a:ln w="25400">
          <a:noFill/>
        </a:ln>
      </c:spPr>
    </c:plotArea>
    <c:legend>
      <c:legendPos val="r"/>
      <c:layout/>
      <c:overlay val="0"/>
      <c:spPr>
        <a:noFill/>
        <a:ln w="25400">
          <a:noFill/>
        </a:ln>
      </c:spPr>
      <c:txPr>
        <a:bodyPr/>
        <a:lstStyle/>
        <a:p>
          <a:pPr>
            <a:defRPr sz="75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Distribución de las no conformidades por tipo</a:t>
            </a:r>
          </a:p>
        </c:rich>
      </c:tx>
      <c:overlay val="0"/>
      <c:spPr>
        <a:noFill/>
        <a:ln w="25400">
          <a:noFill/>
        </a:ln>
      </c:spPr>
    </c:title>
    <c:autoTitleDeleted val="0"/>
    <c:plotArea>
      <c:layout/>
      <c:barChart>
        <c:barDir val="col"/>
        <c:grouping val="clustered"/>
        <c:varyColors val="0"/>
        <c:ser>
          <c:idx val="0"/>
          <c:order val="0"/>
          <c:tx>
            <c:strRef>
              <c:f>'NC acumuladas'!$D$13</c:f>
              <c:strCache>
                <c:ptCount val="1"/>
                <c:pt idx="0">
                  <c:v>Técnicas </c:v>
                </c:pt>
              </c:strCache>
            </c:strRef>
          </c:tx>
          <c:spPr>
            <a:solidFill>
              <a:schemeClr val="accent6">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'NC acumuladas'!$E$12:$G$12</c:f>
              <c:strCache>
                <c:ptCount val="3"/>
                <c:pt idx="0">
                  <c:v>Cerradas </c:v>
                </c:pt>
                <c:pt idx="1">
                  <c:v>Abiertas con plan </c:v>
                </c:pt>
                <c:pt idx="2">
                  <c:v>Abiertas sin plan </c:v>
                </c:pt>
              </c:strCache>
            </c:strRef>
          </c:cat>
          <c:val>
            <c:numRef>
              <c:f>'NC acumuladas'!$E$13:$G$13</c:f>
              <c:numCache>
                <c:formatCode>General</c:formatCode>
                <c:ptCount val="3"/>
                <c:pt idx="0">
                  <c:v>366</c:v>
                </c:pt>
                <c:pt idx="1">
                  <c:v>124</c:v>
                </c:pt>
                <c:pt idx="2">
                  <c:v>24</c:v>
                </c:pt>
              </c:numCache>
            </c:numRef>
          </c:val>
        </c:ser>
        <c:ser>
          <c:idx val="1"/>
          <c:order val="1"/>
          <c:tx>
            <c:strRef>
              <c:f>'NC acumuladas'!$D$14</c:f>
              <c:strCache>
                <c:ptCount val="1"/>
                <c:pt idx="0">
                  <c:v>Organizacionales</c:v>
                </c:pt>
              </c:strCache>
            </c:strRef>
          </c:tx>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'NC acumuladas'!$E$12:$G$12</c:f>
              <c:strCache>
                <c:ptCount val="3"/>
                <c:pt idx="0">
                  <c:v>Cerradas </c:v>
                </c:pt>
                <c:pt idx="1">
                  <c:v>Abiertas con plan </c:v>
                </c:pt>
                <c:pt idx="2">
                  <c:v>Abiertas sin plan </c:v>
                </c:pt>
              </c:strCache>
            </c:strRef>
          </c:cat>
          <c:val>
            <c:numRef>
              <c:f>'NC acumuladas'!$E$14:$G$14</c:f>
              <c:numCache>
                <c:formatCode>General</c:formatCode>
                <c:ptCount val="3"/>
                <c:pt idx="0">
                  <c:v>171</c:v>
                </c:pt>
                <c:pt idx="1">
                  <c:v>78</c:v>
                </c:pt>
                <c:pt idx="2">
                  <c:v>68</c:v>
                </c:pt>
              </c:numCache>
            </c:numRef>
          </c:val>
        </c:ser>
        <c:dLbls>
          <c:showLegendKey val="0"/>
          <c:showVal val="0"/>
          <c:showCatName val="0"/>
          <c:showSerName val="0"/>
          <c:showPercent val="0"/>
          <c:showBubbleSize val="0"/>
        </c:dLbls>
        <c:gapWidth val="219"/>
        <c:overlap val="-27"/>
        <c:axId val="-1318383808"/>
        <c:axId val="-1318387072"/>
      </c:barChart>
      <c:catAx>
        <c:axId val="-131838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18387072"/>
        <c:crosses val="autoZero"/>
        <c:auto val="1"/>
        <c:lblAlgn val="ctr"/>
        <c:lblOffset val="100"/>
        <c:noMultiLvlLbl val="0"/>
      </c:catAx>
      <c:valAx>
        <c:axId val="-131838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3808"/>
        <c:crosses val="autoZero"/>
        <c:crossBetween val="between"/>
      </c:valAx>
      <c:spPr>
        <a:noFill/>
        <a:ln w="25400">
          <a:noFill/>
        </a:ln>
      </c:spPr>
    </c:plotArea>
    <c:legend>
      <c:legendPos val="b"/>
      <c:overlay val="0"/>
      <c:spPr>
        <a:noFill/>
        <a:ln w="25400">
          <a:noFill/>
        </a:ln>
      </c:spPr>
      <c:txPr>
        <a:bodyPr/>
        <a:lstStyle/>
        <a:p>
          <a:pPr>
            <a:defRPr sz="57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Avances en el Plan de Mejoramiento por Procesos</a:t>
            </a:r>
          </a:p>
        </c:rich>
      </c:tx>
      <c:layout>
        <c:manualLayout>
          <c:xMode val="edge"/>
          <c:yMode val="edge"/>
          <c:x val="0.13174995982645027"/>
          <c:y val="1.8518678315895442E-2"/>
        </c:manualLayout>
      </c:layout>
      <c:overlay val="0"/>
      <c:spPr>
        <a:noFill/>
        <a:ln w="25400">
          <a:noFill/>
        </a:ln>
      </c:spPr>
    </c:title>
    <c:autoTitleDeleted val="0"/>
    <c:plotArea>
      <c:layout/>
      <c:barChart>
        <c:barDir val="col"/>
        <c:grouping val="clustered"/>
        <c:varyColors val="0"/>
        <c:ser>
          <c:idx val="0"/>
          <c:order val="0"/>
          <c:tx>
            <c:strRef>
              <c:f>'ESTADO NC 2015-2016'!$C$4</c:f>
              <c:strCache>
                <c:ptCount val="1"/>
                <c:pt idx="0">
                  <c:v>dic-15</c:v>
                </c:pt>
              </c:strCache>
            </c:strRef>
          </c:tx>
          <c:spPr>
            <a:solidFill>
              <a:schemeClr val="accent2">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'ESTADO NC 2015-2016'!$A$6:$A$8</c:f>
              <c:strCache>
                <c:ptCount val="3"/>
                <c:pt idx="0">
                  <c:v>Cerradas</c:v>
                </c:pt>
                <c:pt idx="1">
                  <c:v>Con plan</c:v>
                </c:pt>
                <c:pt idx="2">
                  <c:v>Sin plan </c:v>
                </c:pt>
              </c:strCache>
            </c:strRef>
          </c:cat>
          <c:val>
            <c:numRef>
              <c:f>'ESTADO NC 2015-2016'!$C$6:$C$8</c:f>
              <c:numCache>
                <c:formatCode>General</c:formatCode>
                <c:ptCount val="3"/>
                <c:pt idx="0">
                  <c:v>479</c:v>
                </c:pt>
                <c:pt idx="1">
                  <c:v>123</c:v>
                </c:pt>
                <c:pt idx="2">
                  <c:v>0</c:v>
                </c:pt>
              </c:numCache>
            </c:numRef>
          </c:val>
        </c:ser>
        <c:ser>
          <c:idx val="5"/>
          <c:order val="1"/>
          <c:tx>
            <c:strRef>
              <c:f>'ESTADO NC 2015-2016'!$D$4</c:f>
              <c:strCache>
                <c:ptCount val="1"/>
                <c:pt idx="0">
                  <c:v>ago-16</c:v>
                </c:pt>
              </c:strCache>
            </c:strRef>
          </c:tx>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'ESTADO NC 2015-2016'!$A$6:$A$8</c:f>
              <c:strCache>
                <c:ptCount val="3"/>
                <c:pt idx="0">
                  <c:v>Cerradas</c:v>
                </c:pt>
                <c:pt idx="1">
                  <c:v>Con plan</c:v>
                </c:pt>
                <c:pt idx="2">
                  <c:v>Sin plan </c:v>
                </c:pt>
              </c:strCache>
            </c:strRef>
          </c:cat>
          <c:val>
            <c:numRef>
              <c:f>'ESTADO NC 2015-2016'!$D$6:$D$8</c:f>
              <c:numCache>
                <c:formatCode>General</c:formatCode>
                <c:ptCount val="3"/>
                <c:pt idx="0">
                  <c:v>58</c:v>
                </c:pt>
                <c:pt idx="1">
                  <c:v>79</c:v>
                </c:pt>
                <c:pt idx="2">
                  <c:v>92</c:v>
                </c:pt>
              </c:numCache>
            </c:numRef>
          </c:val>
        </c:ser>
        <c:dLbls>
          <c:showLegendKey val="0"/>
          <c:showVal val="0"/>
          <c:showCatName val="0"/>
          <c:showSerName val="0"/>
          <c:showPercent val="0"/>
          <c:showBubbleSize val="0"/>
        </c:dLbls>
        <c:gapWidth val="219"/>
        <c:overlap val="-27"/>
        <c:axId val="-1318380544"/>
        <c:axId val="-1318395776"/>
      </c:barChart>
      <c:catAx>
        <c:axId val="-131838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18395776"/>
        <c:crosses val="autoZero"/>
        <c:auto val="1"/>
        <c:lblAlgn val="ctr"/>
        <c:lblOffset val="100"/>
        <c:noMultiLvlLbl val="0"/>
      </c:catAx>
      <c:valAx>
        <c:axId val="-1318395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0544"/>
        <c:crosses val="autoZero"/>
        <c:crossBetween val="between"/>
      </c:valAx>
      <c:spPr>
        <a:noFill/>
        <a:ln w="25400">
          <a:noFill/>
        </a:ln>
      </c:spPr>
    </c:plotArea>
    <c:legend>
      <c:legendPos val="b"/>
      <c:overlay val="0"/>
      <c:spPr>
        <a:noFill/>
        <a:ln w="25400">
          <a:noFill/>
        </a:ln>
      </c:spPr>
      <c:txPr>
        <a:bodyPr/>
        <a:lstStyle/>
        <a:p>
          <a:pPr>
            <a:defRPr sz="57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Avance del PMP 2015</a:t>
            </a:r>
          </a:p>
        </c:rich>
      </c:tx>
      <c:overlay val="0"/>
      <c:spPr>
        <a:noFill/>
        <a:ln w="25400">
          <a:noFill/>
        </a:ln>
      </c:sp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dPt>
          <c:dPt>
            <c:idx val="1"/>
            <c:bubble3D val="0"/>
            <c:spPr>
              <a:solidFill>
                <a:srgbClr val="FFC000"/>
              </a:solidFill>
              <a:ln w="25400">
                <a:solidFill>
                  <a:schemeClr val="lt1"/>
                </a:solidFill>
              </a:ln>
              <a:effectLst/>
              <a:sp3d contourW="25400">
                <a:contourClr>
                  <a:schemeClr val="lt1"/>
                </a:contourClr>
              </a:sp3d>
            </c:spPr>
          </c:dPt>
          <c:dPt>
            <c:idx val="2"/>
            <c:bubble3D val="0"/>
            <c:spPr>
              <a:solidFill>
                <a:srgbClr val="FF0000"/>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'ESTADO NC 2015-2016'!$A$6:$A$8</c:f>
              <c:strCache>
                <c:ptCount val="3"/>
                <c:pt idx="0">
                  <c:v>Cerradas</c:v>
                </c:pt>
                <c:pt idx="1">
                  <c:v>Con plan</c:v>
                </c:pt>
                <c:pt idx="2">
                  <c:v>Sin plan </c:v>
                </c:pt>
              </c:strCache>
            </c:strRef>
          </c:cat>
          <c:val>
            <c:numRef>
              <c:f>'ESTADO NC 2015-2016'!$C$6:$C$8</c:f>
              <c:numCache>
                <c:formatCode>General</c:formatCode>
                <c:ptCount val="3"/>
                <c:pt idx="0">
                  <c:v>479</c:v>
                </c:pt>
                <c:pt idx="1">
                  <c:v>123</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Avance del PMP 2016</a:t>
            </a:r>
          </a:p>
        </c:rich>
      </c:tx>
      <c:overlay val="0"/>
      <c:spPr>
        <a:noFill/>
        <a:ln w="25400">
          <a:noFill/>
        </a:ln>
      </c:sp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00B050"/>
              </a:solidFill>
              <a:ln w="25400">
                <a:solidFill>
                  <a:schemeClr val="lt1"/>
                </a:solidFill>
              </a:ln>
              <a:effectLst/>
              <a:sp3d contourW="25400">
                <a:contourClr>
                  <a:schemeClr val="lt1"/>
                </a:contourClr>
              </a:sp3d>
            </c:spPr>
          </c:dPt>
          <c:dPt>
            <c:idx val="1"/>
            <c:bubble3D val="0"/>
            <c:spPr>
              <a:solidFill>
                <a:srgbClr val="FFC000"/>
              </a:solidFill>
              <a:ln w="25400">
                <a:solidFill>
                  <a:schemeClr val="lt1"/>
                </a:solidFill>
              </a:ln>
              <a:effectLst/>
              <a:sp3d contourW="25400">
                <a:contourClr>
                  <a:schemeClr val="lt1"/>
                </a:contourClr>
              </a:sp3d>
            </c:spPr>
          </c:dPt>
          <c:dPt>
            <c:idx val="2"/>
            <c:bubble3D val="0"/>
            <c:spPr>
              <a:solidFill>
                <a:srgbClr val="FF0000"/>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'ESTADO NC 2015-2016'!$A$6:$A$8</c:f>
              <c:strCache>
                <c:ptCount val="3"/>
                <c:pt idx="0">
                  <c:v>Cerradas</c:v>
                </c:pt>
                <c:pt idx="1">
                  <c:v>Con plan</c:v>
                </c:pt>
                <c:pt idx="2">
                  <c:v>Sin plan </c:v>
                </c:pt>
              </c:strCache>
            </c:strRef>
          </c:cat>
          <c:val>
            <c:numRef>
              <c:f>'ESTADO NC 2015-2016'!$D$6:$D$8</c:f>
              <c:numCache>
                <c:formatCode>General</c:formatCode>
                <c:ptCount val="3"/>
                <c:pt idx="0">
                  <c:v>58</c:v>
                </c:pt>
                <c:pt idx="1">
                  <c:v>79</c:v>
                </c:pt>
                <c:pt idx="2">
                  <c:v>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Porcentaje de no conformidades por tipo vigencia 2015 </a:t>
            </a:r>
          </a:p>
        </c:rich>
      </c:tx>
      <c:overlay val="0"/>
      <c:spPr>
        <a:noFill/>
        <a:ln w="25400">
          <a:noFill/>
        </a:ln>
      </c:sp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'ESTADO NC 2015-2016'!$H$44:$H$45</c:f>
              <c:strCache>
                <c:ptCount val="2"/>
                <c:pt idx="0">
                  <c:v>Técnicas </c:v>
                </c:pt>
                <c:pt idx="1">
                  <c:v>Organizacionales</c:v>
                </c:pt>
              </c:strCache>
            </c:strRef>
          </c:cat>
          <c:val>
            <c:numRef>
              <c:f>'ESTADO NC 2015-2016'!$K$44:$K$45</c:f>
              <c:numCache>
                <c:formatCode>General</c:formatCode>
                <c:ptCount val="2"/>
                <c:pt idx="0">
                  <c:v>383</c:v>
                </c:pt>
                <c:pt idx="1">
                  <c:v>219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333333"/>
                </a:solidFill>
                <a:latin typeface="Calibri"/>
                <a:ea typeface="Calibri"/>
                <a:cs typeface="Calibri"/>
              </a:defRPr>
            </a:pPr>
            <a:r>
              <a:rPr lang="es-CO"/>
              <a:t>Porcentaje de no conformidades por tipo vigencia 2016</a:t>
            </a:r>
          </a:p>
        </c:rich>
      </c:tx>
      <c:overlay val="0"/>
      <c:spPr>
        <a:noFill/>
        <a:ln w="25400">
          <a:noFill/>
        </a:ln>
      </c:sp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'ESTADO NC 2015-2016'!$H$56:$H$57</c:f>
              <c:strCache>
                <c:ptCount val="2"/>
                <c:pt idx="0">
                  <c:v>Técnicas </c:v>
                </c:pt>
                <c:pt idx="1">
                  <c:v>Organizacionales</c:v>
                </c:pt>
              </c:strCache>
            </c:strRef>
          </c:cat>
          <c:val>
            <c:numRef>
              <c:f>'ESTADO NC 2015-2016'!$L$50:$L$51</c:f>
              <c:numCache>
                <c:formatCode>General</c:formatCode>
                <c:ptCount val="2"/>
                <c:pt idx="0">
                  <c:v>91</c:v>
                </c:pt>
                <c:pt idx="1">
                  <c:v>47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06325897918341"/>
          <c:y val="5.0925925925925923E-2"/>
          <c:w val="0.72479295506375374"/>
          <c:h val="0.62842009332166815"/>
        </c:manualLayout>
      </c:layout>
      <c:barChart>
        <c:barDir val="col"/>
        <c:grouping val="stacked"/>
        <c:varyColors val="0"/>
        <c:ser>
          <c:idx val="0"/>
          <c:order val="0"/>
          <c:tx>
            <c:strRef>
              <c:f>'ESTADO NC AREA'!$C$31</c:f>
              <c:strCache>
                <c:ptCount val="1"/>
                <c:pt idx="0">
                  <c:v>Cerradas</c:v>
                </c:pt>
              </c:strCache>
            </c:strRef>
          </c:tx>
          <c:spPr>
            <a:solidFill>
              <a:srgbClr val="00B050"/>
            </a:solidFill>
            <a:ln w="25400">
              <a:noFill/>
            </a:ln>
          </c:spPr>
          <c:invertIfNegative val="0"/>
          <c:cat>
            <c:strRef>
              <c:f>'ESTADO NC AREA'!$B$32:$B$38</c:f>
              <c:strCache>
                <c:ptCount val="7"/>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Vicepresidentes</c:v>
                </c:pt>
              </c:strCache>
            </c:strRef>
          </c:cat>
          <c:val>
            <c:numRef>
              <c:f>'ESTADO NC AREA'!$C$32:$C$38</c:f>
              <c:numCache>
                <c:formatCode>0%</c:formatCode>
                <c:ptCount val="7"/>
                <c:pt idx="0">
                  <c:v>0</c:v>
                </c:pt>
                <c:pt idx="1">
                  <c:v>0</c:v>
                </c:pt>
                <c:pt idx="2">
                  <c:v>0</c:v>
                </c:pt>
                <c:pt idx="3">
                  <c:v>0</c:v>
                </c:pt>
                <c:pt idx="4">
                  <c:v>0</c:v>
                </c:pt>
                <c:pt idx="5">
                  <c:v>0</c:v>
                </c:pt>
                <c:pt idx="6">
                  <c:v>0</c:v>
                </c:pt>
              </c:numCache>
            </c:numRef>
          </c:val>
        </c:ser>
        <c:ser>
          <c:idx val="1"/>
          <c:order val="1"/>
          <c:tx>
            <c:strRef>
              <c:f>'ESTADO NC AREA'!$D$31</c:f>
              <c:strCache>
                <c:ptCount val="1"/>
                <c:pt idx="0">
                  <c:v>Abiertas con plan</c:v>
                </c:pt>
              </c:strCache>
            </c:strRef>
          </c:tx>
          <c:spPr>
            <a:solidFill>
              <a:srgbClr val="FFC000"/>
            </a:solidFill>
            <a:ln w="25400">
              <a:noFill/>
            </a:ln>
          </c:spPr>
          <c:invertIfNegative val="0"/>
          <c:cat>
            <c:strRef>
              <c:f>'ESTADO NC AREA'!$B$32:$B$38</c:f>
              <c:strCache>
                <c:ptCount val="7"/>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Vicepresidentes</c:v>
                </c:pt>
              </c:strCache>
            </c:strRef>
          </c:cat>
          <c:val>
            <c:numRef>
              <c:f>'ESTADO NC AREA'!$D$32:$D$38</c:f>
              <c:numCache>
                <c:formatCode>0%</c:formatCode>
                <c:ptCount val="7"/>
                <c:pt idx="0">
                  <c:v>0</c:v>
                </c:pt>
                <c:pt idx="1">
                  <c:v>0</c:v>
                </c:pt>
                <c:pt idx="2">
                  <c:v>0</c:v>
                </c:pt>
                <c:pt idx="3">
                  <c:v>0</c:v>
                </c:pt>
                <c:pt idx="4">
                  <c:v>0</c:v>
                </c:pt>
                <c:pt idx="5">
                  <c:v>0</c:v>
                </c:pt>
                <c:pt idx="6">
                  <c:v>0</c:v>
                </c:pt>
              </c:numCache>
            </c:numRef>
          </c:val>
        </c:ser>
        <c:ser>
          <c:idx val="2"/>
          <c:order val="2"/>
          <c:tx>
            <c:strRef>
              <c:f>'ESTADO NC AREA'!$E$31</c:f>
              <c:strCache>
                <c:ptCount val="1"/>
                <c:pt idx="0">
                  <c:v>Abiertas sin plan</c:v>
                </c:pt>
              </c:strCache>
            </c:strRef>
          </c:tx>
          <c:spPr>
            <a:solidFill>
              <a:srgbClr val="FF0000"/>
            </a:solidFill>
            <a:ln w="25400">
              <a:noFill/>
            </a:ln>
          </c:spPr>
          <c:invertIfNegative val="0"/>
          <c:cat>
            <c:strRef>
              <c:f>'ESTADO NC AREA'!$B$32:$B$38</c:f>
              <c:strCache>
                <c:ptCount val="7"/>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Vicepresidentes</c:v>
                </c:pt>
              </c:strCache>
            </c:strRef>
          </c:cat>
          <c:val>
            <c:numRef>
              <c:f>'ESTADO NC AREA'!$E$32:$E$38</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95"/>
        <c:overlap val="100"/>
        <c:axId val="-1304213568"/>
        <c:axId val="-1304217376"/>
      </c:barChart>
      <c:catAx>
        <c:axId val="-130421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FFFFFF"/>
                </a:solidFill>
                <a:latin typeface="Calibri"/>
                <a:ea typeface="Calibri"/>
                <a:cs typeface="Calibri"/>
              </a:defRPr>
            </a:pPr>
            <a:endParaRPr lang="es-CO"/>
          </a:p>
        </c:txPr>
        <c:crossAx val="-1304217376"/>
        <c:crosses val="autoZero"/>
        <c:auto val="1"/>
        <c:lblAlgn val="ctr"/>
        <c:lblOffset val="100"/>
        <c:noMultiLvlLbl val="0"/>
      </c:catAx>
      <c:valAx>
        <c:axId val="-1304217376"/>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crossAx val="-1304213568"/>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a:lstStyle/>
          <a:p>
            <a:pPr rtl="0">
              <a:defRPr sz="800" b="0" i="0" u="none" strike="noStrike" baseline="0">
                <a:solidFill>
                  <a:srgbClr val="FFFFFF"/>
                </a:solidFill>
                <a:latin typeface="Calibri"/>
                <a:ea typeface="Calibri"/>
                <a:cs typeface="Calibri"/>
              </a:defRPr>
            </a:pPr>
            <a:endParaRPr lang="es-CO"/>
          </a:p>
        </c:txPr>
      </c:dTable>
      <c:spPr>
        <a:noFill/>
        <a:ln w="25400">
          <a:noFill/>
        </a:ln>
      </c:spPr>
    </c:plotArea>
    <c:plotVisOnly val="1"/>
    <c:dispBlanksAs val="gap"/>
    <c:showDLblsOverMax val="0"/>
  </c:chart>
  <c:spPr>
    <a:solidFill>
      <a:srgbClr val="002060"/>
    </a:solidFill>
    <a:ln w="9525" cap="flat" cmpd="sng" algn="ctr">
      <a:solidFill>
        <a:schemeClr val="tx1">
          <a:lumMod val="15000"/>
          <a:lumOff val="85000"/>
        </a:schemeClr>
      </a:solidFill>
      <a:round/>
    </a:ln>
    <a:effectLst/>
  </c:spPr>
  <c:txPr>
    <a:bodyPr/>
    <a:lstStyle/>
    <a:p>
      <a:pPr>
        <a:defRPr sz="800" b="0" i="0" u="none" strike="noStrike" baseline="0">
          <a:solidFill>
            <a:srgbClr val="FFFFFF"/>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333333"/>
                </a:solidFill>
                <a:latin typeface="Calibri"/>
                <a:ea typeface="Calibri"/>
                <a:cs typeface="Calibri"/>
              </a:defRPr>
            </a:pPr>
            <a:r>
              <a:rPr lang="es-CO"/>
              <a:t>Estado de las no conformidades del PMP</a:t>
            </a:r>
          </a:p>
        </c:rich>
      </c:tx>
      <c:overlay val="0"/>
      <c:spPr>
        <a:noFill/>
        <a:ln w="25400">
          <a:noFill/>
        </a:ln>
      </c:spPr>
    </c:title>
    <c:autoTitleDeleted val="0"/>
    <c:plotArea>
      <c:layout/>
      <c:barChart>
        <c:barDir val="col"/>
        <c:grouping val="clustered"/>
        <c:varyColors val="0"/>
        <c:ser>
          <c:idx val="0"/>
          <c:order val="0"/>
          <c:tx>
            <c:strRef>
              <c:f>'ESTADO NC'!$B$4</c:f>
              <c:strCache>
                <c:ptCount val="1"/>
                <c:pt idx="0">
                  <c:v>dic-14</c:v>
                </c:pt>
              </c:strCache>
            </c:strRef>
          </c:tx>
          <c:spPr>
            <a:solidFill>
              <a:srgbClr val="4F81BD"/>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'ESTADO NC'!$A$5:$A$8</c:f>
              <c:strCache>
                <c:ptCount val="4"/>
                <c:pt idx="0">
                  <c:v>N° de no conformidades</c:v>
                </c:pt>
                <c:pt idx="1">
                  <c:v>Cerradas</c:v>
                </c:pt>
                <c:pt idx="2">
                  <c:v>En proceso</c:v>
                </c:pt>
                <c:pt idx="3">
                  <c:v>Abiertas</c:v>
                </c:pt>
              </c:strCache>
            </c:strRef>
          </c:cat>
          <c:val>
            <c:numRef>
              <c:f>'ESTADO NC'!$B$5:$B$8</c:f>
              <c:numCache>
                <c:formatCode>General</c:formatCode>
                <c:ptCount val="4"/>
                <c:pt idx="0">
                  <c:v>1661</c:v>
                </c:pt>
                <c:pt idx="1">
                  <c:v>200</c:v>
                </c:pt>
                <c:pt idx="2">
                  <c:v>222</c:v>
                </c:pt>
                <c:pt idx="3">
                  <c:v>1239</c:v>
                </c:pt>
              </c:numCache>
            </c:numRef>
          </c:val>
        </c:ser>
        <c:ser>
          <c:idx val="1"/>
          <c:order val="1"/>
          <c:tx>
            <c:strRef>
              <c:f>'ESTADO NC'!$E$4</c:f>
              <c:strCache>
                <c:ptCount val="1"/>
                <c:pt idx="0">
                  <c:v>jul-15</c:v>
                </c:pt>
              </c:strCache>
            </c:strRef>
          </c:tx>
          <c:spPr>
            <a:solidFill>
              <a:srgbClr val="C0504D"/>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'ESTADO NC'!$A$5:$A$8</c:f>
              <c:strCache>
                <c:ptCount val="4"/>
                <c:pt idx="0">
                  <c:v>N° de no conformidades</c:v>
                </c:pt>
                <c:pt idx="1">
                  <c:v>Cerradas</c:v>
                </c:pt>
                <c:pt idx="2">
                  <c:v>En proceso</c:v>
                </c:pt>
                <c:pt idx="3">
                  <c:v>Abiertas</c:v>
                </c:pt>
              </c:strCache>
            </c:strRef>
          </c:cat>
          <c:val>
            <c:numRef>
              <c:f>'ESTADO NC'!$E$5:$E$8</c:f>
              <c:numCache>
                <c:formatCode>General</c:formatCode>
                <c:ptCount val="4"/>
                <c:pt idx="0">
                  <c:v>1935</c:v>
                </c:pt>
                <c:pt idx="1">
                  <c:v>689</c:v>
                </c:pt>
                <c:pt idx="2">
                  <c:v>203</c:v>
                </c:pt>
                <c:pt idx="3">
                  <c:v>1043</c:v>
                </c:pt>
              </c:numCache>
            </c:numRef>
          </c:val>
        </c:ser>
        <c:ser>
          <c:idx val="2"/>
          <c:order val="2"/>
          <c:tx>
            <c:strRef>
              <c:f>'ESTADO NC'!$J$4</c:f>
              <c:strCache>
                <c:ptCount val="1"/>
                <c:pt idx="0">
                  <c:v>dic-15</c:v>
                </c:pt>
              </c:strCache>
            </c:strRef>
          </c:tx>
          <c:spPr>
            <a:solidFill>
              <a:srgbClr val="9BBB59"/>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'ESTADO NC'!$A$5:$A$8</c:f>
              <c:strCache>
                <c:ptCount val="4"/>
                <c:pt idx="0">
                  <c:v>N° de no conformidades</c:v>
                </c:pt>
                <c:pt idx="1">
                  <c:v>Cerradas</c:v>
                </c:pt>
                <c:pt idx="2">
                  <c:v>En proceso</c:v>
                </c:pt>
                <c:pt idx="3">
                  <c:v>Abiertas</c:v>
                </c:pt>
              </c:strCache>
            </c:strRef>
          </c:cat>
          <c:val>
            <c:numRef>
              <c:f>'ESTADO NC'!$J$5:$J$8</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219"/>
        <c:overlap val="-27"/>
        <c:axId val="-1304222272"/>
        <c:axId val="-1304219008"/>
      </c:barChart>
      <c:catAx>
        <c:axId val="-130422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04219008"/>
        <c:crosses val="autoZero"/>
        <c:auto val="1"/>
        <c:lblAlgn val="ctr"/>
        <c:lblOffset val="100"/>
        <c:noMultiLvlLbl val="0"/>
      </c:catAx>
      <c:valAx>
        <c:axId val="-1304219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04222272"/>
        <c:crosses val="autoZero"/>
        <c:crossBetween val="between"/>
      </c:valAx>
      <c:spPr>
        <a:noFill/>
        <a:ln w="25400">
          <a:noFill/>
        </a:ln>
      </c:spPr>
    </c:plotArea>
    <c:legend>
      <c:legendPos val="b"/>
      <c:overlay val="0"/>
      <c:spPr>
        <a:noFill/>
        <a:ln w="25400">
          <a:noFill/>
        </a:ln>
      </c:spPr>
      <c:txPr>
        <a:bodyPr/>
        <a:lstStyle/>
        <a:p>
          <a:pPr>
            <a:defRPr sz="36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FFC000"/>
              </a:solidFill>
              <a:ln w="25400">
                <a:solidFill>
                  <a:schemeClr val="lt1"/>
                </a:solidFill>
              </a:ln>
              <a:effectLst/>
              <a:sp3d contourW="25400">
                <a:contourClr>
                  <a:schemeClr val="lt1"/>
                </a:contourClr>
              </a:sp3d>
            </c:spPr>
          </c:dPt>
          <c:dPt>
            <c:idx val="1"/>
            <c:bubble3D val="0"/>
            <c:spPr>
              <a:solidFill>
                <a:srgbClr val="FF0000"/>
              </a:solidFill>
              <a:ln w="25400">
                <a:solidFill>
                  <a:schemeClr val="lt1"/>
                </a:solidFill>
              </a:ln>
              <a:effectLst/>
              <a:sp3d contourW="25400">
                <a:contourClr>
                  <a:schemeClr val="lt1"/>
                </a:contourClr>
              </a:sp3d>
            </c:spPr>
          </c:dPt>
          <c:dPt>
            <c:idx val="2"/>
            <c:bubble3D val="0"/>
            <c:spPr>
              <a:solidFill>
                <a:srgbClr val="00B050"/>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1400" b="1" i="0" u="none" strike="noStrike" baseline="0">
                    <a:solidFill>
                      <a:srgbClr val="333333"/>
                    </a:solidFill>
                    <a:latin typeface="Calibri"/>
                    <a:ea typeface="Calibri"/>
                    <a:cs typeface="Calibri"/>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'PMP ORGANIZA'!$C$39:$E$39</c:f>
              <c:strCache>
                <c:ptCount val="3"/>
                <c:pt idx="0">
                  <c:v>NC ABIERTAS SIN PLAN</c:v>
                </c:pt>
                <c:pt idx="1">
                  <c:v>NC ABIERTAS CON PLAN</c:v>
                </c:pt>
                <c:pt idx="2">
                  <c:v>CERRADAS</c:v>
                </c:pt>
              </c:strCache>
            </c:strRef>
          </c:cat>
          <c:val>
            <c:numRef>
              <c:f>'PMP ORGANIZA'!$C$40:$E$40</c:f>
              <c:numCache>
                <c:formatCode>General</c:formatCode>
                <c:ptCount val="3"/>
                <c:pt idx="0">
                  <c:v>61</c:v>
                </c:pt>
                <c:pt idx="1">
                  <c:v>113</c:v>
                </c:pt>
                <c:pt idx="2">
                  <c:v>10</c:v>
                </c:pt>
              </c:numCache>
            </c:numRef>
          </c:val>
        </c:ser>
        <c:dLbls>
          <c:showLegendKey val="0"/>
          <c:showVal val="0"/>
          <c:showCatName val="0"/>
          <c:showSerName val="0"/>
          <c:showPercent val="0"/>
          <c:showBubbleSize val="0"/>
          <c:showLeaderLines val="1"/>
        </c:dLbls>
      </c:pie3DChart>
      <c:spPr>
        <a:noFill/>
        <a:ln w="25400">
          <a:noFill/>
        </a:ln>
      </c:spPr>
    </c:plotArea>
    <c:legend>
      <c:legendPos val="r"/>
      <c:layout/>
      <c:overlay val="0"/>
      <c:spPr>
        <a:noFill/>
        <a:ln w="25400">
          <a:noFill/>
        </a:ln>
      </c:spPr>
      <c:txPr>
        <a:bodyPr/>
        <a:lstStyle/>
        <a:p>
          <a:pPr>
            <a:defRPr sz="75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'X AREAS'!$C$46</c:f>
              <c:strCache>
                <c:ptCount val="1"/>
                <c:pt idx="0">
                  <c:v>NC ABIERTAS CON PLAN</c:v>
                </c:pt>
              </c:strCache>
            </c:strRef>
          </c:tx>
          <c:spPr>
            <a:solidFill>
              <a:srgbClr val="FFC000"/>
            </a:solidFill>
            <a:ln w="25400">
              <a:noFill/>
            </a:ln>
          </c:spPr>
          <c:invertIfNegative val="0"/>
          <c:dLbls>
            <c:dLbl>
              <c:idx val="0"/>
              <c:layout>
                <c:manualLayout>
                  <c:x val="-3.8603708738362115E-2"/>
                  <c:y val="-1.8404907975460124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'X AREAS'!$B$47:$B$54</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AREAS'!$C$47:$C$54</c:f>
              <c:numCache>
                <c:formatCode>General</c:formatCode>
                <c:ptCount val="8"/>
                <c:pt idx="0">
                  <c:v>1</c:v>
                </c:pt>
                <c:pt idx="1">
                  <c:v>9</c:v>
                </c:pt>
                <c:pt idx="2">
                  <c:v>48</c:v>
                </c:pt>
                <c:pt idx="3">
                  <c:v>6</c:v>
                </c:pt>
                <c:pt idx="4">
                  <c:v>25</c:v>
                </c:pt>
                <c:pt idx="5">
                  <c:v>70</c:v>
                </c:pt>
                <c:pt idx="6">
                  <c:v>21</c:v>
                </c:pt>
                <c:pt idx="7">
                  <c:v>16</c:v>
                </c:pt>
              </c:numCache>
            </c:numRef>
          </c:val>
        </c:ser>
        <c:ser>
          <c:idx val="1"/>
          <c:order val="1"/>
          <c:tx>
            <c:strRef>
              <c:f>'X AREAS'!$D$46</c:f>
              <c:strCache>
                <c:ptCount val="1"/>
                <c:pt idx="0">
                  <c:v>NC ABIERTAS SIN PLAN</c:v>
                </c:pt>
              </c:strCache>
            </c:strRef>
          </c:tx>
          <c:spPr>
            <a:solidFill>
              <a:srgbClr val="FF0000"/>
            </a:solidFill>
            <a:ln w="25400">
              <a:noFill/>
            </a:ln>
          </c:spPr>
          <c:invertIfNegative val="0"/>
          <c:dLbls>
            <c:dLbl>
              <c:idx val="0"/>
              <c:layout>
                <c:manualLayout>
                  <c:x val="-3.9298263612813869E-2"/>
                  <c:y val="1.6359918200408999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'X AREAS'!$B$47:$B$54</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AREAS'!$D$47:$D$54</c:f>
              <c:numCache>
                <c:formatCode>General</c:formatCode>
                <c:ptCount val="8"/>
                <c:pt idx="0">
                  <c:v>1</c:v>
                </c:pt>
                <c:pt idx="1">
                  <c:v>4</c:v>
                </c:pt>
                <c:pt idx="2">
                  <c:v>20</c:v>
                </c:pt>
                <c:pt idx="3">
                  <c:v>6</c:v>
                </c:pt>
                <c:pt idx="4">
                  <c:v>11</c:v>
                </c:pt>
                <c:pt idx="5">
                  <c:v>30</c:v>
                </c:pt>
                <c:pt idx="6">
                  <c:v>9</c:v>
                </c:pt>
                <c:pt idx="7">
                  <c:v>6</c:v>
                </c:pt>
              </c:numCache>
            </c:numRef>
          </c:val>
        </c:ser>
        <c:ser>
          <c:idx val="2"/>
          <c:order val="2"/>
          <c:tx>
            <c:strRef>
              <c:f>'X AREAS'!$E$46</c:f>
              <c:strCache>
                <c:ptCount val="1"/>
                <c:pt idx="0">
                  <c:v>CERRADAS</c:v>
                </c:pt>
              </c:strCache>
            </c:strRef>
          </c:tx>
          <c:spPr>
            <a:solidFill>
              <a:srgbClr val="00B050"/>
            </a:solidFill>
            <a:ln w="25400">
              <a:noFill/>
            </a:ln>
          </c:spPr>
          <c:invertIfNegative val="0"/>
          <c:dLbls>
            <c:dLbl>
              <c:idx val="0"/>
              <c:layout>
                <c:manualLayout>
                  <c:x val="8.309580194983757E-3"/>
                  <c:y val="-3.4764826175869123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431372549019607E-3"/>
                  <c:y val="-2.8629852240656291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156298030313778E-2"/>
                  <c:y val="-4.7034757252506762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8908987727886E-3"/>
                  <c:y val="-5.1124736144029091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040410489229387E-2"/>
                  <c:y val="-4.4989767806745601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040410489229277E-2"/>
                  <c:y val="-4.0899788915223272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40410489229277E-2"/>
                  <c:y val="-3.885479946946211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'X AREAS'!$B$47:$B$54</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AREAS'!$E$47:$E$54</c:f>
              <c:numCache>
                <c:formatCode>General</c:formatCode>
                <c:ptCount val="8"/>
                <c:pt idx="0">
                  <c:v>0</c:v>
                </c:pt>
                <c:pt idx="1">
                  <c:v>1</c:v>
                </c:pt>
                <c:pt idx="2">
                  <c:v>0</c:v>
                </c:pt>
                <c:pt idx="3">
                  <c:v>0</c:v>
                </c:pt>
                <c:pt idx="4">
                  <c:v>8</c:v>
                </c:pt>
                <c:pt idx="5">
                  <c:v>4</c:v>
                </c:pt>
                <c:pt idx="6">
                  <c:v>2</c:v>
                </c:pt>
                <c:pt idx="7">
                  <c:v>0</c:v>
                </c:pt>
              </c:numCache>
            </c:numRef>
          </c:val>
        </c:ser>
        <c:dLbls>
          <c:showLegendKey val="0"/>
          <c:showVal val="0"/>
          <c:showCatName val="0"/>
          <c:showSerName val="0"/>
          <c:showPercent val="0"/>
          <c:showBubbleSize val="0"/>
        </c:dLbls>
        <c:gapWidth val="55"/>
        <c:gapDepth val="55"/>
        <c:shape val="box"/>
        <c:axId val="-1533338288"/>
        <c:axId val="-1428011664"/>
        <c:axId val="0"/>
      </c:bar3DChart>
      <c:catAx>
        <c:axId val="-1533338288"/>
        <c:scaling>
          <c:orientation val="minMax"/>
        </c:scaling>
        <c:delete val="0"/>
        <c:axPos val="b"/>
        <c:numFmt formatCode="General" sourceLinked="1"/>
        <c:majorTickMark val="none"/>
        <c:minorTickMark val="none"/>
        <c:tickLblPos val="nextTo"/>
        <c:spPr>
          <a:ln w="9525">
            <a:noFill/>
          </a:ln>
        </c:spPr>
        <c:txPr>
          <a:bodyPr rot="-5400000" vert="horz"/>
          <a:lstStyle/>
          <a:p>
            <a:pPr>
              <a:defRPr sz="1000" b="1" i="0" u="none" strike="noStrike" baseline="0">
                <a:solidFill>
                  <a:srgbClr val="333333"/>
                </a:solidFill>
                <a:latin typeface="Calibri"/>
                <a:ea typeface="Calibri"/>
                <a:cs typeface="Calibri"/>
              </a:defRPr>
            </a:pPr>
            <a:endParaRPr lang="es-CO"/>
          </a:p>
        </c:txPr>
        <c:crossAx val="-1428011664"/>
        <c:crosses val="autoZero"/>
        <c:auto val="1"/>
        <c:lblAlgn val="ctr"/>
        <c:lblOffset val="100"/>
        <c:noMultiLvlLbl val="0"/>
      </c:catAx>
      <c:valAx>
        <c:axId val="-1428011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533338288"/>
        <c:crosses val="autoZero"/>
        <c:crossBetween val="between"/>
      </c:valAx>
      <c:spPr>
        <a:noFill/>
        <a:ln w="25400">
          <a:noFill/>
        </a:ln>
      </c:spPr>
    </c:plotArea>
    <c:legend>
      <c:legendPos val="r"/>
      <c:layout/>
      <c:overlay val="0"/>
      <c:spPr>
        <a:noFill/>
        <a:ln w="25400">
          <a:noFill/>
        </a:ln>
      </c:spPr>
      <c:txPr>
        <a:bodyPr/>
        <a:lstStyle/>
        <a:p>
          <a:pPr>
            <a:defRPr sz="75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'X AREAS'!$C$46:$E$46</c:f>
              <c:strCache>
                <c:ptCount val="3"/>
                <c:pt idx="0">
                  <c:v>NC ABIERTAS CON PLAN</c:v>
                </c:pt>
                <c:pt idx="1">
                  <c:v>NC ABIERTAS SIN PLAN</c:v>
                </c:pt>
                <c:pt idx="2">
                  <c:v>CERRADAS</c:v>
                </c:pt>
              </c:strCache>
            </c:strRef>
          </c:tx>
          <c:dPt>
            <c:idx val="0"/>
            <c:bubble3D val="0"/>
            <c:spPr>
              <a:solidFill>
                <a:srgbClr val="FFFF00"/>
              </a:solidFill>
              <a:ln w="25400">
                <a:solidFill>
                  <a:schemeClr val="lt1"/>
                </a:solidFill>
              </a:ln>
              <a:effectLst/>
              <a:sp3d contourW="25400">
                <a:contourClr>
                  <a:schemeClr val="lt1"/>
                </a:contourClr>
              </a:sp3d>
            </c:spPr>
          </c:dPt>
          <c:dPt>
            <c:idx val="1"/>
            <c:bubble3D val="0"/>
            <c:spPr>
              <a:solidFill>
                <a:srgbClr val="FF0000"/>
              </a:solidFill>
              <a:ln w="25400">
                <a:solidFill>
                  <a:schemeClr val="lt1"/>
                </a:solidFill>
              </a:ln>
              <a:effectLst/>
              <a:sp3d contourW="25400">
                <a:contourClr>
                  <a:schemeClr val="lt1"/>
                </a:contourClr>
              </a:sp3d>
            </c:spPr>
          </c:dPt>
          <c:dPt>
            <c:idx val="2"/>
            <c:bubble3D val="0"/>
            <c:spPr>
              <a:solidFill>
                <a:srgbClr val="00B050"/>
              </a:solidFill>
              <a:ln w="25400">
                <a:solidFill>
                  <a:schemeClr val="lt1"/>
                </a:solidFill>
              </a:ln>
              <a:effectLst/>
              <a:sp3d contourW="25400">
                <a:contourClr>
                  <a:schemeClr val="lt1"/>
                </a:contourClr>
              </a:sp3d>
            </c:spPr>
          </c:dPt>
          <c:dLbls>
            <c:spPr>
              <a:noFill/>
              <a:ln w="25400">
                <a:noFill/>
              </a:ln>
            </c:spPr>
            <c:txPr>
              <a:bodyPr wrap="square" lIns="38100" tIns="19050" rIns="38100" bIns="19050" anchor="ctr">
                <a:spAutoFit/>
              </a:bodyPr>
              <a:lstStyle/>
              <a:p>
                <a:pPr>
                  <a:defRPr sz="1600" b="1" i="0" u="none" strike="noStrike" baseline="0">
                    <a:solidFill>
                      <a:srgbClr val="333333"/>
                    </a:solidFill>
                    <a:latin typeface="Calibri"/>
                    <a:ea typeface="Calibri"/>
                    <a:cs typeface="Calibri"/>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'X AREAS'!$C$46:$E$46</c:f>
              <c:strCache>
                <c:ptCount val="3"/>
                <c:pt idx="0">
                  <c:v>NC ABIERTAS CON PLAN</c:v>
                </c:pt>
                <c:pt idx="1">
                  <c:v>NC ABIERTAS SIN PLAN</c:v>
                </c:pt>
                <c:pt idx="2">
                  <c:v>CERRADAS</c:v>
                </c:pt>
              </c:strCache>
            </c:strRef>
          </c:cat>
          <c:val>
            <c:numRef>
              <c:f>'X AREAS'!$C$55:$E$55</c:f>
              <c:numCache>
                <c:formatCode>General</c:formatCode>
                <c:ptCount val="3"/>
                <c:pt idx="0">
                  <c:v>196</c:v>
                </c:pt>
                <c:pt idx="1">
                  <c:v>87</c:v>
                </c:pt>
                <c:pt idx="2">
                  <c:v>15</c:v>
                </c:pt>
              </c:numCache>
            </c:numRef>
          </c:val>
        </c:ser>
        <c:dLbls>
          <c:showLegendKey val="0"/>
          <c:showVal val="0"/>
          <c:showCatName val="0"/>
          <c:showSerName val="0"/>
          <c:showPercent val="0"/>
          <c:showBubbleSize val="0"/>
          <c:showLeaderLines val="1"/>
        </c:dLbls>
      </c:pie3DChart>
      <c:spPr>
        <a:noFill/>
        <a:ln w="25400">
          <a:noFill/>
        </a:ln>
      </c:spPr>
    </c:plotArea>
    <c:legend>
      <c:legendPos val="b"/>
      <c:layout/>
      <c:overlay val="0"/>
      <c:spPr>
        <a:noFill/>
        <a:ln w="25400">
          <a:noFill/>
        </a:ln>
      </c:spPr>
      <c:txPr>
        <a:bodyPr/>
        <a:lstStyle/>
        <a:p>
          <a:pPr>
            <a:defRPr sz="885" b="1" i="0" u="none" strike="noStrike" baseline="0">
              <a:solidFill>
                <a:srgbClr val="808080"/>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NC ABIERTAS</a:t>
            </a:r>
          </a:p>
        </c:rich>
      </c:tx>
      <c:overlay val="0"/>
      <c:spPr>
        <a:noFill/>
        <a:ln w="25400">
          <a:noFill/>
        </a:ln>
      </c:sp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Hoja2!$M$29</c:f>
              <c:strCache>
                <c:ptCount val="1"/>
                <c:pt idx="0">
                  <c:v>ABIERTAS</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cat>
            <c:strRef>
              <c:f>Hoja2!$L$30:$L$36</c:f>
              <c:strCache>
                <c:ptCount val="7"/>
                <c:pt idx="0">
                  <c:v>Vicepresidencia  Ejecutiva (VEJ)</c:v>
                </c:pt>
                <c:pt idx="1">
                  <c:v>Vicepresidencia Administrativa y Financiera. (VAF)</c:v>
                </c:pt>
                <c:pt idx="2">
                  <c:v>Vicepresidencia de Estructuración (VE)</c:v>
                </c:pt>
                <c:pt idx="3">
                  <c:v>Vicepresidencia de planeación, Riesgos y entorno (VPRE)</c:v>
                </c:pt>
                <c:pt idx="4">
                  <c:v>Vicepresidencia gestión contractual.(VGC)</c:v>
                </c:pt>
                <c:pt idx="5">
                  <c:v>Vicepresidencia Jurídica (VJ)</c:v>
                </c:pt>
                <c:pt idx="6">
                  <c:v>Vicepresidencias</c:v>
                </c:pt>
              </c:strCache>
            </c:strRef>
          </c:cat>
          <c:val>
            <c:numRef>
              <c:f>Hoja2!$M$30:$M$36</c:f>
              <c:numCache>
                <c:formatCode>General</c:formatCode>
                <c:ptCount val="7"/>
                <c:pt idx="0">
                  <c:v>5</c:v>
                </c:pt>
                <c:pt idx="1">
                  <c:v>38</c:v>
                </c:pt>
                <c:pt idx="2">
                  <c:v>15</c:v>
                </c:pt>
                <c:pt idx="3">
                  <c:v>28</c:v>
                </c:pt>
                <c:pt idx="4">
                  <c:v>55</c:v>
                </c:pt>
                <c:pt idx="5">
                  <c:v>10</c:v>
                </c:pt>
                <c:pt idx="6">
                  <c:v>10</c:v>
                </c:pt>
              </c:numCache>
            </c:numRef>
          </c:val>
        </c:ser>
        <c:dLbls>
          <c:showLegendKey val="0"/>
          <c:showVal val="0"/>
          <c:showCatName val="0"/>
          <c:showSerName val="0"/>
          <c:showPercent val="0"/>
          <c:showBubbleSize val="0"/>
          <c:showLeaderLines val="1"/>
        </c:dLbls>
      </c:pie3DChart>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Hoja2!$B$29</c:f>
              <c:strCache>
                <c:ptCount val="1"/>
                <c:pt idx="0">
                  <c:v>ABIERTAS</c:v>
                </c:pt>
              </c:strCache>
            </c:strRef>
          </c:tx>
          <c:spPr>
            <a:solidFill>
              <a:srgbClr val="4F81BD"/>
            </a:solidFill>
            <a:ln w="25400">
              <a:noFill/>
            </a:ln>
          </c:spPr>
          <c:invertIfNegative val="0"/>
          <c:cat>
            <c:strRef>
              <c:f>Hoja2!$A$30:$A$31</c:f>
              <c:strCache>
                <c:ptCount val="2"/>
                <c:pt idx="0">
                  <c:v>Organizacionales</c:v>
                </c:pt>
                <c:pt idx="1">
                  <c:v>Técnicas </c:v>
                </c:pt>
              </c:strCache>
            </c:strRef>
          </c:cat>
          <c:val>
            <c:numRef>
              <c:f>Hoja2!$B$30:$B$31</c:f>
              <c:numCache>
                <c:formatCode>General</c:formatCode>
                <c:ptCount val="2"/>
                <c:pt idx="0">
                  <c:v>89</c:v>
                </c:pt>
                <c:pt idx="1">
                  <c:v>72</c:v>
                </c:pt>
              </c:numCache>
            </c:numRef>
          </c:val>
        </c:ser>
        <c:ser>
          <c:idx val="1"/>
          <c:order val="1"/>
          <c:tx>
            <c:strRef>
              <c:f>Hoja2!$C$29</c:f>
              <c:strCache>
                <c:ptCount val="1"/>
                <c:pt idx="0">
                  <c:v>CERRADAS</c:v>
                </c:pt>
              </c:strCache>
            </c:strRef>
          </c:tx>
          <c:spPr>
            <a:solidFill>
              <a:srgbClr val="C0504D"/>
            </a:solidFill>
            <a:ln w="25400">
              <a:noFill/>
            </a:ln>
          </c:spPr>
          <c:invertIfNegative val="0"/>
          <c:cat>
            <c:strRef>
              <c:f>Hoja2!$A$30:$A$31</c:f>
              <c:strCache>
                <c:ptCount val="2"/>
                <c:pt idx="0">
                  <c:v>Organizacionales</c:v>
                </c:pt>
                <c:pt idx="1">
                  <c:v>Técnicas </c:v>
                </c:pt>
              </c:strCache>
            </c:strRef>
          </c:cat>
          <c:val>
            <c:numRef>
              <c:f>Hoja2!$C$30:$C$31</c:f>
              <c:numCache>
                <c:formatCode>General</c:formatCode>
                <c:ptCount val="2"/>
                <c:pt idx="0">
                  <c:v>7</c:v>
                </c:pt>
                <c:pt idx="1">
                  <c:v>43</c:v>
                </c:pt>
              </c:numCache>
            </c:numRef>
          </c:val>
        </c:ser>
        <c:dLbls>
          <c:showLegendKey val="0"/>
          <c:showVal val="0"/>
          <c:showCatName val="0"/>
          <c:showSerName val="0"/>
          <c:showPercent val="0"/>
          <c:showBubbleSize val="0"/>
        </c:dLbls>
        <c:gapWidth val="150"/>
        <c:shape val="box"/>
        <c:axId val="-1318385984"/>
        <c:axId val="-1318394144"/>
        <c:axId val="0"/>
      </c:bar3DChart>
      <c:catAx>
        <c:axId val="-1318385984"/>
        <c:scaling>
          <c:orientation val="minMax"/>
        </c:scaling>
        <c:delete val="0"/>
        <c:axPos val="b"/>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94144"/>
        <c:crosses val="autoZero"/>
        <c:auto val="1"/>
        <c:lblAlgn val="ctr"/>
        <c:lblOffset val="100"/>
        <c:noMultiLvlLbl val="0"/>
      </c:catAx>
      <c:valAx>
        <c:axId val="-1318394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5984"/>
        <c:crosses val="autoZero"/>
        <c:crossBetween val="between"/>
      </c:valAx>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PRESENTACI!$A$19</c:f>
              <c:strCache>
                <c:ptCount val="1"/>
                <c:pt idx="0">
                  <c:v>Organizacionales</c:v>
                </c:pt>
              </c:strCache>
            </c:strRef>
          </c:tx>
          <c:spPr>
            <a:solidFill>
              <a:srgbClr val="0070C0"/>
            </a:solidFill>
            <a:ln w="25400">
              <a:noFill/>
            </a:ln>
          </c:spPr>
          <c:invertIfNegative val="0"/>
          <c:cat>
            <c:strRef>
              <c:f>PRESENTACI!$B$18:$C$18</c:f>
              <c:strCache>
                <c:ptCount val="2"/>
                <c:pt idx="0">
                  <c:v>ABIERTAS</c:v>
                </c:pt>
                <c:pt idx="1">
                  <c:v>CERRADAS</c:v>
                </c:pt>
              </c:strCache>
            </c:strRef>
          </c:cat>
          <c:val>
            <c:numRef>
              <c:f>PRESENTACI!$B$19:$C$19</c:f>
              <c:numCache>
                <c:formatCode>General</c:formatCode>
                <c:ptCount val="2"/>
                <c:pt idx="0">
                  <c:v>146</c:v>
                </c:pt>
                <c:pt idx="1">
                  <c:v>7</c:v>
                </c:pt>
              </c:numCache>
            </c:numRef>
          </c:val>
        </c:ser>
        <c:ser>
          <c:idx val="1"/>
          <c:order val="1"/>
          <c:tx>
            <c:strRef>
              <c:f>PRESENTACI!$A$20</c:f>
              <c:strCache>
                <c:ptCount val="1"/>
                <c:pt idx="0">
                  <c:v>Técnicas </c:v>
                </c:pt>
              </c:strCache>
            </c:strRef>
          </c:tx>
          <c:spPr>
            <a:solidFill>
              <a:schemeClr val="accent6">
                <a:lumMod val="75000"/>
              </a:schemeClr>
            </a:solidFill>
            <a:ln>
              <a:noFill/>
            </a:ln>
            <a:effectLst/>
            <a:sp3d/>
          </c:spPr>
          <c:invertIfNegative val="0"/>
          <c:cat>
            <c:strRef>
              <c:f>PRESENTACI!$B$18:$C$18</c:f>
              <c:strCache>
                <c:ptCount val="2"/>
                <c:pt idx="0">
                  <c:v>ABIERTAS</c:v>
                </c:pt>
                <c:pt idx="1">
                  <c:v>CERRADAS</c:v>
                </c:pt>
              </c:strCache>
            </c:strRef>
          </c:cat>
          <c:val>
            <c:numRef>
              <c:f>PRESENTACI!$B$20:$C$20</c:f>
              <c:numCache>
                <c:formatCode>General</c:formatCode>
                <c:ptCount val="2"/>
                <c:pt idx="0">
                  <c:v>147</c:v>
                </c:pt>
                <c:pt idx="1">
                  <c:v>52</c:v>
                </c:pt>
              </c:numCache>
            </c:numRef>
          </c:val>
        </c:ser>
        <c:dLbls>
          <c:showLegendKey val="0"/>
          <c:showVal val="0"/>
          <c:showCatName val="0"/>
          <c:showSerName val="0"/>
          <c:showPercent val="0"/>
          <c:showBubbleSize val="0"/>
        </c:dLbls>
        <c:gapWidth val="95"/>
        <c:gapDepth val="95"/>
        <c:shape val="box"/>
        <c:axId val="-1318392512"/>
        <c:axId val="-1318385440"/>
        <c:axId val="0"/>
      </c:bar3DChart>
      <c:catAx>
        <c:axId val="-1318392512"/>
        <c:scaling>
          <c:orientation val="minMax"/>
        </c:scaling>
        <c:delete val="0"/>
        <c:axPos val="b"/>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5440"/>
        <c:crosses val="autoZero"/>
        <c:auto val="1"/>
        <c:lblAlgn val="ctr"/>
        <c:lblOffset val="100"/>
        <c:noMultiLvlLbl val="0"/>
      </c:catAx>
      <c:valAx>
        <c:axId val="-1318385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1" i="0" u="none" strike="noStrike" baseline="0">
                <a:solidFill>
                  <a:srgbClr val="333333"/>
                </a:solidFill>
                <a:latin typeface="Calibri"/>
                <a:ea typeface="Calibri"/>
                <a:cs typeface="Calibri"/>
              </a:defRPr>
            </a:pPr>
            <a:endParaRPr lang="es-CO"/>
          </a:p>
        </c:txPr>
        <c:crossAx val="-13183925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a:lstStyle/>
          <a:p>
            <a:pPr rtl="0">
              <a:defRPr sz="1000" b="1" i="0" u="none" strike="noStrike" baseline="0">
                <a:solidFill>
                  <a:srgbClr val="333333"/>
                </a:solidFill>
                <a:latin typeface="Calibri"/>
                <a:ea typeface="Calibri"/>
                <a:cs typeface="Calibri"/>
              </a:defRPr>
            </a:pPr>
            <a:endParaRPr lang="es-CO"/>
          </a:p>
        </c:txPr>
      </c:dTable>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PRESENTACI!$B$65</c:f>
              <c:strCache>
                <c:ptCount val="1"/>
                <c:pt idx="0">
                  <c:v>ABIERTAS</c:v>
                </c:pt>
              </c:strCache>
            </c:strRef>
          </c:tx>
          <c:spPr>
            <a:solidFill>
              <a:srgbClr val="4F81BD"/>
            </a:solidFill>
            <a:ln w="25400">
              <a:noFill/>
            </a:ln>
          </c:spPr>
          <c:invertIfNegative val="0"/>
          <c:dLbls>
            <c:dLbl>
              <c:idx val="0"/>
              <c:layout>
                <c:manualLayout>
                  <c:x val="-3.8523280970206977E-2"/>
                  <c:y val="-2.9662577668656863E-3"/>
                </c:manualLayout>
              </c:layout>
              <c:spPr>
                <a:noFill/>
                <a:ln w="25400">
                  <a:noFill/>
                </a:ln>
              </c:spPr>
              <c:txPr>
                <a:bodyPr/>
                <a:lstStyle/>
                <a:p>
                  <a:pPr>
                    <a:defRPr sz="900" b="1" i="0" u="none" strike="noStrike" baseline="0">
                      <a:solidFill>
                        <a:srgbClr val="FF6600"/>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1" i="0" u="none" strike="noStrike" baseline="0">
                    <a:solidFill>
                      <a:srgbClr val="FF66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PRESENTACI!$A$66:$A$73</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PRESENTACI!$B$66:$B$73</c:f>
              <c:numCache>
                <c:formatCode>General</c:formatCode>
                <c:ptCount val="8"/>
                <c:pt idx="0">
                  <c:v>1</c:v>
                </c:pt>
                <c:pt idx="1">
                  <c:v>11</c:v>
                </c:pt>
                <c:pt idx="2">
                  <c:v>50</c:v>
                </c:pt>
                <c:pt idx="3">
                  <c:v>13</c:v>
                </c:pt>
                <c:pt idx="4">
                  <c:v>47</c:v>
                </c:pt>
                <c:pt idx="5">
                  <c:v>131</c:v>
                </c:pt>
                <c:pt idx="6">
                  <c:v>23</c:v>
                </c:pt>
                <c:pt idx="7">
                  <c:v>17</c:v>
                </c:pt>
              </c:numCache>
            </c:numRef>
          </c:val>
        </c:ser>
        <c:ser>
          <c:idx val="1"/>
          <c:order val="1"/>
          <c:tx>
            <c:strRef>
              <c:f>PRESENTACI!$C$65</c:f>
              <c:strCache>
                <c:ptCount val="1"/>
                <c:pt idx="0">
                  <c:v>CERRADAS</c:v>
                </c:pt>
              </c:strCache>
            </c:strRef>
          </c:tx>
          <c:spPr>
            <a:solidFill>
              <a:schemeClr val="accent6">
                <a:lumMod val="75000"/>
              </a:schemeClr>
            </a:solidFill>
            <a:ln>
              <a:noFill/>
            </a:ln>
            <a:effectLst/>
            <a:sp3d/>
          </c:spPr>
          <c:invertIfNegative val="0"/>
          <c:dLbls>
            <c:dLbl>
              <c:idx val="0"/>
              <c:delete val="1"/>
              <c:extLst>
                <c:ext xmlns:c15="http://schemas.microsoft.com/office/drawing/2012/chart" uri="{CE6537A1-D6FC-4f65-9D91-7224C49458BB}"/>
              </c:extLst>
            </c:dLbl>
            <c:dLbl>
              <c:idx val="1"/>
              <c:layout>
                <c:manualLayout>
                  <c:x val="6.4205468283678293E-3"/>
                  <c:y val="-3.2628835435522606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1.070091138061297E-2"/>
                  <c:y val="-4.4493866502985348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1.070091138061297E-2"/>
                  <c:y val="-4.7460124269850981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4205468283677512E-3"/>
                  <c:y val="-2.6696319901791232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6.4205468283678293E-3"/>
                  <c:y val="-2.9662577668656862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6.4205468283678293E-3"/>
                  <c:y val="-2.9662577668656973E-2"/>
                </c:manualLayout>
              </c:layout>
              <c:spPr>
                <a:noFill/>
                <a:ln w="25400">
                  <a:noFill/>
                </a:ln>
              </c:spPr>
              <c:txPr>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1" i="0" u="none" strike="noStrike" baseline="0">
                    <a:solidFill>
                      <a:srgbClr val="3366FF"/>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PRESENTACI!$A$66:$A$73</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PRESENTACI!$C$66:$C$73</c:f>
              <c:numCache>
                <c:formatCode>General</c:formatCode>
                <c:ptCount val="8"/>
                <c:pt idx="0">
                  <c:v>0</c:v>
                </c:pt>
                <c:pt idx="1">
                  <c:v>5</c:v>
                </c:pt>
                <c:pt idx="2">
                  <c:v>4</c:v>
                </c:pt>
                <c:pt idx="3">
                  <c:v>7</c:v>
                </c:pt>
                <c:pt idx="4">
                  <c:v>2</c:v>
                </c:pt>
                <c:pt idx="5">
                  <c:v>40</c:v>
                </c:pt>
                <c:pt idx="6">
                  <c:v>1</c:v>
                </c:pt>
                <c:pt idx="7">
                  <c:v>0</c:v>
                </c:pt>
              </c:numCache>
            </c:numRef>
          </c:val>
        </c:ser>
        <c:dLbls>
          <c:showLegendKey val="0"/>
          <c:showVal val="0"/>
          <c:showCatName val="0"/>
          <c:showSerName val="0"/>
          <c:showPercent val="0"/>
          <c:showBubbleSize val="0"/>
        </c:dLbls>
        <c:gapWidth val="150"/>
        <c:shape val="box"/>
        <c:axId val="-1318382720"/>
        <c:axId val="-1318384896"/>
        <c:axId val="0"/>
      </c:bar3DChart>
      <c:catAx>
        <c:axId val="-1318382720"/>
        <c:scaling>
          <c:orientation val="minMax"/>
        </c:scaling>
        <c:delete val="0"/>
        <c:axPos val="b"/>
        <c:numFmt formatCode="General" sourceLinked="1"/>
        <c:majorTickMark val="none"/>
        <c:minorTickMark val="none"/>
        <c:tickLblPos val="nextTo"/>
        <c:spPr>
          <a:ln w="9525">
            <a:noFill/>
          </a:ln>
        </c:spPr>
        <c:txPr>
          <a:bodyPr rot="-5400000" vert="horz"/>
          <a:lstStyle/>
          <a:p>
            <a:pPr>
              <a:defRPr sz="1200" b="0" i="0" u="none" strike="noStrike" baseline="0">
                <a:solidFill>
                  <a:srgbClr val="333333"/>
                </a:solidFill>
                <a:latin typeface="Calibri"/>
                <a:ea typeface="Calibri"/>
                <a:cs typeface="Calibri"/>
              </a:defRPr>
            </a:pPr>
            <a:endParaRPr lang="es-CO"/>
          </a:p>
        </c:txPr>
        <c:crossAx val="-1318384896"/>
        <c:crosses val="autoZero"/>
        <c:auto val="1"/>
        <c:lblAlgn val="ctr"/>
        <c:lblOffset val="100"/>
        <c:noMultiLvlLbl val="0"/>
      </c:catAx>
      <c:valAx>
        <c:axId val="-1318384896"/>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2720"/>
        <c:crosses val="autoZero"/>
        <c:crossBetween val="between"/>
      </c:valAx>
      <c:spPr>
        <a:noFill/>
        <a:ln w="25400">
          <a:noFill/>
        </a:ln>
      </c:spPr>
    </c:plotArea>
    <c:legend>
      <c:legendPos val="t"/>
      <c:overlay val="0"/>
      <c:spPr>
        <a:noFill/>
        <a:ln w="25400">
          <a:noFill/>
        </a:ln>
      </c:spPr>
      <c:txPr>
        <a:bodyPr/>
        <a:lstStyle/>
        <a:p>
          <a:pPr>
            <a:defRPr sz="92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333333"/>
                </a:solidFill>
                <a:latin typeface="Calibri"/>
                <a:ea typeface="Calibri"/>
                <a:cs typeface="Calibri"/>
              </a:defRPr>
            </a:pPr>
            <a:r>
              <a:rPr lang="es-CO"/>
              <a:t>Estado de las no conformidades del PMP 2016</a:t>
            </a:r>
          </a:p>
        </c:rich>
      </c:tx>
      <c:overlay val="0"/>
      <c:spPr>
        <a:noFill/>
        <a:ln w="25400">
          <a:noFill/>
        </a:ln>
      </c:spPr>
    </c:title>
    <c:autoTitleDeleted val="0"/>
    <c:plotArea>
      <c:layout/>
      <c:barChart>
        <c:barDir val="col"/>
        <c:grouping val="clustered"/>
        <c:varyColors val="0"/>
        <c:ser>
          <c:idx val="0"/>
          <c:order val="0"/>
          <c:tx>
            <c:strRef>
              <c:f>'NC acumuladas'!$D$4</c:f>
              <c:strCache>
                <c:ptCount val="1"/>
                <c:pt idx="0">
                  <c:v>ene-16</c:v>
                </c:pt>
              </c:strCache>
            </c:strRef>
          </c:tx>
          <c:spPr>
            <a:solidFill>
              <a:srgbClr val="4F81BD"/>
            </a:solidFill>
            <a:ln w="25400">
              <a:noFill/>
            </a:ln>
          </c:spPr>
          <c:invertIfNegative val="0"/>
          <c:dPt>
            <c:idx val="0"/>
            <c:invertIfNegative val="0"/>
            <c:bubble3D val="0"/>
            <c:spPr>
              <a:solidFill>
                <a:schemeClr val="accent6">
                  <a:lumMod val="75000"/>
                </a:schemeClr>
              </a:solidFill>
              <a:ln>
                <a:noFill/>
              </a:ln>
              <a:effectLst/>
            </c:spPr>
          </c:dPt>
          <c:dPt>
            <c:idx val="3"/>
            <c:invertIfNegative val="0"/>
            <c:bubble3D val="0"/>
            <c:spPr>
              <a:solidFill>
                <a:schemeClr val="accent2">
                  <a:lumMod val="60000"/>
                  <a:lumOff val="40000"/>
                </a:schemeClr>
              </a:solidFill>
              <a:ln>
                <a:noFill/>
              </a:ln>
              <a:effectLst/>
            </c:spPr>
          </c:dPt>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'NC acumuladas'!$A$5:$A$8</c:f>
              <c:strCache>
                <c:ptCount val="4"/>
                <c:pt idx="0">
                  <c:v>N° de no conformidades</c:v>
                </c:pt>
                <c:pt idx="1">
                  <c:v>Cerradas</c:v>
                </c:pt>
                <c:pt idx="2">
                  <c:v>En proceso</c:v>
                </c:pt>
                <c:pt idx="3">
                  <c:v>Abiertas</c:v>
                </c:pt>
              </c:strCache>
            </c:strRef>
          </c:cat>
          <c:val>
            <c:numRef>
              <c:f>'NC acumuladas'!$D$5:$D$8</c:f>
              <c:numCache>
                <c:formatCode>General</c:formatCode>
                <c:ptCount val="4"/>
                <c:pt idx="0">
                  <c:v>602</c:v>
                </c:pt>
                <c:pt idx="1">
                  <c:v>35</c:v>
                </c:pt>
                <c:pt idx="2">
                  <c:v>303</c:v>
                </c:pt>
                <c:pt idx="3">
                  <c:v>194</c:v>
                </c:pt>
              </c:numCache>
            </c:numRef>
          </c:val>
        </c:ser>
        <c:dLbls>
          <c:showLegendKey val="0"/>
          <c:showVal val="0"/>
          <c:showCatName val="0"/>
          <c:showSerName val="0"/>
          <c:showPercent val="0"/>
          <c:showBubbleSize val="0"/>
        </c:dLbls>
        <c:gapWidth val="219"/>
        <c:overlap val="-27"/>
        <c:axId val="-1318388704"/>
        <c:axId val="-1318381088"/>
      </c:barChart>
      <c:catAx>
        <c:axId val="-131838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318381088"/>
        <c:crosses val="autoZero"/>
        <c:auto val="1"/>
        <c:lblAlgn val="ctr"/>
        <c:lblOffset val="100"/>
        <c:noMultiLvlLbl val="0"/>
      </c:catAx>
      <c:valAx>
        <c:axId val="-1318381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3183887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PMP ORGANIZA'!A1"/><Relationship Id="rId3" Type="http://schemas.openxmlformats.org/officeDocument/2006/relationships/image" Target="../media/image2.png"/><Relationship Id="rId7" Type="http://schemas.openxmlformats.org/officeDocument/2006/relationships/hyperlink" Target="#'PMP TECNICO'!A1"/><Relationship Id="rId2" Type="http://schemas.openxmlformats.org/officeDocument/2006/relationships/hyperlink" Target="#'PLAN DE MEJORAMIENTO- AP-AC'!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hyperlink" Target="#'X PROYECTOS'!A1"/><Relationship Id="rId5" Type="http://schemas.openxmlformats.org/officeDocument/2006/relationships/image" Target="../media/image4.png"/><Relationship Id="rId10" Type="http://schemas.openxmlformats.org/officeDocument/2006/relationships/hyperlink" Target="#'X AREAS'!A1"/><Relationship Id="rId4" Type="http://schemas.openxmlformats.org/officeDocument/2006/relationships/image" Target="../media/image3.png"/><Relationship Id="rId9" Type="http://schemas.openxmlformats.org/officeDocument/2006/relationships/hyperlink" Target="#'ESTADO DEL PMP'!A1"/></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15</xdr:row>
      <xdr:rowOff>152400</xdr:rowOff>
    </xdr:from>
    <xdr:to>
      <xdr:col>14</xdr:col>
      <xdr:colOff>0</xdr:colOff>
      <xdr:row>20</xdr:row>
      <xdr:rowOff>104775</xdr:rowOff>
    </xdr:to>
    <xdr:pic>
      <xdr:nvPicPr>
        <xdr:cNvPr id="16997488" name="Imagen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838700"/>
          <a:ext cx="9715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5</xdr:row>
      <xdr:rowOff>161926</xdr:rowOff>
    </xdr:from>
    <xdr:to>
      <xdr:col>7</xdr:col>
      <xdr:colOff>752475</xdr:colOff>
      <xdr:row>5</xdr:row>
      <xdr:rowOff>504826</xdr:rowOff>
    </xdr:to>
    <xdr:sp macro="" textlink="">
      <xdr:nvSpPr>
        <xdr:cNvPr id="13" name="Rectángulo redondeado 12">
          <a:hlinkClick xmlns:r="http://schemas.openxmlformats.org/officeDocument/2006/relationships" r:id="rId2"/>
          <a:extLst>
            <a:ext uri="{FF2B5EF4-FFF2-40B4-BE49-F238E27FC236}">
              <a16:creationId xmlns="" xmlns:a16="http://schemas.microsoft.com/office/drawing/2014/main" id="{FE411EC9-7EF2-487C-96D4-31BC060845B9}"/>
            </a:ext>
          </a:extLst>
        </xdr:cNvPr>
        <xdr:cNvSpPr/>
      </xdr:nvSpPr>
      <xdr:spPr bwMode="auto">
        <a:xfrm>
          <a:off x="2724150" y="17430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BASE</a:t>
          </a:r>
          <a:r>
            <a:rPr lang="es-CO" sz="1100" b="1" baseline="0">
              <a:solidFill>
                <a:srgbClr val="0070C0"/>
              </a:solidFill>
            </a:rPr>
            <a:t> DE DATOS PLAN DE MEJORAMIENTO POR PROCESOS</a:t>
          </a:r>
          <a:endParaRPr lang="es-CO" sz="1100" b="1">
            <a:solidFill>
              <a:srgbClr val="0070C0"/>
            </a:solidFill>
          </a:endParaRPr>
        </a:p>
      </xdr:txBody>
    </xdr:sp>
    <xdr:clientData/>
  </xdr:twoCellAnchor>
  <xdr:twoCellAnchor>
    <xdr:from>
      <xdr:col>23</xdr:col>
      <xdr:colOff>180975</xdr:colOff>
      <xdr:row>1</xdr:row>
      <xdr:rowOff>304800</xdr:rowOff>
    </xdr:from>
    <xdr:to>
      <xdr:col>33</xdr:col>
      <xdr:colOff>304800</xdr:colOff>
      <xdr:row>9</xdr:row>
      <xdr:rowOff>209550</xdr:rowOff>
    </xdr:to>
    <xdr:pic>
      <xdr:nvPicPr>
        <xdr:cNvPr id="16997490" name="Imagen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59375" y="1095375"/>
          <a:ext cx="77438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0</xdr:row>
      <xdr:rowOff>28575</xdr:rowOff>
    </xdr:from>
    <xdr:to>
      <xdr:col>14</xdr:col>
      <xdr:colOff>9525</xdr:colOff>
      <xdr:row>0</xdr:row>
      <xdr:rowOff>590550</xdr:rowOff>
    </xdr:to>
    <xdr:pic>
      <xdr:nvPicPr>
        <xdr:cNvPr id="16997491" name="Imagen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28575"/>
          <a:ext cx="9715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5</xdr:row>
      <xdr:rowOff>114300</xdr:rowOff>
    </xdr:from>
    <xdr:to>
      <xdr:col>2</xdr:col>
      <xdr:colOff>1038225</xdr:colOff>
      <xdr:row>5</xdr:row>
      <xdr:rowOff>552450</xdr:rowOff>
    </xdr:to>
    <xdr:pic>
      <xdr:nvPicPr>
        <xdr:cNvPr id="16997492"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81150"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9</xdr:row>
      <xdr:rowOff>114300</xdr:rowOff>
    </xdr:from>
    <xdr:to>
      <xdr:col>2</xdr:col>
      <xdr:colOff>1038225</xdr:colOff>
      <xdr:row>9</xdr:row>
      <xdr:rowOff>552450</xdr:rowOff>
    </xdr:to>
    <xdr:pic>
      <xdr:nvPicPr>
        <xdr:cNvPr id="16997493" name="Imagen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71625" y="2838450"/>
          <a:ext cx="571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xdr:row>
      <xdr:rowOff>133350</xdr:rowOff>
    </xdr:from>
    <xdr:to>
      <xdr:col>2</xdr:col>
      <xdr:colOff>1028700</xdr:colOff>
      <xdr:row>13</xdr:row>
      <xdr:rowOff>571500</xdr:rowOff>
    </xdr:to>
    <xdr:pic>
      <xdr:nvPicPr>
        <xdr:cNvPr id="16997494" name="Imagen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71625" y="40005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5</xdr:row>
      <xdr:rowOff>114300</xdr:rowOff>
    </xdr:from>
    <xdr:to>
      <xdr:col>9</xdr:col>
      <xdr:colOff>0</xdr:colOff>
      <xdr:row>5</xdr:row>
      <xdr:rowOff>552450</xdr:rowOff>
    </xdr:to>
    <xdr:pic>
      <xdr:nvPicPr>
        <xdr:cNvPr id="16997495" name="Imagen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48425"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9</xdr:row>
      <xdr:rowOff>142875</xdr:rowOff>
    </xdr:from>
    <xdr:to>
      <xdr:col>8</xdr:col>
      <xdr:colOff>1038225</xdr:colOff>
      <xdr:row>9</xdr:row>
      <xdr:rowOff>581025</xdr:rowOff>
    </xdr:to>
    <xdr:pic>
      <xdr:nvPicPr>
        <xdr:cNvPr id="16997496" name="Imagen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8900" y="28670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13</xdr:row>
      <xdr:rowOff>171450</xdr:rowOff>
    </xdr:from>
    <xdr:to>
      <xdr:col>8</xdr:col>
      <xdr:colOff>1028700</xdr:colOff>
      <xdr:row>13</xdr:row>
      <xdr:rowOff>609600</xdr:rowOff>
    </xdr:to>
    <xdr:pic>
      <xdr:nvPicPr>
        <xdr:cNvPr id="16997497" name="Imagen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29375" y="4038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9</xdr:row>
      <xdr:rowOff>133350</xdr:rowOff>
    </xdr:from>
    <xdr:to>
      <xdr:col>7</xdr:col>
      <xdr:colOff>752475</xdr:colOff>
      <xdr:row>9</xdr:row>
      <xdr:rowOff>476250</xdr:rowOff>
    </xdr:to>
    <xdr:sp macro="" textlink="">
      <xdr:nvSpPr>
        <xdr:cNvPr id="12" name="Rectángulo redondeado 11">
          <a:hlinkClick xmlns:r="http://schemas.openxmlformats.org/officeDocument/2006/relationships" r:id="rId7"/>
          <a:extLst>
            <a:ext uri="{FF2B5EF4-FFF2-40B4-BE49-F238E27FC236}">
              <a16:creationId xmlns="" xmlns:a16="http://schemas.microsoft.com/office/drawing/2014/main" id="{A1108814-345D-4553-829F-77730EA95E7D}"/>
            </a:ext>
          </a:extLst>
        </xdr:cNvPr>
        <xdr:cNvSpPr/>
      </xdr:nvSpPr>
      <xdr:spPr bwMode="auto">
        <a:xfrm>
          <a:off x="2724150" y="2857500"/>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a:t>
          </a:r>
          <a:r>
            <a:rPr lang="es-CO" sz="1100" b="1" baseline="0">
              <a:solidFill>
                <a:srgbClr val="0070C0"/>
              </a:solidFill>
            </a:rPr>
            <a:t> TÉCNICAS</a:t>
          </a:r>
          <a:endParaRPr lang="es-CO" sz="1100" b="1">
            <a:solidFill>
              <a:srgbClr val="0070C0"/>
            </a:solidFill>
          </a:endParaRPr>
        </a:p>
      </xdr:txBody>
    </xdr:sp>
    <xdr:clientData/>
  </xdr:twoCellAnchor>
  <xdr:twoCellAnchor>
    <xdr:from>
      <xdr:col>9</xdr:col>
      <xdr:colOff>9525</xdr:colOff>
      <xdr:row>9</xdr:row>
      <xdr:rowOff>123826</xdr:rowOff>
    </xdr:from>
    <xdr:to>
      <xdr:col>13</xdr:col>
      <xdr:colOff>733425</xdr:colOff>
      <xdr:row>9</xdr:row>
      <xdr:rowOff>466726</xdr:rowOff>
    </xdr:to>
    <xdr:sp macro="" textlink="">
      <xdr:nvSpPr>
        <xdr:cNvPr id="14" name="Rectángulo redondeado 13">
          <a:hlinkClick xmlns:r="http://schemas.openxmlformats.org/officeDocument/2006/relationships" r:id="rId8"/>
          <a:extLst>
            <a:ext uri="{FF2B5EF4-FFF2-40B4-BE49-F238E27FC236}">
              <a16:creationId xmlns="" xmlns:a16="http://schemas.microsoft.com/office/drawing/2014/main" id="{29ECC77B-3C25-4D87-A15D-9EB769DF1066}"/>
            </a:ext>
          </a:extLst>
        </xdr:cNvPr>
        <xdr:cNvSpPr/>
      </xdr:nvSpPr>
      <xdr:spPr bwMode="auto">
        <a:xfrm>
          <a:off x="7019925" y="28479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 ORGANIZACIONALES</a:t>
          </a:r>
        </a:p>
      </xdr:txBody>
    </xdr:sp>
    <xdr:clientData/>
  </xdr:twoCellAnchor>
  <xdr:twoCellAnchor>
    <xdr:from>
      <xdr:col>9</xdr:col>
      <xdr:colOff>19050</xdr:colOff>
      <xdr:row>5</xdr:row>
      <xdr:rowOff>161925</xdr:rowOff>
    </xdr:from>
    <xdr:to>
      <xdr:col>13</xdr:col>
      <xdr:colOff>742950</xdr:colOff>
      <xdr:row>5</xdr:row>
      <xdr:rowOff>504825</xdr:rowOff>
    </xdr:to>
    <xdr:sp macro="" textlink="">
      <xdr:nvSpPr>
        <xdr:cNvPr id="15" name="Rectángulo redondeado 14">
          <a:hlinkClick xmlns:r="http://schemas.openxmlformats.org/officeDocument/2006/relationships" r:id="rId9"/>
          <a:extLst>
            <a:ext uri="{FF2B5EF4-FFF2-40B4-BE49-F238E27FC236}">
              <a16:creationId xmlns="" xmlns:a16="http://schemas.microsoft.com/office/drawing/2014/main" id="{70AEBEC4-3634-40FD-AD2D-54E0E5B89E43}"/>
            </a:ext>
          </a:extLst>
        </xdr:cNvPr>
        <xdr:cNvSpPr/>
      </xdr:nvSpPr>
      <xdr:spPr bwMode="auto">
        <a:xfrm>
          <a:off x="7572375" y="174307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a:t>
          </a:r>
        </a:p>
      </xdr:txBody>
    </xdr:sp>
    <xdr:clientData/>
  </xdr:twoCellAnchor>
  <xdr:twoCellAnchor>
    <xdr:from>
      <xdr:col>3</xdr:col>
      <xdr:colOff>28575</xdr:colOff>
      <xdr:row>13</xdr:row>
      <xdr:rowOff>142875</xdr:rowOff>
    </xdr:from>
    <xdr:to>
      <xdr:col>7</xdr:col>
      <xdr:colOff>752475</xdr:colOff>
      <xdr:row>13</xdr:row>
      <xdr:rowOff>485775</xdr:rowOff>
    </xdr:to>
    <xdr:sp macro="" textlink="">
      <xdr:nvSpPr>
        <xdr:cNvPr id="16" name="Rectángulo redondeado 15">
          <a:hlinkClick xmlns:r="http://schemas.openxmlformats.org/officeDocument/2006/relationships" r:id="rId10"/>
          <a:extLst>
            <a:ext uri="{FF2B5EF4-FFF2-40B4-BE49-F238E27FC236}">
              <a16:creationId xmlns="" xmlns:a16="http://schemas.microsoft.com/office/drawing/2014/main" id="{610C3DF0-42BC-41D9-9F32-D5E75F484348}"/>
            </a:ext>
          </a:extLst>
        </xdr:cNvPr>
        <xdr:cNvSpPr/>
      </xdr:nvSpPr>
      <xdr:spPr bwMode="auto">
        <a:xfrm>
          <a:off x="2181225" y="40100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POR AREAS</a:t>
          </a:r>
        </a:p>
      </xdr:txBody>
    </xdr:sp>
    <xdr:clientData/>
  </xdr:twoCellAnchor>
  <xdr:twoCellAnchor>
    <xdr:from>
      <xdr:col>9</xdr:col>
      <xdr:colOff>19050</xdr:colOff>
      <xdr:row>13</xdr:row>
      <xdr:rowOff>180975</xdr:rowOff>
    </xdr:from>
    <xdr:to>
      <xdr:col>13</xdr:col>
      <xdr:colOff>742950</xdr:colOff>
      <xdr:row>13</xdr:row>
      <xdr:rowOff>523875</xdr:rowOff>
    </xdr:to>
    <xdr:sp macro="" textlink="">
      <xdr:nvSpPr>
        <xdr:cNvPr id="17" name="Rectángulo redondeado 16">
          <a:hlinkClick xmlns:r="http://schemas.openxmlformats.org/officeDocument/2006/relationships" r:id="rId11"/>
          <a:extLst>
            <a:ext uri="{FF2B5EF4-FFF2-40B4-BE49-F238E27FC236}">
              <a16:creationId xmlns="" xmlns:a16="http://schemas.microsoft.com/office/drawing/2014/main" id="{4AF8B1CF-D782-4B9A-AA21-112E57467C86}"/>
            </a:ext>
          </a:extLst>
        </xdr:cNvPr>
        <xdr:cNvSpPr/>
      </xdr:nvSpPr>
      <xdr:spPr bwMode="auto">
        <a:xfrm>
          <a:off x="7029450" y="40481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a:t>
          </a:r>
          <a:r>
            <a:rPr lang="es-CO" sz="1100" b="1" baseline="0">
              <a:solidFill>
                <a:srgbClr val="0070C0"/>
              </a:solidFill>
            </a:rPr>
            <a:t> DEL PMP POR PROYECTOS</a:t>
          </a:r>
          <a:endParaRPr lang="es-CO" sz="1100" b="1">
            <a:solidFill>
              <a:srgbClr val="0070C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9525</xdr:colOff>
      <xdr:row>8</xdr:row>
      <xdr:rowOff>180975</xdr:rowOff>
    </xdr:from>
    <xdr:to>
      <xdr:col>10</xdr:col>
      <xdr:colOff>9525</xdr:colOff>
      <xdr:row>9</xdr:row>
      <xdr:rowOff>0</xdr:rowOff>
    </xdr:to>
    <xdr:graphicFrame macro="">
      <xdr:nvGraphicFramePr>
        <xdr:cNvPr id="14628128"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390525</xdr:colOff>
      <xdr:row>23</xdr:row>
      <xdr:rowOff>95250</xdr:rowOff>
    </xdr:from>
    <xdr:to>
      <xdr:col>9</xdr:col>
      <xdr:colOff>419100</xdr:colOff>
      <xdr:row>36</xdr:row>
      <xdr:rowOff>323850</xdr:rowOff>
    </xdr:to>
    <xdr:graphicFrame macro="">
      <xdr:nvGraphicFramePr>
        <xdr:cNvPr id="1462812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514350</xdr:colOff>
      <xdr:row>4</xdr:row>
      <xdr:rowOff>352425</xdr:rowOff>
    </xdr:from>
    <xdr:to>
      <xdr:col>14</xdr:col>
      <xdr:colOff>238125</xdr:colOff>
      <xdr:row>21</xdr:row>
      <xdr:rowOff>19050</xdr:rowOff>
    </xdr:to>
    <xdr:graphicFrame macro="">
      <xdr:nvGraphicFramePr>
        <xdr:cNvPr id="146319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22</xdr:row>
      <xdr:rowOff>38100</xdr:rowOff>
    </xdr:from>
    <xdr:to>
      <xdr:col>13</xdr:col>
      <xdr:colOff>361950</xdr:colOff>
      <xdr:row>39</xdr:row>
      <xdr:rowOff>28575</xdr:rowOff>
    </xdr:to>
    <xdr:graphicFrame macro="">
      <xdr:nvGraphicFramePr>
        <xdr:cNvPr id="1463192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438150</xdr:colOff>
      <xdr:row>22</xdr:row>
      <xdr:rowOff>0</xdr:rowOff>
    </xdr:from>
    <xdr:to>
      <xdr:col>19</xdr:col>
      <xdr:colOff>438150</xdr:colOff>
      <xdr:row>38</xdr:row>
      <xdr:rowOff>152400</xdr:rowOff>
    </xdr:to>
    <xdr:graphicFrame macro="">
      <xdr:nvGraphicFramePr>
        <xdr:cNvPr id="1463192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714375</xdr:colOff>
      <xdr:row>39</xdr:row>
      <xdr:rowOff>28575</xdr:rowOff>
    </xdr:from>
    <xdr:to>
      <xdr:col>20</xdr:col>
      <xdr:colOff>457200</xdr:colOff>
      <xdr:row>51</xdr:row>
      <xdr:rowOff>95250</xdr:rowOff>
    </xdr:to>
    <xdr:graphicFrame macro="">
      <xdr:nvGraphicFramePr>
        <xdr:cNvPr id="1463192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428625</xdr:colOff>
      <xdr:row>53</xdr:row>
      <xdr:rowOff>9525</xdr:rowOff>
    </xdr:from>
    <xdr:to>
      <xdr:col>21</xdr:col>
      <xdr:colOff>428625</xdr:colOff>
      <xdr:row>68</xdr:row>
      <xdr:rowOff>142875</xdr:rowOff>
    </xdr:to>
    <xdr:graphicFrame macro="">
      <xdr:nvGraphicFramePr>
        <xdr:cNvPr id="1463192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40</xdr:row>
      <xdr:rowOff>123825</xdr:rowOff>
    </xdr:from>
    <xdr:to>
      <xdr:col>6</xdr:col>
      <xdr:colOff>581025</xdr:colOff>
      <xdr:row>59</xdr:row>
      <xdr:rowOff>76200</xdr:rowOff>
    </xdr:to>
    <xdr:graphicFrame macro="">
      <xdr:nvGraphicFramePr>
        <xdr:cNvPr id="1463822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285750</xdr:colOff>
      <xdr:row>8</xdr:row>
      <xdr:rowOff>161925</xdr:rowOff>
    </xdr:from>
    <xdr:to>
      <xdr:col>9</xdr:col>
      <xdr:colOff>752475</xdr:colOff>
      <xdr:row>24</xdr:row>
      <xdr:rowOff>19050</xdr:rowOff>
    </xdr:to>
    <xdr:graphicFrame macro="">
      <xdr:nvGraphicFramePr>
        <xdr:cNvPr id="1464027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24493</xdr:colOff>
      <xdr:row>0</xdr:row>
      <xdr:rowOff>204107</xdr:rowOff>
    </xdr:from>
    <xdr:to>
      <xdr:col>1</xdr:col>
      <xdr:colOff>721179</xdr:colOff>
      <xdr:row>1</xdr:row>
      <xdr:rowOff>402772</xdr:rowOff>
    </xdr:to>
    <xdr:sp macro="" textlink="">
      <xdr:nvSpPr>
        <xdr:cNvPr id="2" name="Rectángulo redondeado 1">
          <a:hlinkClick xmlns:r="http://schemas.openxmlformats.org/officeDocument/2006/relationships" r:id="rId1"/>
          <a:extLst>
            <a:ext uri="{FF2B5EF4-FFF2-40B4-BE49-F238E27FC236}">
              <a16:creationId xmlns="" xmlns:a16="http://schemas.microsoft.com/office/drawing/2014/main" id="{B8CAC036-2274-4EB5-A2C3-6877103FA1CF}"/>
            </a:ext>
          </a:extLst>
        </xdr:cNvPr>
        <xdr:cNvSpPr/>
      </xdr:nvSpPr>
      <xdr:spPr bwMode="auto">
        <a:xfrm>
          <a:off x="24493" y="204107"/>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19050</xdr:colOff>
      <xdr:row>35</xdr:row>
      <xdr:rowOff>133350</xdr:rowOff>
    </xdr:from>
    <xdr:to>
      <xdr:col>14</xdr:col>
      <xdr:colOff>9525</xdr:colOff>
      <xdr:row>54</xdr:row>
      <xdr:rowOff>66675</xdr:rowOff>
    </xdr:to>
    <xdr:graphicFrame macro="">
      <xdr:nvGraphicFramePr>
        <xdr:cNvPr id="16858189"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409575</xdr:colOff>
      <xdr:row>34</xdr:row>
      <xdr:rowOff>66675</xdr:rowOff>
    </xdr:from>
    <xdr:to>
      <xdr:col>1</xdr:col>
      <xdr:colOff>142875</xdr:colOff>
      <xdr:row>34</xdr:row>
      <xdr:rowOff>495300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D8A8638C-C83D-4A8A-96A9-D6AFC1A9C1EC}"/>
            </a:ext>
          </a:extLst>
        </xdr:cNvPr>
        <xdr:cNvSpPr/>
      </xdr:nvSpPr>
      <xdr:spPr bwMode="auto">
        <a:xfrm>
          <a:off x="409575" y="5572125"/>
          <a:ext cx="838200" cy="42862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xdr:colOff>
      <xdr:row>35</xdr:row>
      <xdr:rowOff>133350</xdr:rowOff>
    </xdr:from>
    <xdr:to>
      <xdr:col>14</xdr:col>
      <xdr:colOff>9525</xdr:colOff>
      <xdr:row>54</xdr:row>
      <xdr:rowOff>66675</xdr:rowOff>
    </xdr:to>
    <xdr:graphicFrame macro="">
      <xdr:nvGraphicFramePr>
        <xdr:cNvPr id="1291052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504825</xdr:colOff>
      <xdr:row>34</xdr:row>
      <xdr:rowOff>28575</xdr:rowOff>
    </xdr:from>
    <xdr:to>
      <xdr:col>1</xdr:col>
      <xdr:colOff>142875</xdr:colOff>
      <xdr:row>34</xdr:row>
      <xdr:rowOff>389165</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F6151A9E-A6C5-4FBE-917D-B4115B9077C7}"/>
            </a:ext>
          </a:extLst>
        </xdr:cNvPr>
        <xdr:cNvSpPr/>
      </xdr:nvSpPr>
      <xdr:spPr bwMode="auto">
        <a:xfrm>
          <a:off x="504825" y="5695950"/>
          <a:ext cx="742950" cy="36059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1247775</xdr:colOff>
      <xdr:row>19</xdr:row>
      <xdr:rowOff>0</xdr:rowOff>
    </xdr:from>
    <xdr:to>
      <xdr:col>4</xdr:col>
      <xdr:colOff>460176</xdr:colOff>
      <xdr:row>50</xdr:row>
      <xdr:rowOff>98432</xdr:rowOff>
    </xdr:to>
    <xdr:sp macro="" textlink="">
      <xdr:nvSpPr>
        <xdr:cNvPr id="15" name="Rombo 14">
          <a:extLst>
            <a:ext uri="{FF2B5EF4-FFF2-40B4-BE49-F238E27FC236}">
              <a16:creationId xmlns="" xmlns:a16="http://schemas.microsoft.com/office/drawing/2014/main" id="{D0FCFDAB-10C6-4093-A943-E2E7FBE424D1}"/>
            </a:ext>
          </a:extLst>
        </xdr:cNvPr>
        <xdr:cNvSpPr/>
      </xdr:nvSpPr>
      <xdr:spPr>
        <a:xfrm>
          <a:off x="1247775" y="3267075"/>
          <a:ext cx="5184576" cy="5118107"/>
        </a:xfrm>
        <a:prstGeom prst="diamond">
          <a:avLst/>
        </a:prstGeom>
        <a:solidFill>
          <a:srgbClr val="FFC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509198</xdr:colOff>
      <xdr:row>24</xdr:row>
      <xdr:rowOff>54471</xdr:rowOff>
    </xdr:from>
    <xdr:to>
      <xdr:col>2</xdr:col>
      <xdr:colOff>1017572</xdr:colOff>
      <xdr:row>44</xdr:row>
      <xdr:rowOff>139417</xdr:rowOff>
    </xdr:to>
    <xdr:sp macro="" textlink="">
      <xdr:nvSpPr>
        <xdr:cNvPr id="16" name="Rectángulo redondeado 15">
          <a:extLst>
            <a:ext uri="{FF2B5EF4-FFF2-40B4-BE49-F238E27FC236}">
              <a16:creationId xmlns="" xmlns:a16="http://schemas.microsoft.com/office/drawing/2014/main" id="{EE30C297-F35F-4340-9646-3C7AFA2963C3}"/>
            </a:ext>
          </a:extLst>
        </xdr:cNvPr>
        <xdr:cNvSpPr/>
      </xdr:nvSpPr>
      <xdr:spPr>
        <a:xfrm>
          <a:off x="2909498" y="4131171"/>
          <a:ext cx="1927599" cy="3323446"/>
        </a:xfrm>
        <a:prstGeom prst="roundRect">
          <a:avLst/>
        </a:prstGeom>
        <a:solidFill>
          <a:schemeClr val="bg2">
            <a:lumMod val="25000"/>
          </a:schemeClr>
        </a:solidFill>
        <a:ln>
          <a:solidFill>
            <a:srgbClr val="FFFF00"/>
          </a:solid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1065874</xdr:colOff>
      <xdr:row>24</xdr:row>
      <xdr:rowOff>120940</xdr:rowOff>
    </xdr:from>
    <xdr:to>
      <xdr:col>2</xdr:col>
      <xdr:colOff>565358</xdr:colOff>
      <xdr:row>30</xdr:row>
      <xdr:rowOff>104880</xdr:rowOff>
    </xdr:to>
    <xdr:sp macro="" textlink="">
      <xdr:nvSpPr>
        <xdr:cNvPr id="17" name="Conector 16">
          <a:extLst>
            <a:ext uri="{FF2B5EF4-FFF2-40B4-BE49-F238E27FC236}">
              <a16:creationId xmlns="" xmlns:a16="http://schemas.microsoft.com/office/drawing/2014/main" id="{97A68CC4-012B-4D5A-B947-1661CBFFAE37}"/>
            </a:ext>
          </a:extLst>
        </xdr:cNvPr>
        <xdr:cNvSpPr/>
      </xdr:nvSpPr>
      <xdr:spPr>
        <a:xfrm>
          <a:off x="3466174" y="4197640"/>
          <a:ext cx="918709" cy="95549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ES" sz="2215" b="1">
              <a:solidFill>
                <a:schemeClr val="bg1"/>
              </a:solidFill>
            </a:rPr>
            <a:t>87</a:t>
          </a:r>
          <a:endParaRPr lang="es-CO" sz="2215" b="1">
            <a:solidFill>
              <a:schemeClr val="bg1"/>
            </a:solidFill>
          </a:endParaRPr>
        </a:p>
      </xdr:txBody>
    </xdr:sp>
    <xdr:clientData/>
  </xdr:twoCellAnchor>
  <xdr:twoCellAnchor>
    <xdr:from>
      <xdr:col>1</xdr:col>
      <xdr:colOff>1037401</xdr:colOff>
      <xdr:row>31</xdr:row>
      <xdr:rowOff>59276</xdr:rowOff>
    </xdr:from>
    <xdr:to>
      <xdr:col>2</xdr:col>
      <xdr:colOff>565359</xdr:colOff>
      <xdr:row>37</xdr:row>
      <xdr:rowOff>18291</xdr:rowOff>
    </xdr:to>
    <xdr:sp macro="" textlink="">
      <xdr:nvSpPr>
        <xdr:cNvPr id="18" name="Conector 17">
          <a:extLst>
            <a:ext uri="{FF2B5EF4-FFF2-40B4-BE49-F238E27FC236}">
              <a16:creationId xmlns="" xmlns:a16="http://schemas.microsoft.com/office/drawing/2014/main" id="{93E3E239-BD38-4531-A447-CC82D370109E}"/>
            </a:ext>
          </a:extLst>
        </xdr:cNvPr>
        <xdr:cNvSpPr/>
      </xdr:nvSpPr>
      <xdr:spPr>
        <a:xfrm>
          <a:off x="3437701" y="5269451"/>
          <a:ext cx="947183" cy="930565"/>
        </a:xfrm>
        <a:prstGeom prst="flowChartConnector">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tx1"/>
              </a:solidFill>
            </a:rPr>
            <a:t>196</a:t>
          </a:r>
        </a:p>
      </xdr:txBody>
    </xdr:sp>
    <xdr:clientData/>
  </xdr:twoCellAnchor>
  <xdr:twoCellAnchor>
    <xdr:from>
      <xdr:col>1</xdr:col>
      <xdr:colOff>1037400</xdr:colOff>
      <xdr:row>37</xdr:row>
      <xdr:rowOff>151214</xdr:rowOff>
    </xdr:from>
    <xdr:to>
      <xdr:col>2</xdr:col>
      <xdr:colOff>565358</xdr:colOff>
      <xdr:row>43</xdr:row>
      <xdr:rowOff>110229</xdr:rowOff>
    </xdr:to>
    <xdr:sp macro="" textlink="">
      <xdr:nvSpPr>
        <xdr:cNvPr id="19" name="Conector 18">
          <a:extLst>
            <a:ext uri="{FF2B5EF4-FFF2-40B4-BE49-F238E27FC236}">
              <a16:creationId xmlns="" xmlns:a16="http://schemas.microsoft.com/office/drawing/2014/main" id="{C9286745-C4CC-4406-BB92-D733BC813D8F}"/>
            </a:ext>
          </a:extLst>
        </xdr:cNvPr>
        <xdr:cNvSpPr/>
      </xdr:nvSpPr>
      <xdr:spPr>
        <a:xfrm>
          <a:off x="3437700" y="6332939"/>
          <a:ext cx="947183" cy="930565"/>
        </a:xfrm>
        <a:prstGeom prst="flowChartConnector">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bg1"/>
              </a:solidFill>
            </a:rPr>
            <a:t>15</a:t>
          </a:r>
        </a:p>
      </xdr:txBody>
    </xdr:sp>
    <xdr:clientData/>
  </xdr:twoCellAnchor>
  <xdr:twoCellAnchor>
    <xdr:from>
      <xdr:col>2</xdr:col>
      <xdr:colOff>574883</xdr:colOff>
      <xdr:row>27</xdr:row>
      <xdr:rowOff>112910</xdr:rowOff>
    </xdr:from>
    <xdr:to>
      <xdr:col>4</xdr:col>
      <xdr:colOff>991935</xdr:colOff>
      <xdr:row>27</xdr:row>
      <xdr:rowOff>112910</xdr:rowOff>
    </xdr:to>
    <xdr:cxnSp macro="">
      <xdr:nvCxnSpPr>
        <xdr:cNvPr id="20" name="Conector recto de flecha 19">
          <a:extLst>
            <a:ext uri="{FF2B5EF4-FFF2-40B4-BE49-F238E27FC236}">
              <a16:creationId xmlns="" xmlns:a16="http://schemas.microsoft.com/office/drawing/2014/main" id="{A2842BB9-C5F6-40DB-858A-F785FDA43FAB}"/>
            </a:ext>
          </a:extLst>
        </xdr:cNvPr>
        <xdr:cNvCxnSpPr>
          <a:stCxn id="17" idx="6"/>
        </xdr:cNvCxnSpPr>
      </xdr:nvCxnSpPr>
      <xdr:spPr>
        <a:xfrm>
          <a:off x="4384883" y="4675385"/>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1016852</xdr:colOff>
      <xdr:row>26</xdr:row>
      <xdr:rowOff>33350</xdr:rowOff>
    </xdr:from>
    <xdr:to>
      <xdr:col>8</xdr:col>
      <xdr:colOff>8998</xdr:colOff>
      <xdr:row>30</xdr:row>
      <xdr:rowOff>55962</xdr:rowOff>
    </xdr:to>
    <xdr:sp macro="" textlink="">
      <xdr:nvSpPr>
        <xdr:cNvPr id="21" name="CuadroTexto 8">
          <a:extLst>
            <a:ext uri="{FF2B5EF4-FFF2-40B4-BE49-F238E27FC236}">
              <a16:creationId xmlns="" xmlns:a16="http://schemas.microsoft.com/office/drawing/2014/main" id="{0B0E0EDB-47F0-4CF9-A0E1-3CF811E46DCF}"/>
            </a:ext>
          </a:extLst>
        </xdr:cNvPr>
        <xdr:cNvSpPr txBox="1"/>
      </xdr:nvSpPr>
      <xdr:spPr>
        <a:xfrm>
          <a:off x="6989027" y="4710125"/>
          <a:ext cx="2240171" cy="670312"/>
        </a:xfrm>
        <a:prstGeom prst="rect">
          <a:avLst/>
        </a:prstGeom>
        <a:solidFill>
          <a:srgbClr val="FF0000"/>
        </a:solidFill>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a:t>
          </a:r>
        </a:p>
        <a:p>
          <a:pPr algn="ctr"/>
          <a:r>
            <a:rPr lang="es-CO" sz="1846" b="1">
              <a:effectLst>
                <a:outerShdw blurRad="38100" dist="38100" dir="2700000" algn="tl">
                  <a:srgbClr val="000000">
                    <a:alpha val="43137"/>
                  </a:srgbClr>
                </a:outerShdw>
              </a:effectLst>
            </a:rPr>
            <a:t>abiertas sin plan</a:t>
          </a:r>
        </a:p>
      </xdr:txBody>
    </xdr:sp>
    <xdr:clientData/>
  </xdr:twoCellAnchor>
  <xdr:twoCellAnchor>
    <xdr:from>
      <xdr:col>2</xdr:col>
      <xdr:colOff>565358</xdr:colOff>
      <xdr:row>34</xdr:row>
      <xdr:rowOff>38783</xdr:rowOff>
    </xdr:from>
    <xdr:to>
      <xdr:col>4</xdr:col>
      <xdr:colOff>991927</xdr:colOff>
      <xdr:row>34</xdr:row>
      <xdr:rowOff>38783</xdr:rowOff>
    </xdr:to>
    <xdr:cxnSp macro="">
      <xdr:nvCxnSpPr>
        <xdr:cNvPr id="22" name="Conector recto de flecha 21">
          <a:extLst>
            <a:ext uri="{FF2B5EF4-FFF2-40B4-BE49-F238E27FC236}">
              <a16:creationId xmlns="" xmlns:a16="http://schemas.microsoft.com/office/drawing/2014/main" id="{C72CC25D-8E48-4184-B1E0-87E69A763D4C}"/>
            </a:ext>
          </a:extLst>
        </xdr:cNvPr>
        <xdr:cNvCxnSpPr/>
      </xdr:nvCxnSpPr>
      <xdr:spPr>
        <a:xfrm>
          <a:off x="4384883" y="573473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565358</xdr:colOff>
      <xdr:row>40</xdr:row>
      <xdr:rowOff>128713</xdr:rowOff>
    </xdr:from>
    <xdr:to>
      <xdr:col>4</xdr:col>
      <xdr:colOff>991927</xdr:colOff>
      <xdr:row>40</xdr:row>
      <xdr:rowOff>128713</xdr:rowOff>
    </xdr:to>
    <xdr:cxnSp macro="">
      <xdr:nvCxnSpPr>
        <xdr:cNvPr id="23" name="Conector recto de flecha 22">
          <a:extLst>
            <a:ext uri="{FF2B5EF4-FFF2-40B4-BE49-F238E27FC236}">
              <a16:creationId xmlns="" xmlns:a16="http://schemas.microsoft.com/office/drawing/2014/main" id="{855DB6CB-F22F-4847-A1C2-DB9C9F355AFC}"/>
            </a:ext>
          </a:extLst>
        </xdr:cNvPr>
        <xdr:cNvCxnSpPr/>
      </xdr:nvCxnSpPr>
      <xdr:spPr>
        <a:xfrm>
          <a:off x="4384883" y="679621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1022005</xdr:colOff>
      <xdr:row>32</xdr:row>
      <xdr:rowOff>121148</xdr:rowOff>
    </xdr:from>
    <xdr:to>
      <xdr:col>8</xdr:col>
      <xdr:colOff>8998</xdr:colOff>
      <xdr:row>36</xdr:row>
      <xdr:rowOff>143760</xdr:rowOff>
    </xdr:to>
    <xdr:sp macro="" textlink="">
      <xdr:nvSpPr>
        <xdr:cNvPr id="24" name="CuadroTexto 11">
          <a:extLst>
            <a:ext uri="{FF2B5EF4-FFF2-40B4-BE49-F238E27FC236}">
              <a16:creationId xmlns="" xmlns:a16="http://schemas.microsoft.com/office/drawing/2014/main" id="{CE5B0C36-1734-4A4C-A89F-F61F61E319CA}"/>
            </a:ext>
          </a:extLst>
        </xdr:cNvPr>
        <xdr:cNvSpPr txBox="1"/>
      </xdr:nvSpPr>
      <xdr:spPr>
        <a:xfrm>
          <a:off x="6994180" y="5769473"/>
          <a:ext cx="2235018" cy="670312"/>
        </a:xfrm>
        <a:prstGeom prst="rect">
          <a:avLst/>
        </a:prstGeom>
        <a:solidFill>
          <a:srgbClr val="FFC000"/>
        </a:solidFill>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solidFill>
                <a:schemeClr val="tx1"/>
              </a:solidFill>
              <a:effectLst>
                <a:outerShdw blurRad="38100" dist="38100" dir="2700000" algn="tl">
                  <a:srgbClr val="000000">
                    <a:alpha val="43137"/>
                  </a:srgbClr>
                </a:outerShdw>
              </a:effectLst>
            </a:rPr>
            <a:t>No conformidades abiertas con plan</a:t>
          </a:r>
        </a:p>
      </xdr:txBody>
    </xdr:sp>
    <xdr:clientData/>
  </xdr:twoCellAnchor>
  <xdr:twoCellAnchor>
    <xdr:from>
      <xdr:col>4</xdr:col>
      <xdr:colOff>1016852</xdr:colOff>
      <xdr:row>39</xdr:row>
      <xdr:rowOff>49153</xdr:rowOff>
    </xdr:from>
    <xdr:to>
      <xdr:col>8</xdr:col>
      <xdr:colOff>8998</xdr:colOff>
      <xdr:row>43</xdr:row>
      <xdr:rowOff>71765</xdr:rowOff>
    </xdr:to>
    <xdr:sp macro="" textlink="">
      <xdr:nvSpPr>
        <xdr:cNvPr id="25" name="CuadroTexto 12">
          <a:extLst>
            <a:ext uri="{FF2B5EF4-FFF2-40B4-BE49-F238E27FC236}">
              <a16:creationId xmlns="" xmlns:a16="http://schemas.microsoft.com/office/drawing/2014/main" id="{3324DD22-EC5B-40C2-8EAF-0E3CD6EB1F52}"/>
            </a:ext>
          </a:extLst>
        </xdr:cNvPr>
        <xdr:cNvSpPr txBox="1"/>
      </xdr:nvSpPr>
      <xdr:spPr>
        <a:xfrm>
          <a:off x="6989027" y="6830953"/>
          <a:ext cx="2240171" cy="670312"/>
        </a:xfrm>
        <a:prstGeom prst="rect">
          <a:avLst/>
        </a:prstGeom>
        <a:solidFill>
          <a:srgbClr val="00B050"/>
        </a:solidFill>
      </xdr:spPr>
      <xdr:style>
        <a:lnRef idx="0">
          <a:schemeClr val="accent5"/>
        </a:lnRef>
        <a:fillRef idx="3">
          <a:schemeClr val="accent5"/>
        </a:fillRef>
        <a:effectRef idx="3">
          <a:schemeClr val="accent5"/>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 cerradas</a:t>
          </a:r>
        </a:p>
      </xdr:txBody>
    </xdr:sp>
    <xdr:clientData/>
  </xdr:twoCellAnchor>
  <xdr:twoCellAnchor>
    <xdr:from>
      <xdr:col>0</xdr:col>
      <xdr:colOff>676275</xdr:colOff>
      <xdr:row>16</xdr:row>
      <xdr:rowOff>28575</xdr:rowOff>
    </xdr:from>
    <xdr:to>
      <xdr:col>0</xdr:col>
      <xdr:colOff>1601561</xdr:colOff>
      <xdr:row>17</xdr:row>
      <xdr:rowOff>274865</xdr:rowOff>
    </xdr:to>
    <xdr:sp macro="" textlink="">
      <xdr:nvSpPr>
        <xdr:cNvPr id="27" name="Rectángulo redondeado 26">
          <a:hlinkClick xmlns:r="http://schemas.openxmlformats.org/officeDocument/2006/relationships" r:id="rId1"/>
          <a:extLst>
            <a:ext uri="{FF2B5EF4-FFF2-40B4-BE49-F238E27FC236}">
              <a16:creationId xmlns="" xmlns:a16="http://schemas.microsoft.com/office/drawing/2014/main" id="{2C8ACAFD-C5B6-4BA1-9677-35B5E51C1583}"/>
            </a:ext>
          </a:extLst>
        </xdr:cNvPr>
        <xdr:cNvSpPr/>
      </xdr:nvSpPr>
      <xdr:spPr bwMode="auto">
        <a:xfrm>
          <a:off x="676275" y="2971800"/>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2638425</xdr:colOff>
      <xdr:row>62</xdr:row>
      <xdr:rowOff>9525</xdr:rowOff>
    </xdr:from>
    <xdr:to>
      <xdr:col>11</xdr:col>
      <xdr:colOff>66675</xdr:colOff>
      <xdr:row>100</xdr:row>
      <xdr:rowOff>38100</xdr:rowOff>
    </xdr:to>
    <xdr:graphicFrame macro="">
      <xdr:nvGraphicFramePr>
        <xdr:cNvPr id="16460006"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43</xdr:row>
      <xdr:rowOff>114300</xdr:rowOff>
    </xdr:from>
    <xdr:to>
      <xdr:col>12</xdr:col>
      <xdr:colOff>533400</xdr:colOff>
      <xdr:row>59</xdr:row>
      <xdr:rowOff>123825</xdr:rowOff>
    </xdr:to>
    <xdr:graphicFrame macro="">
      <xdr:nvGraphicFramePr>
        <xdr:cNvPr id="1646000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904875</xdr:colOff>
      <xdr:row>41</xdr:row>
      <xdr:rowOff>142875</xdr:rowOff>
    </xdr:from>
    <xdr:to>
      <xdr:col>1</xdr:col>
      <xdr:colOff>485775</xdr:colOff>
      <xdr:row>41</xdr:row>
      <xdr:rowOff>474890</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6ACFAC42-C217-4422-917F-DAE2C1A27B2D}"/>
            </a:ext>
          </a:extLst>
        </xdr:cNvPr>
        <xdr:cNvSpPr/>
      </xdr:nvSpPr>
      <xdr:spPr bwMode="auto">
        <a:xfrm>
          <a:off x="904875" y="5162550"/>
          <a:ext cx="723900"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xdr:row>
      <xdr:rowOff>9525</xdr:rowOff>
    </xdr:from>
    <xdr:to>
      <xdr:col>1</xdr:col>
      <xdr:colOff>114299</xdr:colOff>
      <xdr:row>2</xdr:row>
      <xdr:rowOff>46265</xdr:rowOff>
    </xdr:to>
    <xdr:sp macro="" textlink="">
      <xdr:nvSpPr>
        <xdr:cNvPr id="4" name="Rectángulo redondeado 3">
          <a:hlinkClick xmlns:r="http://schemas.openxmlformats.org/officeDocument/2006/relationships" r:id="rId1"/>
          <a:extLst>
            <a:ext uri="{FF2B5EF4-FFF2-40B4-BE49-F238E27FC236}">
              <a16:creationId xmlns="" xmlns:a16="http://schemas.microsoft.com/office/drawing/2014/main" id="{A288BECD-C693-4710-8913-70D6ABBDEE04}"/>
            </a:ext>
          </a:extLst>
        </xdr:cNvPr>
        <xdr:cNvSpPr/>
      </xdr:nvSpPr>
      <xdr:spPr bwMode="auto">
        <a:xfrm>
          <a:off x="114300" y="171450"/>
          <a:ext cx="790574"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742950</xdr:colOff>
      <xdr:row>38</xdr:row>
      <xdr:rowOff>0</xdr:rowOff>
    </xdr:from>
    <xdr:to>
      <xdr:col>15</xdr:col>
      <xdr:colOff>304800</xdr:colOff>
      <xdr:row>59</xdr:row>
      <xdr:rowOff>9525</xdr:rowOff>
    </xdr:to>
    <xdr:graphicFrame macro="">
      <xdr:nvGraphicFramePr>
        <xdr:cNvPr id="1193433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19050</xdr:rowOff>
    </xdr:from>
    <xdr:to>
      <xdr:col>4</xdr:col>
      <xdr:colOff>828675</xdr:colOff>
      <xdr:row>50</xdr:row>
      <xdr:rowOff>9525</xdr:rowOff>
    </xdr:to>
    <xdr:graphicFrame macro="">
      <xdr:nvGraphicFramePr>
        <xdr:cNvPr id="119343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27</xdr:row>
      <xdr:rowOff>28575</xdr:rowOff>
    </xdr:from>
    <xdr:to>
      <xdr:col>5</xdr:col>
      <xdr:colOff>704850</xdr:colOff>
      <xdr:row>46</xdr:row>
      <xdr:rowOff>133350</xdr:rowOff>
    </xdr:to>
    <xdr:graphicFrame macro="">
      <xdr:nvGraphicFramePr>
        <xdr:cNvPr id="1252099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77</xdr:row>
      <xdr:rowOff>0</xdr:rowOff>
    </xdr:from>
    <xdr:to>
      <xdr:col>7</xdr:col>
      <xdr:colOff>171450</xdr:colOff>
      <xdr:row>103</xdr:row>
      <xdr:rowOff>76200</xdr:rowOff>
    </xdr:to>
    <xdr:graphicFrame macro="">
      <xdr:nvGraphicFramePr>
        <xdr:cNvPr id="1252099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Maria Natalia Norato Mora" refreshedDate="42382.657833796293" createdVersion="1" refreshedVersion="4" recordCount="604" upgradeOnRefresh="1">
  <cacheSource type="worksheet">
    <worksheetSource ref="B5:Y691" sheet="PLAN DE MEJORAMIENTO- AP-AC"/>
  </cacheSource>
  <cacheFields count="20">
    <cacheField name="No._x000a_(1)" numFmtId="0">
      <sharedItems containsString="0" containsBlank="1" containsNumber="1" containsInteger="1" minValue="1010" maxValue="3005"/>
    </cacheField>
    <cacheField name="CÓDIGO (2)" numFmtId="0">
      <sharedItems containsBlank="1" containsMixedTypes="1" containsNumber="1" containsInteger="1" minValue="1" maxValue="835"/>
    </cacheField>
    <cacheField name="AÑO" numFmtId="0">
      <sharedItems containsString="0" containsBlank="1" containsNumber="1" containsInteger="1" minValue="2012" maxValue="2015"/>
    </cacheField>
    <cacheField name="DESCRIPCIÓN E IDENTIFICACIÓN NO CONFORMIDAD ._x000a_(3)" numFmtId="0">
      <sharedItems containsBlank="1"/>
    </cacheField>
    <cacheField name="PROCESO_x000a_ (4)" numFmtId="0">
      <sharedItems containsBlank="1" count="11">
        <s v="DESARROLLO DEL TALENTO HUMANO"/>
        <s v="GESTIÓN DE LA  INFORMACIÓN Y  COMUNICACIONES"/>
        <s v="GESTIÓN CONTRACTUAL Y  SEGUIMIENTO DE  PROYECTOS DE  INFRAESTRUCTURA DE TRANSPORTE "/>
        <s v="GESTIÓN  ADMINISTRATIVA Y  FINANCIERA"/>
        <s v="SISTEMA ESTRATÉGICO DE PLANEACIÓN Y  GESTIÓN "/>
        <s v="GESTIÓN JURÍDICA"/>
        <s v="TRANSPARENCIA,  PARTICIPACIÓN,  SERVICIO AL  CIUDADANO Y  COMUNICACIÓN"/>
        <s v="GESTIÓN DE LA CONTRATACIÓN PÚBLICA"/>
        <s v="ESTRUCTURACIÓN  DE PROYECTOS DE  INFRAESTRUCTURA  DE TRANSPORTE"/>
        <s v="TODOS LOS PROCESOS "/>
        <m/>
      </sharedItems>
    </cacheField>
    <cacheField name="_x000a_ CARGO RESPONSABLE_x000a_DEL PROCESO._x000a_  (5)" numFmtId="0">
      <sharedItems containsBlank="1" count="9">
        <s v="Vicepresidencia administrativa y financiera. (VAF)"/>
        <s v="Oficina Comunicaciones (OC)"/>
        <s v="Vicepresidencia gestión contractual.(VGC)"/>
        <s v="Vicepresidencia de planeación, Riesgos y entorno (VPRE)"/>
        <s v="Vicepresidencia  Ejecutiva (VEJ)"/>
        <s v="Vicepresidencia Juridica (VJ)"/>
        <s v="Vicepresidencia de Estructuración (VE)"/>
        <s v="Vicepresidentes"/>
        <m/>
      </sharedItems>
    </cacheField>
    <cacheField name="CONCESIÓN / ÁREA (RESPONSABLE DE LA IMPLEMENTACIÓN)_x000a_(6)" numFmtId="0">
      <sharedItems containsBlank="1" count="71">
        <s v="Talento Humano"/>
        <s v="Comunicaciones"/>
        <s v="Portuario Buenaventura, SPRBUN"/>
        <s v="Bogota-Villavicencio"/>
        <s v="Fontibón Facatativa_x000a_ Los Alpes"/>
        <s v="Servicios Generales"/>
        <s v="Gerencia  de Planeación "/>
        <s v="Briceño – Tunja – Sogamoso "/>
        <s v="Defensa Judicial "/>
        <s v="Contratación y prestación de servicio"/>
        <s v="Girardot-Ibague-Cajamarca"/>
        <s v="Atención al ciudadano"/>
        <s v="DEVINORTE"/>
        <s v="Autopista del café"/>
        <s v="Córdoba-Sucre"/>
        <s v="Ruta Caribe"/>
        <s v="Bosa-Granada-Girardot"/>
        <s v="contratación"/>
        <s v="VAF"/>
        <s v="VGC"/>
        <s v="ZMB"/>
        <s v="Ruta del Sol II"/>
        <s v="ÀREA METROPOLITANA DE CÙCUTA"/>
        <s v="Contabilidad"/>
        <s v="DEVIMED"/>
        <s v="RUTA DEL SOL TRAMO I"/>
        <s v="Puerto de CONTECAR"/>
        <s v="Estructuración."/>
        <s v=" Malla Vial del Valle del Cauca"/>
        <s v="RUTA DEL SOL TRAMO III "/>
        <s v="TRANSVERSAL DE LAS AMERICAS  SECTOR I"/>
        <s v="Archivo y correspondencia."/>
        <s v="Portuario, Puerto Drummond (American Port Company Inc.)"/>
        <s v="Férreo Pacifico"/>
        <s v="REHABILITACION Y MANTENIMIENTO CALZADA EXISTENTE BUGA-LOBOGUERRERO"/>
        <s v="FENOCO"/>
        <s v="Siberia – La Punta – El Vino – La Vega - Villeta"/>
        <s v="Aeropuerto el Dorado-modernización y expansión del nuevo terminal."/>
        <s v="Aeropuerto El Dorado (Financiera) "/>
        <s v="Aeropuerto el Dorado-Aspectos de Operación, Ambientales y Mantenimiento terminal y zonas aledañas"/>
        <s v="Gerencia de sistemas "/>
        <s v="Santa Marta – Riohacha - Paraguachón"/>
        <s v="puntos críticos, mantenimiento, mejoramiento y control de tráfico de corredores férreos Bogotá - Belencito y La Dorada - Chiriguaná "/>
        <s v="Pereira la victoria"/>
        <s v="Control disciplinario"/>
        <s v="Presupuesto"/>
        <s v="Gerencia Predial "/>
        <s v="Honda – Puerto Salgar - Girardot"/>
        <s v="Perimetral Del Oriente De Cundinamarca "/>
        <s v="Cartagena- Barranquilla 4G"/>
        <s v="Gerencia juridica"/>
        <m/>
        <s v="Gerencia Riesgos"/>
        <s v="Aeropuerto de  Cartagena (Rafael Nuñez)"/>
        <s v="Puerto de Cartagena "/>
        <s v="Puerto Regional de Santa Marta "/>
        <s v="Corredor  férreo La Dorada - Chiriguaná"/>
        <s v="Neiva-Espinal-Girardot"/>
        <s v="Gerencia de planeación "/>
        <s v="Gerencia Social y Ambiental"/>
        <s v="Gerente de Proyecto"/>
        <s v="Gerencia Puertos"/>
        <s v="Malla vial del Meta"/>
        <s v="portuario de Aguadulce "/>
        <s v="Zipaquira - Palanque "/>
        <s v="Cartagena-Barranquilla"/>
        <s v="Aeropuerto El Dorado Segunda Pista "/>
        <s v="Portuario Buenaventura, T-C Buen SA."/>
        <s v="Rumichaca – Pasto – Chachagüí "/>
        <s v="Autopista Pacifico 1"/>
        <s v="Concesión De Las Terminales Aeroportuarias Del Nororiente "/>
      </sharedItems>
    </cacheField>
    <cacheField name="_x000a_AUDITOR_x000a_ (7)" numFmtId="0">
      <sharedItems containsBlank="1" count="18">
        <s v="Marcos  Noguera"/>
        <s v="Héctor Vanegas"/>
        <s v="Javier León"/>
        <s v="Juan Carlos Saenz"/>
        <s v="Lucero Masmela"/>
        <s v="Luz Mary Hernandez"/>
        <s v="Roberto Daza"/>
        <s v="Diego Orlando Bustos"/>
        <s v="Luz Jeni Fung Muñoz"/>
        <s v="Cesar Godoy"/>
        <s v="Juan Diego Toro"/>
        <s v="Javier León_x000a_Marcos  Noguera"/>
        <s v="Ivan Mejia "/>
        <s v="Alvaro Sandoval"/>
        <s v="M Natalia "/>
        <s v="Angela Cajamarca"/>
        <s v="Mariela Grass"/>
        <m/>
      </sharedItems>
    </cacheField>
    <cacheField name="FECHA AUDITORIA (dd/mm/aa)_x000a_ (8)" numFmtId="0">
      <sharedItems containsBlank="1"/>
    </cacheField>
    <cacheField name="TIPO" numFmtId="0">
      <sharedItems containsBlank="1"/>
    </cacheField>
    <cacheField name="N° PEI, PIL, PVAR o PAOC " numFmtId="0">
      <sharedItems containsBlank="1" containsMixedTypes="1" containsNumber="1" containsInteger="1" minValue="1" maxValue="154"/>
    </cacheField>
    <cacheField name="TIPO DE ACCION (10)" numFmtId="0">
      <sharedItems containsBlank="1"/>
    </cacheField>
    <cacheField name="ACCIONES DE MEJORAMIENTO (11)" numFmtId="0">
      <sharedItems containsBlank="1"/>
    </cacheField>
    <cacheField name="_x000a_FECHA DE INICIO (13)" numFmtId="0">
      <sharedItems containsNonDate="0" containsDate="1" containsString="0" containsBlank="1" minDate="2012-07-03T00:00:00" maxDate="2103-10-22T00:00:00"/>
    </cacheField>
    <cacheField name="_x000a_FECHA DE TERMINACIÓN (13)" numFmtId="0">
      <sharedItems containsNonDate="0" containsDate="1" containsString="0" containsBlank="1" minDate="2012-12-31T00:00:00" maxDate="2016-10-21T00:00:00"/>
    </cacheField>
    <cacheField name="DESCRIPCIÓN DEL SEGUIMIENTO, RESPONSABLE IMPLEMENTACIÓN (14)" numFmtId="0">
      <sharedItems containsBlank="1"/>
    </cacheField>
    <cacheField name="DESCRIPCIÓN DE LA VERIFICACIÓN SERVIDOR PÚBLICO  OCI (15)" numFmtId="0">
      <sharedItems containsBlank="1"/>
    </cacheField>
    <cacheField name="AVANCE_x000a_FINAL (%)_x000a_(16)" numFmtId="0">
      <sharedItems containsBlank="1" containsMixedTypes="1" containsNumber="1" containsInteger="1" minValue="0" maxValue="100"/>
    </cacheField>
    <cacheField name="ESTADO (17)" numFmtId="0">
      <sharedItems containsBlank="1"/>
    </cacheField>
    <cacheField name="OBSERVACIONES OCI (18)"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ia Natalia Norato Mora" refreshedDate="42641.717359953705" createdVersion="1" refreshedVersion="4" recordCount="815" upgradeOnRefresh="1">
  <cacheSource type="worksheet">
    <worksheetSource ref="B5:Y285" sheet="PLAN DE MEJORAMIENTO- AP-AC"/>
  </cacheSource>
  <cacheFields count="20">
    <cacheField name="No._x000a_(1)" numFmtId="0">
      <sharedItems containsString="0" containsBlank="1" containsNumber="1" containsInteger="1" minValue="1010" maxValue="3216"/>
    </cacheField>
    <cacheField name="CÓDIGO (2)" numFmtId="0">
      <sharedItems containsBlank="1" containsMixedTypes="1" containsNumber="1" containsInteger="1" minValue="1" maxValue="835"/>
    </cacheField>
    <cacheField name="AÑO" numFmtId="0">
      <sharedItems containsString="0" containsBlank="1" containsNumber="1" containsInteger="1" minValue="2012" maxValue="2016" count="6">
        <n v="2012"/>
        <n v="2013"/>
        <n v="2014"/>
        <n v="2015"/>
        <n v="2016"/>
        <m/>
      </sharedItems>
    </cacheField>
    <cacheField name="DESCRIPCIÓN E IDENTIFICACIÓN NO CONFORMIDAD ._x000a_(3)" numFmtId="0">
      <sharedItems containsBlank="1"/>
    </cacheField>
    <cacheField name="PROCESO_x000a_ (4)" numFmtId="0">
      <sharedItems containsBlank="1"/>
    </cacheField>
    <cacheField name="_x000a_ CARGO RESPONSABLE_x000a_DEL PROCESO._x000a_  (5)" numFmtId="0">
      <sharedItems containsBlank="1" count="9">
        <s v="Oficina Comunicaciones (OC)"/>
        <s v="Vicepresidencia de planeación, Riesgos y entorno (VPRE)"/>
        <s v="Vicepresidencia Administrativa y Financiera. (VAF)"/>
        <s v="Vicepresidencia gestión contractual.(VGC)"/>
        <s v="Vicepresidencia  Ejecutiva (VEJ)"/>
        <s v="Vicepresidencia Jurídica (VJ)"/>
        <s v="Vicepresidencia de Estructuración (VE)"/>
        <s v="Vicepresidencias"/>
        <m/>
      </sharedItems>
    </cacheField>
    <cacheField name="CONCESIÓN / ÁREA (RESPONSABLE DE LA IMPLEMENTACIÓN)_x000a_(6)" numFmtId="0">
      <sharedItems containsBlank="1"/>
    </cacheField>
    <cacheField name="_x000a_AUDITOR_x000a_ (7)" numFmtId="0">
      <sharedItems containsBlank="1"/>
    </cacheField>
    <cacheField name="FECHA AUDITORIA (dd/mm/aa)_x000a_ (8)" numFmtId="0">
      <sharedItems containsBlank="1"/>
    </cacheField>
    <cacheField name="TIPO" numFmtId="0">
      <sharedItems containsBlank="1"/>
    </cacheField>
    <cacheField name="N° PEI, PIL, PVAR o PAOC " numFmtId="0">
      <sharedItems containsBlank="1" containsMixedTypes="1" containsNumber="1" containsInteger="1" minValue="1" maxValue="155"/>
    </cacheField>
    <cacheField name="TIPO DE ACCION (10)" numFmtId="0">
      <sharedItems containsBlank="1"/>
    </cacheField>
    <cacheField name="ACCIONES DE MEJORAMIENTO (11)" numFmtId="0">
      <sharedItems containsBlank="1"/>
    </cacheField>
    <cacheField name="_x000a_FECHA DE INICIO (13)" numFmtId="0">
      <sharedItems containsNonDate="0" containsDate="1" containsString="0" containsBlank="1" minDate="2012-11-13T00:00:00" maxDate="2103-10-22T00:00:00"/>
    </cacheField>
    <cacheField name="_x000a_FECHA DE TERMINACIÓN (13)" numFmtId="0">
      <sharedItems containsNonDate="0" containsDate="1" containsString="0" containsBlank="1" minDate="2013-04-01T00:00:00" maxDate="2017-05-01T00:00:00"/>
    </cacheField>
    <cacheField name="DESCRIPCIÓN DEL SEGUIMIENTO, RESPONSABLE IMPLEMENTACIÓN (14)" numFmtId="0">
      <sharedItems containsBlank="1"/>
    </cacheField>
    <cacheField name="DESCRIPCIÓN DE LA VERIFICACIÓN SERVIDOR PÚBLICO  OCI (15)" numFmtId="0">
      <sharedItems containsBlank="1"/>
    </cacheField>
    <cacheField name="AVANCE_x000a_FINAL (%)_x000a_(16)" numFmtId="0">
      <sharedItems containsString="0" containsBlank="1" containsNumber="1" minValue="0.3" maxValue="100"/>
    </cacheField>
    <cacheField name="ESTADO (17)" numFmtId="0">
      <sharedItems containsBlank="1" count="4">
        <s v="Abierta con plan"/>
        <s v="Cerrada"/>
        <s v="Abierta sin plan"/>
        <m/>
      </sharedItems>
    </cacheField>
    <cacheField name="OBSERVACIONES OCI (18)"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ia Natalia Norato Mora" refreshedDate="42642.45218148148" createdVersion="1" refreshedVersion="4" recordCount="745" upgradeOnRefresh="1">
  <cacheSource type="worksheet">
    <worksheetSource ref="B5:AB170" sheet="PLAN DE MEJORAMIENTO- AP-AC"/>
  </cacheSource>
  <cacheFields count="22">
    <cacheField name="No._x000a_(1)" numFmtId="0">
      <sharedItems containsSemiMixedTypes="0" containsString="0" containsNumber="1" containsInteger="1" minValue="1010" maxValue="3148"/>
    </cacheField>
    <cacheField name="CÓDIGO (2)" numFmtId="0">
      <sharedItems containsMixedTypes="1" containsNumber="1" containsInteger="1" minValue="1" maxValue="835"/>
    </cacheField>
    <cacheField name="AÑO" numFmtId="0">
      <sharedItems containsSemiMixedTypes="0" containsString="0" containsNumber="1" containsInteger="1" minValue="2012" maxValue="2016" count="5">
        <n v="2012"/>
        <n v="2013"/>
        <n v="2014"/>
        <n v="2015"/>
        <n v="2016"/>
      </sharedItems>
    </cacheField>
    <cacheField name="DESCRIPCIÓN E IDENTIFICACIÓN NO CONFORMIDAD ._x000a_(3)" numFmtId="0">
      <sharedItems/>
    </cacheField>
    <cacheField name="PROCESO_x000a_ (4)" numFmtId="0">
      <sharedItems/>
    </cacheField>
    <cacheField name="_x000a_ CARGO RESPONSABLE_x000a_DEL PROCESO._x000a_  (5)" numFmtId="0">
      <sharedItems containsBlank="1" count="10">
        <s v="Oficina Comunicaciones (OC)"/>
        <s v="Vicepresidencia de planeación, Riesgos y entorno (VPRE)"/>
        <s v="Vicepresidencia Administrativa y Financiera. (VAF)"/>
        <s v="Vicepresidencia gestión contractual.(VGC)"/>
        <s v="Vicepresidencia  Ejecutiva (VEJ)"/>
        <s v="Vicepresidencia Jurídica (VJ)"/>
        <s v="Vicepresidencia de Estructuración (VE)"/>
        <s v="Vicepresidencias"/>
        <m u="1"/>
        <s v="Vicepresidentes" u="1"/>
      </sharedItems>
    </cacheField>
    <cacheField name="CONCESIÓN / ÁREA (RESPONSABLE DE LA IMPLEMENTACIÓN)_x000a_(6)" numFmtId="0">
      <sharedItems/>
    </cacheField>
    <cacheField name="_x000a_AUDITOR_x000a_ (7)" numFmtId="0">
      <sharedItems/>
    </cacheField>
    <cacheField name="FECHA AUDITORIA (dd/mm/aa)_x000a_ (8)" numFmtId="0">
      <sharedItems/>
    </cacheField>
    <cacheField name="TIPO" numFmtId="0">
      <sharedItems containsBlank="1"/>
    </cacheField>
    <cacheField name="N° PEI, PIL, PVAR o PAOC " numFmtId="0">
      <sharedItems containsBlank="1" containsMixedTypes="1" containsNumber="1" containsInteger="1" minValue="1" maxValue="155"/>
    </cacheField>
    <cacheField name="TIPO DE ACCION (10)" numFmtId="0">
      <sharedItems containsBlank="1"/>
    </cacheField>
    <cacheField name="ACCIONES DE MEJORAMIENTO (11)" numFmtId="0">
      <sharedItems containsBlank="1"/>
    </cacheField>
    <cacheField name="_x000a_FECHA DE INICIO (13)" numFmtId="0">
      <sharedItems containsNonDate="0" containsDate="1" containsString="0" containsBlank="1" minDate="2012-11-13T00:00:00" maxDate="2103-10-22T00:00:00"/>
    </cacheField>
    <cacheField name="_x000a_FECHA DE TERMINACIÓN (13)" numFmtId="0">
      <sharedItems containsNonDate="0" containsDate="1" containsString="0" containsBlank="1" minDate="2013-04-01T00:00:00" maxDate="2017-05-01T00:00:00"/>
    </cacheField>
    <cacheField name="DESCRIPCIÓN DEL SEGUIMIENTO, RESPONSABLE IMPLEMENTACIÓN (14)" numFmtId="0">
      <sharedItems containsBlank="1"/>
    </cacheField>
    <cacheField name="DESCRIPCIÓN DE LA VERIFICACIÓN SERVIDOR PÚBLICO  OCI (15)" numFmtId="0">
      <sharedItems containsBlank="1"/>
    </cacheField>
    <cacheField name="AVANCE_x000a_FINAL (%)_x000a_(16)" numFmtId="0">
      <sharedItems containsString="0" containsBlank="1" containsNumber="1" minValue="0.3" maxValue="100"/>
    </cacheField>
    <cacheField name="ESTADO (17)" numFmtId="0">
      <sharedItems containsBlank="1" count="4">
        <s v="Abierta con plan"/>
        <s v="Cerrada"/>
        <s v="Abierta sin plan"/>
        <m u="1"/>
      </sharedItems>
    </cacheField>
    <cacheField name="OBSERVACIONES OCI (18)" numFmtId="0">
      <sharedItems containsBlank="1"/>
    </cacheField>
    <cacheField name="MES DE CIERRE" numFmtId="0">
      <sharedItems containsBlank="1"/>
    </cacheField>
    <cacheField name="TIPO2" numFmtId="0">
      <sharedItems containsBlank="1" count="3">
        <s v="Organizacionales"/>
        <s v="Técnicas "/>
        <m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Yuly Andrea Ujueta Castillo" refreshedDate="42675.440779629629" createdVersion="1" refreshedVersion="4" recordCount="832" upgradeOnRefresh="1">
  <cacheSource type="worksheet">
    <worksheetSource ref="B5:AB285" sheet="PLAN DE MEJORAMIENTO- AP-AC"/>
  </cacheSource>
  <cacheFields count="23">
    <cacheField name="No._x000a_(1)" numFmtId="0">
      <sharedItems containsString="0" containsBlank="1" containsNumber="1" containsInteger="1" minValue="1010" maxValue="3234"/>
    </cacheField>
    <cacheField name="CÓDIGO (2)" numFmtId="0">
      <sharedItems containsBlank="1" containsMixedTypes="1" containsNumber="1" containsInteger="1" minValue="1" maxValue="835"/>
    </cacheField>
    <cacheField name="AÑO" numFmtId="0">
      <sharedItems containsString="0" containsBlank="1" containsNumber="1" containsInteger="1" minValue="2012" maxValue="2016" count="6">
        <n v="2012"/>
        <n v="2013"/>
        <n v="2014"/>
        <n v="2015"/>
        <n v="2016"/>
        <m/>
      </sharedItems>
    </cacheField>
    <cacheField name="DESCRIPCIÓN E IDENTIFICACIÓN NO CONFORMIDAD ._x000a_(3)" numFmtId="0">
      <sharedItems containsBlank="1"/>
    </cacheField>
    <cacheField name="PROCESO_x000a_ (4)" numFmtId="0">
      <sharedItems containsBlank="1" count="11">
        <s v="GESTIÓN DE LA  INFORMACIÓN Y  COMUNICACIONES"/>
        <s v="SISTEMA ESTRATÉGICO DE PLANEACIÓN Y  GESTIÓN "/>
        <s v="GESTIÓN  ADMINISTRATIVA Y  FINANCIERA"/>
        <s v="GESTIÓN DEL TALENTO HUMANO"/>
        <s v="GESTIÓN CONTRACTUAL Y  SEGUIMIENTO DE  PROYECTOS DE  INFRAESTRUCTURA DE TRANSPORTE "/>
        <s v="GESTIÓN JURÍDICA"/>
        <s v="TRANSPARENCIA,  PARTICIPACIÓN,  SERVICIO AL  CIUDADANO Y  COMUNICACIÓN"/>
        <s v="GESTIÓN DE LA CONTRATACIÓN PÚBLICA"/>
        <s v="ESTRUCTURACIÓN  DE PROYECTOS DE  INFRAESTRUCTURA  DE TRANSPORTE"/>
        <s v="TODOS LOS PROCESOS "/>
        <m/>
      </sharedItems>
    </cacheField>
    <cacheField name="_x000a_ CARGO RESPONSABLE_x000a_DEL PROCESO._x000a_  (5)" numFmtId="0">
      <sharedItems containsBlank="1" count="9">
        <s v="Oficina Comunicaciones (OC)"/>
        <s v="Vicepresidencia de planeación, Riesgos y entorno (VPRE)"/>
        <s v="Vicepresidencia Administrativa y Financiera. (VAF)"/>
        <s v="Vicepresidencia gestión contractual.(VGC)"/>
        <s v="Vicepresidencia  Ejecutiva (VEJ)"/>
        <s v="Vicepresidencia Jurídica (VJ)"/>
        <s v="Vicepresidencia de Estructuración (VE)"/>
        <s v="Vicepresidencias"/>
        <m/>
      </sharedItems>
    </cacheField>
    <cacheField name="CONCESIÓN / ÁREA (RESPONSABLE DE LA IMPLEMENTACIÓN)_x000a_(6)" numFmtId="0">
      <sharedItems containsBlank="1" count="81">
        <s v="Comunicaciones"/>
        <s v="Gerencia de Planeación "/>
        <s v="Contratación"/>
        <s v="VAF"/>
        <s v="Gerencia Riesgos"/>
        <s v="Talento Humano"/>
        <s v="Contratación y prestación de servicio"/>
        <s v="Portuario Buenaventura, SPRBUN"/>
        <s v="Bogotá-Villavicencio"/>
        <s v="Fontibón Facatativá los Alpes"/>
        <s v="Servicios Generales"/>
        <s v="Briceño – Tunja – Sogamoso "/>
        <s v="Defensa Judicial "/>
        <s v="Girardot-Ibagué-Cajamarca GIC"/>
        <s v="Atención al ciudadano"/>
        <s v="DEVINORTE"/>
        <s v="Autopista del café"/>
        <s v="Córdoba-Sucre"/>
        <s v="Ruta Caribe"/>
        <s v="Bosa-Granada-Girardot"/>
        <s v="VGC"/>
        <s v="Gerencia de Contratación"/>
        <s v="ZMB"/>
        <s v="Ruta del Sol II"/>
        <s v="Área metropolitana de Cúcuta"/>
        <s v="Contabilidad"/>
        <s v="DEVIMED"/>
        <s v="Ruta del sol tramo I"/>
        <s v="Puerto de CONTECAR"/>
        <s v="Estructuración."/>
        <s v="Malla Vial del Valle del Cauca"/>
        <s v="Ruta del sol tramo III "/>
        <s v="Puerto Regional de Santa Marta "/>
        <s v="Transversal de las Américas  sector I"/>
        <s v="Portuario, Puerto Drummond (American Port Company Inc.)"/>
        <s v="Férreo Pacifico"/>
        <s v="Rehabilitación y mantenimiento calzada existente Buga-Loboguerrero"/>
        <s v="FENOCO"/>
        <s v="Gerencia de Estructuración Legal"/>
        <s v="Gerencia carretero 3"/>
        <s v="Siberia – La Punta – El Vino – La Vega - Villeta"/>
        <s v="Aeropuerto el Dorado-modernización y expansión del nuevo terminal."/>
        <s v="Aeropuerto el Dorado (Financiera) "/>
        <s v="Aeropuerto el Dorado-Aspectos de Operación, Ambientales y Mantenimiento terminal y zonas aledañas"/>
        <s v="Gerencia de Sistemas "/>
        <s v="Santa Marta – Riohacha - Paraguachón"/>
        <s v="Corredores férreos Bogotá - Belencito."/>
        <s v="Pereira la victoria"/>
        <s v="Control disciplinario"/>
        <s v="Gerencia Predial "/>
        <s v="Honda – Puerto Salgar - Girardot"/>
        <s v="Perimetral del Oriente de Cundinamarca"/>
        <s v="Cartagena- Barranquilla 4G"/>
        <s v="Gerencia Jurídica"/>
        <s v="Presupuesto"/>
        <s v="Aeropuerto de  Cartagena (Rafael Nuñez)"/>
        <s v="Puerto de Cartagena "/>
        <s v="Corredor  férreo La Dorada - Chiriguaná"/>
        <s v="Neiva-Espinal-Girardot"/>
        <s v="Gerencia de Contratación_x000a_Gerencia de Estructuración Legal"/>
        <s v="IP  4G, Chirajara - Fundadores "/>
        <s v="Gerencia Financiera."/>
        <s v="IP 4G GICA "/>
        <s v="Aeropuerto Ernesto Cortissoz de Barranquilla "/>
        <s v="Autopista al Mar 1 (4G)"/>
        <s v="Pacífico 1"/>
        <s v="Aeropuerto Simón Bolívar de Santa Marta "/>
        <s v="Pacífico 2 "/>
        <s v=" IP 4G, Transversal del Sisga "/>
        <s v="Vicepresidencias"/>
        <s v="Autopista Conexión Norte (4G)"/>
        <s v="Aeropuertos de Centronorte "/>
        <s v="IP 4G, Autopista Río Magdalena 2"/>
        <s v="Aeropuerto Alfonso Bonilla Aragón Cali"/>
        <s v="VGC_x000a_VE_x000a_VPRE_x000a_VJ"/>
        <s v="VGC_x000a_VAF_x000a_VPRE_x000a_VJ"/>
        <s v="IP Cambao-Manizales "/>
        <s v="Portuario de Aguadulce"/>
        <m/>
        <s v="Corredores férreos Bogotá - Belencito y La Dorada - Chiriguaná " u="1"/>
        <s v="VJ" u="1"/>
      </sharedItems>
    </cacheField>
    <cacheField name="_x000a_AUDITOR_x000a_ (7)" numFmtId="0">
      <sharedItems containsBlank="1"/>
    </cacheField>
    <cacheField name="FECHA AUDITORIA (dd/mm/aa)_x000a_ (8)" numFmtId="0">
      <sharedItems containsBlank="1"/>
    </cacheField>
    <cacheField name="AÑO2" numFmtId="0">
      <sharedItems containsBlank="1" containsMixedTypes="1" containsNumber="1" containsInteger="1" minValue="2013" maxValue="2016"/>
    </cacheField>
    <cacheField name="TIPO" numFmtId="0">
      <sharedItems containsBlank="1"/>
    </cacheField>
    <cacheField name="N° PEI, PIL, PVAR o PAOC " numFmtId="0">
      <sharedItems containsBlank="1" containsMixedTypes="1" containsNumber="1" containsInteger="1" minValue="1" maxValue="155"/>
    </cacheField>
    <cacheField name="TIPO DE ACCION (10)" numFmtId="0">
      <sharedItems containsBlank="1"/>
    </cacheField>
    <cacheField name="ACCIONES DE MEJORAMIENTO (11)" numFmtId="0">
      <sharedItems containsBlank="1"/>
    </cacheField>
    <cacheField name="_x000a_FECHA DE INICIO (13)" numFmtId="0">
      <sharedItems containsNonDate="0" containsDate="1" containsString="0" containsBlank="1" minDate="2012-11-13T00:00:00" maxDate="2103-10-22T00:00:00"/>
    </cacheField>
    <cacheField name="_x000a_FECHA DE TERMINACIÓN (13)" numFmtId="0">
      <sharedItems containsNonDate="0" containsDate="1" containsString="0" containsBlank="1" minDate="2013-04-01T00:00:00" maxDate="2017-05-01T00:00:00"/>
    </cacheField>
    <cacheField name="DESCRIPCIÓN DEL SEGUIMIENTO, RESPONSABLE IMPLEMENTACIÓN (14)" numFmtId="0">
      <sharedItems containsBlank="1"/>
    </cacheField>
    <cacheField name="DESCRIPCIÓN DE LA VERIFICACIÓN SERVIDOR PÚBLICO  OCI (15)" numFmtId="0">
      <sharedItems containsBlank="1"/>
    </cacheField>
    <cacheField name="AVANCE_x000a_FINAL (%)_x000a_(16)" numFmtId="0">
      <sharedItems containsString="0" containsBlank="1" containsNumber="1" minValue="0.3" maxValue="100"/>
    </cacheField>
    <cacheField name="ESTADO (17)" numFmtId="0">
      <sharedItems containsBlank="1" count="4">
        <s v="Abierta con plan"/>
        <s v="Cerrada"/>
        <s v="Abierta sin plan"/>
        <m/>
      </sharedItems>
    </cacheField>
    <cacheField name="OBSERVACIONES OCI (18)" numFmtId="0">
      <sharedItems containsBlank="1"/>
    </cacheField>
    <cacheField name="MES DE CIERRE" numFmtId="0">
      <sharedItems containsBlank="1"/>
    </cacheField>
    <cacheField name="TIPO2" numFmtId="0">
      <sharedItems containsBlank="1" count="3">
        <s v="Organizacionales"/>
        <s v="Técnicas "/>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Yuly Andrea Ujueta Castillo" refreshedDate="42802.390362152779" createdVersion="5" refreshedVersion="5" minRefreshableVersion="3" recordCount="303">
  <cacheSource type="worksheet">
    <worksheetSource ref="B5:AB308" sheet="PLAN DE MEJORAMIENTO- AP-AC"/>
  </cacheSource>
  <cacheFields count="27">
    <cacheField name="No._x000a_(1)" numFmtId="0">
      <sharedItems containsSemiMixedTypes="0" containsString="0" containsNumber="1" containsInteger="1" minValue="1017" maxValue="3311"/>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7" count="6">
        <n v="2012"/>
        <n v="2014"/>
        <n v="2015"/>
        <n v="2013"/>
        <n v="2016"/>
        <n v="2017"/>
      </sharedItems>
    </cacheField>
    <cacheField name="DESCRIPCIÓN E IDENTIFICACIÓN NO CONFORMIDAD ._x000a_(3)" numFmtId="0">
      <sharedItems longText="1"/>
    </cacheField>
    <cacheField name="PROCESO_x000a_ (4)" numFmtId="0">
      <sharedItems containsBlank="1"/>
    </cacheField>
    <cacheField name="_x000a_ CARGO RESPONSABLE_x000a_DEL PROCESO._x000a_  (5)" numFmtId="0">
      <sharedItems count="8">
        <s v="Oficina Comunicaciones (OC)"/>
        <s v="Vicepresidencia de planeación, Riesgos y entorno (VPRE)"/>
        <s v="Vicepresidencia Administrativa y Financiera. (VAF)"/>
        <s v="Vicepresidencia gestión contractual.(VGC)"/>
        <s v="Vicepresidencia Jurídica (VJ)"/>
        <s v="Vicepresidencia  Ejecutiva (VEJ)"/>
        <s v="Vicepresidencia de Estructuración (VE)"/>
        <s v="Vicepresidencias"/>
      </sharedItems>
    </cacheField>
    <cacheField name="CONCESIÓN / ÁREA (RESPONSABLE DE LA IMPLEMENTACIÓN)_x000a_(6)" numFmtId="0">
      <sharedItems count="71">
        <s v="Comunicaciones"/>
        <s v="Gerencia de Planeación "/>
        <s v="Gerencia Riesgos"/>
        <s v="Talento Humano"/>
        <s v="Fontibón Facatativá los Alpes"/>
        <s v="Contratación y prestación de servicio"/>
        <s v="Atención al ciudadano"/>
        <s v="Gerencia de Contratación"/>
        <s v="ZMB"/>
        <s v="Ruta del Sol II"/>
        <s v="Área metropolitana de Cúcuta"/>
        <s v="Puerto Regional de Santa Marta "/>
        <s v="Férreo Pacifico"/>
        <s v="FENOCO"/>
        <s v="Gerencia de Estructuración Legal"/>
        <s v="Estructuración."/>
        <s v="Gerencia carretero 3"/>
        <s v="Aeropuerto el Dorado-Aspectos de Operación, Ambientales y Mantenimiento terminal y zonas aledañas"/>
        <s v="Activos fijos"/>
        <s v="Santa Marta – Riohacha - Paraguachón"/>
        <s v="Briceño – Tunja – Sogamoso "/>
        <s v="Autopista del café"/>
        <s v="Pereira la victoria"/>
        <s v="DEVIMED"/>
        <s v="Defensa Judicial "/>
        <s v="Gerencia de Sistemas "/>
        <s v="Córdoba-Sucre"/>
        <s v="Girardot-Ibagué-Cajamarca GIC"/>
        <s v="Siberia – La Punta – El Vino – La Vega - Villeta"/>
        <s v="Gerencia Jurídica"/>
        <s v="Gerencia de Contratación_x000a_Gerencia de Estructuración Legal"/>
        <s v="Contabilidad"/>
        <s v="IP  4G, Chirajara - Fundadores "/>
        <s v="Gerencia Financiera."/>
        <s v="Ruta del sol tramo I"/>
        <s v="IP 4G GICA "/>
        <s v="Aeropuerto Ernesto Cortissoz de Barranquilla "/>
        <s v="Autopista al Mar 1 (4G)"/>
        <s v="Aeropuerto el Dorado (Financiera) "/>
        <s v="Presupuesto"/>
        <s v="Pacífico 1"/>
        <s v="Servicios generales"/>
        <s v=" IP 4G, Transversal del Sisga "/>
        <s v="Bosa-Granada-Girardot"/>
        <s v="Contratación"/>
        <s v="Aeropuerto el Dorado-modernización y expansión del nuevo terminal."/>
        <s v="Vicepresidencias"/>
        <s v="Autopista Conexión Norte (4G)"/>
        <s v="Aeropuertos de Centronorte "/>
        <s v="Aeropuerto Alfonso Bonilla Aragón Cali"/>
        <s v="VGC_x000a_VE_x000a_VPRE_x000a_VJ"/>
        <s v="VGC_x000a_VAF_x000a_VPRE_x000a_VJ"/>
        <s v="IP Cambao-Manizales "/>
        <s v="Portuario de Aguadulce"/>
        <s v="VPRE"/>
        <s v="VAF"/>
        <s v="Zipaquira- Palenque"/>
        <s v="Mulaló-Loboguerrero"/>
        <s v="Control interno disciplinario"/>
        <s v="Gerencia de sistemas de información y tecnologia"/>
        <s v="Cartagena - Barranquilla (Via al Mar)"/>
        <s v="Grupo interno de trabajo disciplinario"/>
        <s v="Grupo Interno de Trabajo Apoyo a la Gestión"/>
        <s v="VE_x000a_VJ"/>
        <s v="Jurídica"/>
        <s v="pendiente definir por el auditor"/>
        <s v="Vilavicencio-Yopal"/>
        <s v="VGC_x000a_VAF_x000a_VPRE_x000a_VJ_x000a_VEJ_x000a_VEST"/>
        <s v="VJ"/>
        <s v="VAF_x000a_VPRE_x000a_VJ"/>
        <s v="Cordoba-Sucre"/>
      </sharedItems>
    </cacheField>
    <cacheField name="_x000a_AUDITOR_x000a_ (7)" numFmtId="0">
      <sharedItems/>
    </cacheField>
    <cacheField name="FECHA AUDITORIA (dd/mm/aa)_x000a_ (8)" numFmtId="0">
      <sharedItems/>
    </cacheField>
    <cacheField name="MES DE APERTURA" numFmtId="14">
      <sharedItems containsBlank="1" count="13">
        <s v="JULIO"/>
        <s v="SEPTIEMBRE"/>
        <s v="JUNIO"/>
        <s v="AGOSTO"/>
        <s v="NOVIEMBRE"/>
        <s v="ENERO"/>
        <s v="FEBRERO"/>
        <s v="ABRIL"/>
        <s v="OCTUBRE"/>
        <s v="DICIEMBRE"/>
        <s v="MARZO"/>
        <s v="MAYO"/>
        <m/>
      </sharedItems>
    </cacheField>
    <cacheField name="AÑO2" numFmtId="0">
      <sharedItems containsString="0" containsBlank="1" containsNumber="1" containsInteger="1" minValue="2012" maxValue="2017" count="7">
        <n v="2012"/>
        <n v="2014"/>
        <n v="2015"/>
        <n v="2013"/>
        <n v="2016"/>
        <n v="2017"/>
        <m/>
      </sharedItems>
    </cacheField>
    <cacheField name="TIPO DE INFORME" numFmtId="0">
      <sharedItems/>
    </cacheField>
    <cacheField name="N° DE INFORME" numFmtId="0">
      <sharedItems containsMixedTypes="1" containsNumber="1" containsInteger="1" minValue="1" maxValue="155"/>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NonDate="0" containsDate="1" containsString="0" containsBlank="1" minDate="2013-08-01T00:00:00" maxDate="2016-11-16T00:00:00"/>
    </cacheField>
    <cacheField name="FECHA DE TERMINACIÓN (13)" numFmtId="0">
      <sharedItems containsNonDate="0" containsDate="1" containsString="0" containsBlank="1" minDate="2013-12-31T00:00:00" maxDate="2017-05-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emiMixedTypes="0" containsString="0"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3">
        <m/>
        <s v="FEBRERO"/>
        <s v="ENERO"/>
      </sharedItems>
    </cacheField>
    <cacheField name="AÑO DE CIERRE" numFmtId="0">
      <sharedItems containsString="0" containsBlank="1" containsNumber="1" containsInteger="1" minValue="2017" maxValue="2017" count="2">
        <m/>
        <n v="2017"/>
      </sharedItems>
    </cacheField>
    <cacheField name="TIPO" numFmtId="0">
      <sharedItems count="2">
        <s v="Organizacionales"/>
        <s v="Técnicas "/>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Yuly Andrea Ujueta Castillo" refreshedDate="42802.396843287039" createdVersion="5" refreshedVersion="5" minRefreshableVersion="3" recordCount="301">
  <cacheSource type="worksheet">
    <worksheetSource ref="B5:AB306" sheet="PLAN DE MEJORAMIENTO- AP-AC"/>
  </cacheSource>
  <cacheFields count="27">
    <cacheField name="No._x000a_(1)" numFmtId="0">
      <sharedItems containsSemiMixedTypes="0" containsString="0" containsNumber="1" containsInteger="1" minValue="1017" maxValue="3309"/>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7" count="6">
        <n v="2012"/>
        <n v="2014"/>
        <n v="2015"/>
        <n v="2013"/>
        <n v="2016"/>
        <n v="2017"/>
      </sharedItems>
    </cacheField>
    <cacheField name="DESCRIPCIÓN E IDENTIFICACIÓN NO CONFORMIDAD ._x000a_(3)" numFmtId="0">
      <sharedItems longText="1"/>
    </cacheField>
    <cacheField name="PROCESO_x000a_ (4)" numFmtId="0">
      <sharedItems containsBlank="1"/>
    </cacheField>
    <cacheField name="_x000a_ CARGO RESPONSABLE_x000a_DEL PROCESO._x000a_  (5)" numFmtId="0">
      <sharedItems containsBlank="1" count="9">
        <s v="Oficina Comunicaciones (OC)"/>
        <s v="Vicepresidencia de planeación, Riesgos y entorno (VPRE)"/>
        <s v="Vicepresidencia Administrativa y Financiera. (VAF)"/>
        <s v="Vicepresidencia gestión contractual.(VGC)"/>
        <s v="Vicepresidencia Jurídica (VJ)"/>
        <s v="Vicepresidencia  Ejecutiva (VEJ)"/>
        <s v="Vicepresidencia de Estructuración (VE)"/>
        <s v="Vicepresidencias"/>
        <m u="1"/>
      </sharedItems>
    </cacheField>
    <cacheField name="CONCESIÓN / ÁREA (RESPONSABLE DE LA IMPLEMENTACIÓN)_x000a_(6)" numFmtId="0">
      <sharedItems containsBlank="1" count="71">
        <s v="Comunicaciones"/>
        <s v="Gerencia de Planeación "/>
        <s v="Gerencia Riesgos"/>
        <s v="Talento Humano"/>
        <s v="Fontibón Facatativá los Alpes"/>
        <s v="Contratación y prestación de servicio"/>
        <s v="Atención al ciudadano"/>
        <s v="Gerencia de Contratación"/>
        <s v="ZMB"/>
        <s v="Ruta del Sol II"/>
        <s v="Área metropolitana de Cúcuta"/>
        <s v="Puerto Regional de Santa Marta "/>
        <s v="Férreo Pacifico"/>
        <s v="FENOCO"/>
        <s v="Gerencia de Estructuración Legal"/>
        <s v="Estructuración."/>
        <s v="Gerencia carretero 3"/>
        <s v="Aeropuerto el Dorado-Aspectos de Operación, Ambientales y Mantenimiento terminal y zonas aledañas"/>
        <s v="Activos fijos"/>
        <s v="Santa Marta – Riohacha - Paraguachón"/>
        <s v="Briceño – Tunja – Sogamoso "/>
        <s v="Autopista del café"/>
        <s v="Pereira la victoria"/>
        <s v="DEVIMED"/>
        <s v="Defensa Judicial "/>
        <s v="Gerencia de Sistemas "/>
        <s v="Córdoba-Sucre"/>
        <s v="Girardot-Ibagué-Cajamarca GIC"/>
        <s v="Siberia – La Punta – El Vino – La Vega - Villeta"/>
        <s v="Gerencia Jurídica"/>
        <s v="Gerencia de Contratación_x000a_Gerencia de Estructuración Legal"/>
        <s v="Contabilidad"/>
        <s v="IP  4G, Chirajara - Fundadores "/>
        <s v="Gerencia Financiera."/>
        <s v="Ruta del sol tramo I"/>
        <s v="IP 4G GICA "/>
        <s v="Aeropuerto Ernesto Cortissoz de Barranquilla "/>
        <s v="Autopista al Mar 1 (4G)"/>
        <s v="Aeropuerto el Dorado (Financiera) "/>
        <s v="Presupuesto"/>
        <s v="Pacífico 1"/>
        <s v="Servicios generales"/>
        <s v=" IP 4G, Transversal del Sisga "/>
        <s v="Bosa-Granada-Girardot"/>
        <s v="Contratación"/>
        <s v="Aeropuerto el Dorado-modernización y expansión del nuevo terminal."/>
        <s v="Vicepresidencias"/>
        <s v="Autopista Conexión Norte (4G)"/>
        <s v="Aeropuertos de Centronorte "/>
        <s v="Aeropuerto Alfonso Bonilla Aragón Cali"/>
        <s v="VGC_x000a_VE_x000a_VPRE_x000a_VJ"/>
        <s v="VGC_x000a_VAF_x000a_VPRE_x000a_VJ"/>
        <s v="IP Cambao-Manizales "/>
        <s v="Portuario de Aguadulce"/>
        <s v="VPRE"/>
        <s v="VAF"/>
        <s v="Zipaquira- Palenque"/>
        <s v="Mulaló-Loboguerrero"/>
        <s v="Control interno disciplinario"/>
        <s v="Gerencia de sistemas de información y tecnologia"/>
        <s v="Cartagena - Barranquilla (Via al Mar)"/>
        <s v="Grupo interno de trabajo disciplinario"/>
        <s v="Grupo Interno de Trabajo Apoyo a la Gestión"/>
        <s v="VE_x000a_VJ"/>
        <s v="Jurídica"/>
        <s v="pendiente definir por el auditor"/>
        <s v="Vilavicencio-Yopal"/>
        <s v="VGC_x000a_VAF_x000a_VPRE_x000a_VJ_x000a_VEJ_x000a_VEST"/>
        <s v="VJ"/>
        <s v="VAF_x000a_VPRE_x000a_VJ"/>
        <m u="1"/>
      </sharedItems>
    </cacheField>
    <cacheField name="_x000a_AUDITOR_x000a_ (7)" numFmtId="0">
      <sharedItems/>
    </cacheField>
    <cacheField name="FECHA AUDITORIA (dd/mm/aa)_x000a_ (8)" numFmtId="0">
      <sharedItems/>
    </cacheField>
    <cacheField name="MES DE APERTURA" numFmtId="14">
      <sharedItems count="12">
        <s v="JULIO"/>
        <s v="SEPTIEMBRE"/>
        <s v="JUNIO"/>
        <s v="AGOSTO"/>
        <s v="NOVIEMBRE"/>
        <s v="ENERO"/>
        <s v="FEBRERO"/>
        <s v="ABRIL"/>
        <s v="OCTUBRE"/>
        <s v="DICIEMBRE"/>
        <s v="MARZO"/>
        <s v="MAYO"/>
      </sharedItems>
    </cacheField>
    <cacheField name="AÑO2" numFmtId="0">
      <sharedItems containsSemiMixedTypes="0" containsString="0" containsNumber="1" containsInteger="1" minValue="2012" maxValue="2017" count="6">
        <n v="2012"/>
        <n v="2014"/>
        <n v="2015"/>
        <n v="2013"/>
        <n v="2016"/>
        <n v="2017"/>
      </sharedItems>
    </cacheField>
    <cacheField name="TIPO DE INFORME" numFmtId="0">
      <sharedItems/>
    </cacheField>
    <cacheField name="N° DE INFORME" numFmtId="0">
      <sharedItems containsMixedTypes="1" containsNumber="1" containsInteger="1" minValue="1" maxValue="155"/>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NonDate="0" containsDate="1" containsString="0" containsBlank="1" minDate="2013-08-01T00:00:00" maxDate="2016-11-16T00:00:00"/>
    </cacheField>
    <cacheField name="FECHA DE TERMINACIÓN (13)" numFmtId="0">
      <sharedItems containsNonDate="0" containsDate="1" containsString="0" containsBlank="1" minDate="2013-12-31T00:00:00" maxDate="2017-05-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emiMixedTypes="0" containsString="0"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3">
        <m/>
        <s v="FEBRERO"/>
        <s v="ENERO"/>
      </sharedItems>
    </cacheField>
    <cacheField name="AÑO DE CIERRE" numFmtId="0">
      <sharedItems containsString="0" containsBlank="1" containsNumber="1" containsInteger="1" minValue="2017" maxValue="2017" count="2">
        <m/>
        <n v="2017"/>
      </sharedItems>
    </cacheField>
    <cacheField name="TIPO" numFmtId="0">
      <sharedItems count="2">
        <s v="Organizacionales"/>
        <s v="Técnicas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4">
  <r>
    <n v="1010"/>
    <s v="106-12"/>
    <n v="2012"/>
    <s v="Con lo ya denotado, se hace constar que durante el periodo de Gerente (E) la Doctora Maria Constanza Garcia Botero, mediante Acta 017 del 6 de julio de 2011 al 30 de julio de 2011 y teniendo en cuenta el articulado número uno (1) de la Ley 951 del 31 de M"/>
    <x v="0"/>
    <x v="0"/>
    <x v="0"/>
    <x v="0"/>
    <s v="Junio de 2012"/>
    <s v="PIL"/>
    <n v="28"/>
    <s v="Ac"/>
    <m/>
    <d v="2012-07-03T00:00:00"/>
    <d v="2012-12-31T00:00:00"/>
    <m/>
    <m/>
    <m/>
    <s v="S/I"/>
    <s v="OBSERVACIONES OCI (18+W15:AC15)"/>
  </r>
  <r>
    <n v="1017"/>
    <s v="113-12"/>
    <n v="2012"/>
    <s v="4. Ajustar el manual de imagen corporativa a las necesidades de la Entidad. (Se verifico la plantilla de la pagina No. 25 del Manual de imagen corporativa (Mn-06, V 1.0), Vs. El formato Fm-04., presentan diferencias; Se verifico la plantilla del carné pag"/>
    <x v="1"/>
    <x v="1"/>
    <x v="1"/>
    <x v="1"/>
    <s v="Julio de 2012"/>
    <s v="PEI"/>
    <n v="76"/>
    <s v="Ac"/>
    <m/>
    <d v="2012-07-31T00:00:00"/>
    <d v="2012-12-31T00:00:00"/>
    <m/>
    <m/>
    <m/>
    <s v="S/I"/>
    <m/>
  </r>
  <r>
    <n v="1085"/>
    <s v="180-12"/>
    <n v="2012"/>
    <s v="1. No obstante, que el contrato de interventoría No SEA 015 de 2012 suscrito ente la Agencia Nacional de Infraestructura y el Consorcio Inter-Puerto, Capitulo IV, sección 4.0.2 “Informes mensuales”, establece que el interventor deberá suministrar al super"/>
    <x v="2"/>
    <x v="2"/>
    <x v="2"/>
    <x v="2"/>
    <s v="Octubre de 2012"/>
    <s v="PEI"/>
    <n v="19"/>
    <s v="Ac"/>
    <m/>
    <d v="2012-11-13T00:00:00"/>
    <d v="2013-07-26T00:00:00"/>
    <m/>
    <s v="Mediante memorando No. 2015-303-014330-3 prueba que los informes se están radicando dentro de los 5 días hábiles de cada mes; sin embargo, es necesario realizar nueva verificación._x000a_Además, se indica que se enviará un oficio recordando"/>
    <m/>
    <s v="P"/>
    <m/>
  </r>
  <r>
    <n v="1086"/>
    <s v="181-12"/>
    <n v="2012"/>
    <s v="2. No se cumple ni se justifica por parte de la supervisión de la ANI, lo referente  a la sección 1.0.3, valor del contrato y forma de pago, Numeral 7, ítem h, “pago de interventor” donde la ANI se compromete a revisar la factura dentro de los cinco días "/>
    <x v="2"/>
    <x v="2"/>
    <x v="2"/>
    <x v="2"/>
    <s v="Octubre de 2012"/>
    <s v="PEI"/>
    <n v="19"/>
    <s v="Ac"/>
    <m/>
    <d v="2012-11-13T00:00:00"/>
    <d v="2013-07-26T00:00:00"/>
    <m/>
    <s v="Mediante memorando No. 2015-303-014330-3 se anexan las últimas actas de pago, en donde se evidencia que la ANI se encuentra al día en los pagos con la Interventoría"/>
    <m/>
    <s v="P"/>
    <m/>
  </r>
  <r>
    <n v="1091"/>
    <s v="186-12"/>
    <n v="2012"/>
    <s v="7. No se realizan los comités con la periodicidad indicada, descritos en el contrato de interventoría N° SEA 015 de 2012 suscrito ente la Agencia Nacional de Infraestructura y el Consorcio Inter-Puerto, en otras funciones (Numeral h), donde se indica que "/>
    <x v="2"/>
    <x v="2"/>
    <x v="2"/>
    <x v="2"/>
    <s v="Octubre de 2012"/>
    <s v="PEI"/>
    <n v="19"/>
    <s v="Ac"/>
    <m/>
    <d v="2012-11-13T00:00:00"/>
    <d v="2013-07-26T00:00:00"/>
    <m/>
    <s v="Mediante memorando No. 2015-303-014330-3 se anexan las actas de los úlitmos 6 meses de reuniones con la Interventoría. Se evidencia que en dos meses no se realizó reunión"/>
    <m/>
    <s v="P"/>
    <m/>
  </r>
  <r>
    <n v="1093"/>
    <s v="188-12"/>
    <n v="2012"/>
    <s v="9. No se tenia conocimiento ni se había revisado por parte de la supervisión, el adecuado cumplimiento de las obligaciones por parte de la Interventoría, a lo estipulado en el contrato de interventoría No SEA 015 de 2012, suscrito ente la Agencia Nacional"/>
    <x v="2"/>
    <x v="2"/>
    <x v="2"/>
    <x v="2"/>
    <s v="Octubre de 2012"/>
    <s v="PEI"/>
    <n v="19"/>
    <s v="Ac"/>
    <m/>
    <d v="2012-11-13T00:00:00"/>
    <d v="2013-07-26T00:00:00"/>
    <m/>
    <s v="Mediante memorando No. 2015-303-014330-3 se menciona que la revisión del personal se realiza anualmente, razón por la cual no es procedente la observación"/>
    <m/>
    <s v="P"/>
    <m/>
  </r>
  <r>
    <n v="1098"/>
    <s v="193-12"/>
    <n v="2012"/>
    <s v="14. No se ha remitido por parte de la Gerencia Portuaria, las orientaciones necesarias para la realización y entrega por parte de la Interventoría de la ficha técnica mensual del proyecto._x000a_"/>
    <x v="2"/>
    <x v="2"/>
    <x v="2"/>
    <x v="2"/>
    <s v="Octubre de 2012"/>
    <s v="PEI"/>
    <n v="19"/>
    <s v="Ac"/>
    <m/>
    <d v="2012-11-13T00:00:00"/>
    <d v="2013-07-26T00:00:00"/>
    <m/>
    <s v="Mediante memorando No. 2015-303-014330-3 se informa que se solicitará el diligenciamiento de la ficha técnica"/>
    <m/>
    <s v="P"/>
    <m/>
  </r>
  <r>
    <n v="1107"/>
    <s v="202-12"/>
    <n v="2012"/>
    <s v="23. No se legalizan las comisiones dentro del tiempo estipulado, ya que la anterior visita realizada  y reportada por el supervisor se encuentra dentro del informe mensual radicado ANI N°20124090241862 de agosto 22 de 2012, y a la fecha de la visita de Co"/>
    <x v="2"/>
    <x v="2"/>
    <x v="2"/>
    <x v="2"/>
    <s v="Octubre de 2012"/>
    <s v="PEI"/>
    <n v="19"/>
    <s v="Ac"/>
    <m/>
    <d v="2012-11-13T00:00:00"/>
    <d v="2013-07-26T00:00:00"/>
    <m/>
    <s v="Mediante memorando No. 2015-303-014330-3 se anexa legalización de la última visita y cumple con los tiempos establecidos. Revisar otra ocasión"/>
    <m/>
    <s v="P"/>
    <m/>
  </r>
  <r>
    <n v="1202"/>
    <s v="297-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_x000a_Mediante correo electrónico del 22/12/15 se informa que se están realizando capacitaciones al respecto mediante fichas; sin embargo"/>
    <m/>
    <s v="P"/>
    <m/>
  </r>
  <r>
    <n v="1203"/>
    <s v="298-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_x000a_Mediante correo electrónico del 22/12/15 se informa que se están realizando capacitaciones al respecto mediante fichas; sin embargo"/>
    <m/>
    <s v="P"/>
    <m/>
  </r>
  <r>
    <n v="1207"/>
    <s v="302-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_x000a_Mediante correo electrónico del 22/12/15 se informa que cada contratista realiza control; sin embargo, es necesario aportar documen"/>
    <m/>
    <s v="P"/>
    <m/>
  </r>
  <r>
    <n v="1208"/>
    <s v="303-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 _x000a_Mediante correo electrónico del 22/12/15 se informa que se están realizando simulacros periódicamente; sin embargo, es necesario a"/>
    <m/>
    <s v="P"/>
    <m/>
  </r>
  <r>
    <n v="1209"/>
    <s v="304-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_x000a_Mediante correo electrónico del 22/12/15 se informa que se están realizando capacitaciones al respecto mediante fichas; sin embargo"/>
    <m/>
    <s v="P"/>
    <m/>
  </r>
  <r>
    <n v="1211"/>
    <s v="306-12"/>
    <n v="2012"/>
    <s v="De igual manera, será labor para la Interventoría del proyecto, Consorcio Interconexiones, tener en cuenta las recomendaciones y lineamientos que ésta oficina está planteando en el presente informe, producto de la Auditoría realizada de manera pormenoriza"/>
    <x v="2"/>
    <x v="2"/>
    <x v="3"/>
    <x v="3"/>
    <s v="Diciembre de 2012"/>
    <s v="PEI"/>
    <n v="59"/>
    <s v="Ac"/>
    <m/>
    <d v="2013-01-08T00:00:00"/>
    <d v="2013-06-30T00:00:00"/>
    <m/>
    <s v="Informe de auditoria de Noviembre de 2015_x000a_ En la Auditoría se comprometieron a revisar el tema para dar respuesta a la OCI._x000a_Mediante correo electrónico del 22/12/15 se informa que se están realizando mediciones periódicas de reflectividad y Auditoría de p"/>
    <m/>
    <s v="P"/>
    <m/>
  </r>
  <r>
    <n v="1212"/>
    <s v="001-13"/>
    <n v="2013"/>
    <s v="Recomendaciones para supervisión del proyecto, en cabeza del Ingeniero Luis Antonio Rodriguez:_x000a_1º. Realizar seguimiento a las solicitudes escritas de Interventoría hacia la concesión de información totalmente inherente al proyecto y que en dado caso se co"/>
    <x v="2"/>
    <x v="2"/>
    <x v="4"/>
    <x v="3"/>
    <s v="Enero de 2013"/>
    <s v="PEI"/>
    <n v="46"/>
    <s v="Ac"/>
    <s v="Actualmente se realiza un seguimiento a la correspondencia enviada de la interventoría al concesionario y en los comités de obra y operación se realiza la verificación de la respuesta dada por el concesionario."/>
    <d v="2013-01-28T00:00:00"/>
    <d v="2013-12-31T00:00:00"/>
    <m/>
    <s v="Actualmente se realiza un seguimiento a la correspondencia enviada de la interventoría al concesionario y en los comités de obra y operación se realiza la verificación de la respuesta dada por el concesionario."/>
    <m/>
    <s v="P"/>
    <m/>
  </r>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x v="2"/>
    <x v="2"/>
    <x v="4"/>
    <x v="3"/>
    <s v="Enero de 2013"/>
    <s v="PEI"/>
    <n v="46"/>
    <s v="Ac"/>
    <m/>
    <d v="2013-01-28T00:00:00"/>
    <d v="2013-12-31T00:00:00"/>
    <m/>
    <s v="Mediante correo electrónico del 16/12/15 se anexa solicitud de la interventoría sobre el tema, pero es necesario conocer la respuesta del concesionario"/>
    <m/>
    <s v="P"/>
    <m/>
  </r>
  <r>
    <n v="1218"/>
    <s v="007-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Mediante radicado ANI No. 2013-409-018680-2 de fecha 16 de mayo de 2013, la interventoría del proyecto dio respuesta a este requerimiento en el PUNTO 3. Lineamiento. Mediante correo electrónico se adjunta oficio mencionado."/>
    <d v="2013-01-28T00:00:00"/>
    <d v="2013-12-31T00:00:00"/>
    <m/>
    <s v="Mediante correo electrónico del 11/12/15 se anexa memorando en mención, aunque es necesario aportar comunicación No. CO-CRQS-0107-2013"/>
    <m/>
    <s v="P"/>
    <m/>
  </r>
  <r>
    <n v="1224"/>
    <s v="013-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 _x000a_Mediante radicado ANI No. 2013-409-018680-2 de fecha 16 de mayo de 2013, la interventoría del proyecto dio respuesta a este requerimiento en el PUNTO 9. Lineamiento. Mediante correo electrónico se adjunta oficio mencionado."/>
    <d v="2013-01-28T00:00:00"/>
    <d v="2013-12-31T00:00:00"/>
    <m/>
    <s v="Mediante correo electrónico del 11/12/15 se anexa memorando en mención, aunque es necesario aportar comunicación de respuesta del concesionario"/>
    <m/>
    <s v="P"/>
    <m/>
  </r>
  <r>
    <n v="1226"/>
    <s v="015-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Mediante radicado ANI No. 2013-409-018680-2 de fecha 16 de mayo de 2013, la interventoría del proyecto dio respuesta a este requerimiento en el PUNTO 11. Lineamiento. Mediante correo electrónico se adjunta oficio mencionado."/>
    <d v="2013-01-28T00:00:00"/>
    <d v="2013-12-31T00:00:00"/>
    <m/>
    <s v="Mediante correo electrónico del 11/12/15 se anexa memorando en mención, aunque es necesario aportar fotografias"/>
    <m/>
    <s v="P"/>
    <m/>
  </r>
  <r>
    <n v="1227"/>
    <s v="016-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Mediante radicado ANI No. 2013-409-018680-2 de fecha 16 de mayo de 2013, la interventoría del proyecto dio respuesta a este requerimiento en el PUNTO 12. Lineamiento. Mediante correo electrónico se adjunta oficio mencionado."/>
    <d v="2013-01-28T00:00:00"/>
    <d v="2013-12-31T00:00:00"/>
    <m/>
    <s v="Mediante correo electrónico del 11/12/15 se anexa memorando en mención; sin embargo, es necesario solicitar respuesta por parte del concesionario"/>
    <m/>
    <s v="P"/>
    <m/>
  </r>
  <r>
    <n v="1228"/>
    <s v="017-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Mediante radicado ANI No. 2013-409-018680-2 de fecha 16 de mayo de 2013, la interventoría del proyecto dio respuesta a este requerimiento en el PUNTO 13. Lineamiento. Mediante correo electrónico se adjunta oficio mencionado."/>
    <d v="2013-01-28T00:00:00"/>
    <d v="2013-12-31T00:00:00"/>
    <m/>
    <s v="Mediante correo electrónico del 11/12/15 se anexa memorando en mención, aunque es necesario aportar comunicación No. CO-CRQS-0107-2013 y conocer la posición del concesionario"/>
    <m/>
    <s v="P"/>
    <m/>
  </r>
  <r>
    <n v="1229"/>
    <s v="018-13"/>
    <n v="2013"/>
    <s v="Será labor para la Interventoría del proyecto tener en cuenta las recomendaciones y lineamientos que ésta oficina esta planteando en el presente informe, producto de la Auditoria realizada de manera pormenorizada, y que en particular trata sobre los sigui"/>
    <x v="2"/>
    <x v="2"/>
    <x v="4"/>
    <x v="3"/>
    <s v="Enero de 2013"/>
    <s v="PEI"/>
    <n v="46"/>
    <s v="Ac"/>
    <s v="Mediante radicado ANI No. 2013-409-018680-2 de fecha 16 de mayo de 2013, la interventoría del proyecto dio respuesta a este requerimiento en el PUNTO 14. Lineamiento. Mediante correo electrónico se adjunta oficio mencionado."/>
    <d v="2013-01-28T00:00:00"/>
    <d v="2013-12-31T00:00:00"/>
    <m/>
    <s v="Mediante correo electrónico del 1612/15 se anexa comunicación No. CO-CRQS-0079-2014 en donde se evidencia que aún la concesión no ha realizado la gestión"/>
    <m/>
    <s v="P"/>
    <m/>
  </r>
  <r>
    <n v="1240"/>
    <s v="029-13"/>
    <n v="2013"/>
    <s v="La Agencia Nacional de Infraestructura - ANI, tiene el deber constitucional y legal, de velar y de cuidar de los bienes oficiales que están a su cargo, a través de todas las herramientas pertinentes para ello, para lo cual se cuenta con la Resolución 305 "/>
    <x v="3"/>
    <x v="0"/>
    <x v="5"/>
    <x v="0"/>
    <s v="Enero de 2013"/>
    <s v="PEI"/>
    <n v="93"/>
    <s v="Ac"/>
    <m/>
    <d v="2013-02-01T00:00:00"/>
    <d v="2013-07-31T00:00:00"/>
    <m/>
    <m/>
    <m/>
    <s v="S/I"/>
    <m/>
  </r>
  <r>
    <n v="1243"/>
    <s v="032-13"/>
    <n v="2013"/>
    <s v="3. Garantizar que el Plan de acción este alineado con el Plan Estratégico Institucional, las  Metas SISMEG y los indicadores de gestión por procesos."/>
    <x v="4"/>
    <x v="3"/>
    <x v="6"/>
    <x v="1"/>
    <s v="Febrero de 2013"/>
    <s v="PIL"/>
    <n v="40"/>
    <s v="Ac"/>
    <s v="Modificar el formato de seguimiento al Plan de Acción con el fin de incluir los campos para alinear los planes y una columna de evidencias en la que las dependencias relacionen los soportes de avance de cada meta"/>
    <d v="2013-02-18T00:00:00"/>
    <d v="2013-06-30T00:00:00"/>
    <m/>
    <s v="No se encuentra publicada la matriz de seguimiento de la planeación estratégica del 3er  trimestre 2015, Queda pendiente la revisión de esta."/>
    <n v="80"/>
    <s v="P"/>
    <m/>
  </r>
  <r>
    <n v="1248"/>
    <s v="037-13"/>
    <n v="2013"/>
    <s v="4. Plantear planes de acción o acciones de mejora para los indicadores en los cuales no se está cumpliendo con el  porcentaje de avance correspondiente. (De los siete indicadores  presentados por la VPRE en su informe, el  indicador, (Nuevos kilómetros de"/>
    <x v="4"/>
    <x v="3"/>
    <x v="6"/>
    <x v="1"/>
    <s v="Febrero de 2013"/>
    <s v="PIL"/>
    <n v="40"/>
    <s v="Ap"/>
    <s v="Con el fin de generar alertas , Se realizara a partir del mes de junio un boletín mensual que reporte las el avance suministrado por ellos y generen las alarmas del % de avance de cumplimiento"/>
    <d v="2013-02-18T00:00:00"/>
    <d v="2013-06-30T00:00:00"/>
    <m/>
    <s v="La VPRE explicó que, estas circunstancias se tratan el comité de presidencia. Sigue pendiente la verificación de los soportes de control que genera la VPRE, que no han sido remitidos a este despacho."/>
    <n v="90"/>
    <s v="P"/>
    <m/>
  </r>
  <r>
    <n v="1253"/>
    <s v="042-13"/>
    <n v="2013"/>
    <s v="A reglón seguido se detallan estas recomendaciones para supervisión del proyecto, en cabeza del Ingeniero Rodolfo Castiblanco:_x000a_2) Se recomienda a la Gerencia del Grupo Carretero 1 de la Vicepresidencia de Gestión Contractual, generar un informe ejecutivo "/>
    <x v="2"/>
    <x v="4"/>
    <x v="7"/>
    <x v="3"/>
    <s v="Febrero de 2013"/>
    <s v="PEI"/>
    <n v="47"/>
    <s v="Ac"/>
    <m/>
    <d v="2013-02-04T00:00:00"/>
    <d v="2013-12-31T00:00:00"/>
    <m/>
    <s v="Mediante reunión del 16/12/15, se informa que mediante la dicha presidencial se observan el estado general del proyecto; sin embargo, es necesario adjuntar la ficha técnica"/>
    <m/>
    <s v="P"/>
    <m/>
  </r>
  <r>
    <n v="1257"/>
    <s v="046-13"/>
    <n v="2013"/>
    <s v="De igual manera, será labor para la Interventoría del proyecto tener en cuenta las recomendaciones y lineamientos que ésta oficina esta planteando en el presente informe, producto de la Auditoria realizada de manera pormenorizada, y que en particular trat"/>
    <x v="2"/>
    <x v="4"/>
    <x v="7"/>
    <x v="3"/>
    <s v="Febrero de 2013"/>
    <s v="PEI"/>
    <n v="47"/>
    <s v="Ac"/>
    <m/>
    <d v="2013-02-04T00:00:00"/>
    <d v="2013-12-31T00:00:00"/>
    <m/>
    <s v="Mediante reunión del 16/12/15, se informa que existen varias comunicaciones en donde se ha revisado y se ha solicitado al concesionario sobre el tema; sin emabrgo, se revisará avance en Marzo de 2016"/>
    <m/>
    <s v="P"/>
    <m/>
  </r>
  <r>
    <n v="1259"/>
    <s v="048-13"/>
    <n v="2013"/>
    <s v="De igual manera, será labor para la Interventoría del proyecto tener en cuenta las recomendaciones y lineamientos que ésta oficina esta planteando en el presente informe, producto de la Auditoria realizada de manera pormenorizada, y que en particular trat"/>
    <x v="2"/>
    <x v="4"/>
    <x v="7"/>
    <x v="3"/>
    <s v="Febrero de 2013"/>
    <s v="PEI"/>
    <n v="47"/>
    <s v="Ac"/>
    <m/>
    <d v="2013-02-04T00:00:00"/>
    <d v="2013-12-31T00:00:00"/>
    <m/>
    <s v="Mediante reunión del 16/12/15, se informa que existen varias comunicaciones en donde se ha revisado y se ha solicitado al concesionario sobre el tema; sin emabrgo, se revisará avance en Marzo de 2016"/>
    <m/>
    <s v="P"/>
    <m/>
  </r>
  <r>
    <n v="1260"/>
    <s v="049-13"/>
    <n v="2013"/>
    <s v="De igual manera, será labor para la Interventoría del proyecto tener en cuenta las recomendaciones y lineamientos que ésta oficina esta planteando en el presente informe, producto de la Auditoria realizada de manera pormenorizada, y que en particular trat"/>
    <x v="2"/>
    <x v="4"/>
    <x v="7"/>
    <x v="3"/>
    <s v="Febrero de 2013"/>
    <s v="PEI"/>
    <n v="47"/>
    <s v="Ac"/>
    <m/>
    <d v="2013-02-04T00:00:00"/>
    <d v="2013-12-31T00:00:00"/>
    <m/>
    <s v="Mediante reunión del 16/12/15, se informa que contractualmente se solicitó la página web y está en proceso de prueba. Se revisará avance en Marzo de 2016"/>
    <m/>
    <s v="P"/>
    <m/>
  </r>
  <r>
    <n v="1264"/>
    <s v="053-13"/>
    <n v="2013"/>
    <s v="De igual manera, será labor para la Interventoría del proyecto tener en cuenta las recomendaciones y lineamientos que ésta oficina esta planteando en el presente informe, producto de la Auditoria realizada de manera pormenorizada, y que en particular trat"/>
    <x v="2"/>
    <x v="4"/>
    <x v="7"/>
    <x v="3"/>
    <s v="Febrero de 2013"/>
    <s v="PEI"/>
    <n v="47"/>
    <s v="Ac"/>
    <m/>
    <d v="2013-02-04T00:00:00"/>
    <d v="2013-12-31T00:00:00"/>
    <m/>
    <s v="Mediante reunión del 16/12/15 se informa que este tema se encuentra desarrollado en el capítulo 15 del informe mensual; sin embargo es importante conocer la respuesta del concesionario"/>
    <m/>
    <s v="P"/>
    <m/>
  </r>
  <r>
    <n v="1266"/>
    <s v="055-13"/>
    <n v="2013"/>
    <s v="De igual manera, será labor para la Interventoría del proyecto tener en cuenta las recomendaciones y lineamientos que ésta oficina esta planteando en el presente informe, producto de la Auditoria realizada de manera pormenorizada, y que en particular trat"/>
    <x v="2"/>
    <x v="4"/>
    <x v="7"/>
    <x v="3"/>
    <s v="Febrero de 2013"/>
    <s v="PEI"/>
    <n v="47"/>
    <s v="Ac"/>
    <m/>
    <d v="2013-02-04T00:00:00"/>
    <d v="2013-12-31T00:00:00"/>
    <m/>
    <s v="Se cierra la no conformidad, ya que mediante correo electrónico del 23/12/15 se envia presentación de la Auditoría de seguridad vial y sus respectivas conclusiones; sin embargo, se evidencia que no se está considerando el tema de neblina ni acciones al re"/>
    <m/>
    <s v="P"/>
    <m/>
  </r>
  <r>
    <n v="1272"/>
    <s v="061-13"/>
    <n v="2013"/>
    <s v="Por otra, parte cuando haya cambio de administrador de entidad, deben poner en conocimiento a la mesa de ayuda del Sistema “LITIGOB”, a través del correo electrónico mesaayuda.litigob@minjusticia.gov.co para realizar el respectivo cambio dentro del sistem"/>
    <x v="5"/>
    <x v="5"/>
    <x v="8"/>
    <x v="0"/>
    <s v="Febrero de 2013"/>
    <s v="PIL"/>
    <n v="11"/>
    <s v="Ac"/>
    <m/>
    <d v="2013-02-04T00:00:00"/>
    <d v="2013-08-31T00:00:00"/>
    <m/>
    <m/>
    <m/>
    <s v="S/I"/>
    <m/>
  </r>
  <r>
    <n v="1273"/>
    <s v="062-13"/>
    <n v="2013"/>
    <s v="Tener en cuenta que se encuentran algunos procesos (tabla No. 2) desactualizados en razón de los términos teniendo en cuenta la última actuación procesal; es decir que es necesario realizar la actualización de las etapas procesales dentro de los procesos "/>
    <x v="5"/>
    <x v="5"/>
    <x v="8"/>
    <x v="0"/>
    <s v="Febrero de 2013"/>
    <s v="PIL"/>
    <n v="11"/>
    <s v="Ac"/>
    <m/>
    <d v="2013-02-04T00:00:00"/>
    <d v="2013-08-31T00:00:00"/>
    <m/>
    <m/>
    <m/>
    <s v="S/I"/>
    <m/>
  </r>
  <r>
    <n v="1277"/>
    <s v="066-13"/>
    <n v="2013"/>
    <s v="o En las carpetas revisadas se observó que la gran mayoría de ellas (19 de 20), no contienen la comunicación de aceptación del cargo al cual ha sido asignado, situación que evidencia el incumplimiento de lo estipulado en el artículo 44 del Decreto 1950 de"/>
    <x v="3"/>
    <x v="0"/>
    <x v="9"/>
    <x v="4"/>
    <s v="Febrero de 2013"/>
    <s v="PEI"/>
    <n v="39"/>
    <s v="Ac"/>
    <m/>
    <d v="2013-03-04T00:00:00"/>
    <d v="2013-05-31T00:00:00"/>
    <m/>
    <m/>
    <e v="#REF!"/>
    <s v="S/I"/>
    <m/>
  </r>
  <r>
    <n v="1278"/>
    <s v="067-13"/>
    <n v="2013"/>
    <s v="o Se pudo verificar que en los “Formatos Únicos de Hojas de Vida”, no existen evidencias en cuanto al nombre y firma del jefe de personal o de quien haga sus veces, que indique que la información suministrada por la persona natural, fue constatada frente "/>
    <x v="3"/>
    <x v="0"/>
    <x v="9"/>
    <x v="4"/>
    <s v="Febrero de 2013"/>
    <s v="PEI"/>
    <n v="39"/>
    <s v="Ac"/>
    <m/>
    <d v="2013-03-04T00:00:00"/>
    <d v="2013-05-31T00:00:00"/>
    <m/>
    <m/>
    <e v="#REF!"/>
    <s v="S/I"/>
    <m/>
  </r>
  <r>
    <n v="1280"/>
    <s v="069-13"/>
    <n v="2013"/>
    <s v="o Se constató nuevamente que en todos los  “Formatos de hoja de control” implementados en la entidad, se continua omitiendo el espacio concerniente con la fecha de elaboración, propuesto en el instructivo de la Función Pública y el Archivo General de la N"/>
    <x v="3"/>
    <x v="0"/>
    <x v="9"/>
    <x v="4"/>
    <s v="Febrero de 2013"/>
    <s v="PEI"/>
    <n v="39"/>
    <s v="Ac"/>
    <m/>
    <d v="2013-03-04T00:00:00"/>
    <d v="2013-05-31T00:00:00"/>
    <m/>
    <m/>
    <e v="#REF!"/>
    <s v="S/I"/>
    <m/>
  </r>
  <r>
    <n v="1281"/>
    <s v="070-13"/>
    <n v="2013"/>
    <s v="1. Historia Laboral de Edgar Chacón Hartman - Cargo Gerente de Proyectos o Funcional Código G2, Grado 09_x000a_En cuanto a la experiencia aportada por el aspirante en el Folio No 26,  se evidencia  que  no cumple con los requisitos  solicitados, ya que  se esta"/>
    <x v="3"/>
    <x v="0"/>
    <x v="9"/>
    <x v="4"/>
    <s v="Febrero de 2013"/>
    <s v="PEI"/>
    <n v="39"/>
    <s v="Ac"/>
    <m/>
    <d v="2013-03-04T00:00:00"/>
    <d v="2013-05-31T00:00:00"/>
    <m/>
    <m/>
    <e v="#REF!"/>
    <s v="S/I"/>
    <m/>
  </r>
  <r>
    <n v="1282"/>
    <s v="071-13"/>
    <n v="2013"/>
    <s v="1. Historia Laboral de Manuel Campos García – Cargo Gerente de Proyectos o Funcional Código G2 Grado 09 _x000a_En cuanto al diploma (folio--28) de “Máster of  Science in Port  Managenient  (Administración  de Empresas Portuarias y Logísticas) debemos afirmar qu"/>
    <x v="3"/>
    <x v="0"/>
    <x v="9"/>
    <x v="4"/>
    <s v="Febrero de 2013"/>
    <s v="PEI"/>
    <n v="39"/>
    <s v="Ac"/>
    <m/>
    <d v="2013-03-04T00:00:00"/>
    <d v="2013-05-31T00:00:00"/>
    <m/>
    <m/>
    <e v="#REF!"/>
    <s v="S/I"/>
    <m/>
  </r>
  <r>
    <n v="1283"/>
    <s v="072-13"/>
    <n v="2013"/>
    <s v="1. Historia Laboral, María Alejandra Lobo Figueredo – Cargo Gerente de Proyectos o Funcional Código G2 Grado 08 : _x000a_La certificación laboral (folio-30), expedida por “Heymocol S.A.S.”, no indica las funciones desarrolladas como  Directora de Licitaciones, "/>
    <x v="3"/>
    <x v="0"/>
    <x v="9"/>
    <x v="4"/>
    <s v="Febrero de 2013"/>
    <s v="PEI"/>
    <n v="39"/>
    <s v="Ac"/>
    <m/>
    <d v="2013-03-04T00:00:00"/>
    <d v="2013-05-31T00:00:00"/>
    <m/>
    <m/>
    <e v="#REF!"/>
    <s v="S/I"/>
    <m/>
  </r>
  <r>
    <n v="1284"/>
    <s v="073-13"/>
    <n v="2013"/>
    <s v="1. Historia Laboral, Camilo Andrés Jaramillo Berrocal – Cargo Gerente de Proyectos o Funcional Código G2 Grado 09 : _x000a_o Comparando las funciones señaladas en el certificado laboral expedido por “Banca y Gestión S.A.”, (folio-49), cuyo Representante Legal e"/>
    <x v="3"/>
    <x v="0"/>
    <x v="9"/>
    <x v="4"/>
    <s v="Febrero de 2013"/>
    <s v="PEI"/>
    <n v="39"/>
    <s v="Ac"/>
    <m/>
    <d v="2013-03-04T00:00:00"/>
    <d v="2013-05-31T00:00:00"/>
    <m/>
    <m/>
    <e v="#REF!"/>
    <s v="S/I"/>
    <m/>
  </r>
  <r>
    <n v="1285"/>
    <s v="074-13"/>
    <n v="2013"/>
    <s v="1. Historia Laboral de Patricia Barriga Riveros – Cargo Gerente de Proyectos o Funcional Código G2 Grado 09 :_x000a_o La certificación de la “Orden de Servicios 006 de 2011”, expedida por la Coordinadora del Grupo Contratos de la Oficina Asesora Jurídica del Mi"/>
    <x v="3"/>
    <x v="0"/>
    <x v="9"/>
    <x v="4"/>
    <s v="Febrero de 2013"/>
    <s v="PEI"/>
    <n v="39"/>
    <s v="Ac"/>
    <m/>
    <d v="2013-03-04T00:00:00"/>
    <d v="2013-05-31T00:00:00"/>
    <m/>
    <m/>
    <e v="#REF!"/>
    <s v="S/I"/>
    <m/>
  </r>
  <r>
    <n v="1286"/>
    <s v="075-13"/>
    <n v="2013"/>
    <s v="1. Historia Laboral, Claudia Maritza Soto Cárdenas – Cargo Gerente de Proyectos o Funcional Código G2 Grado 09 : _x000a_o La certificación (folio - 35) del Instituto Nacional de Concesiones – INCO, fue expedida por “El Subgerente de Estructuración y Adjudicació"/>
    <x v="3"/>
    <x v="0"/>
    <x v="9"/>
    <x v="4"/>
    <s v="Febrero de 2013"/>
    <s v="PEI"/>
    <n v="39"/>
    <s v="Ac"/>
    <m/>
    <d v="2013-03-04T00:00:00"/>
    <d v="2013-05-31T00:00:00"/>
    <m/>
    <m/>
    <e v="#REF!"/>
    <s v="S/I"/>
    <m/>
  </r>
  <r>
    <n v="1287"/>
    <s v="076-13"/>
    <n v="2013"/>
    <s v="1. Historia Laboral de Fernando Ireguì Mejía  – Cargo Gerente de Proyectos o Funcional Código G2 Grado 08 : _x000a_o En la certificación de Avianca (folio 30), en el cargo de Subdirector en la Subdirección Correo Aéreo, no señalan las funciones desempeñadas._x000a_o "/>
    <x v="3"/>
    <x v="0"/>
    <x v="9"/>
    <x v="4"/>
    <s v="Febrero de 2013"/>
    <s v="PEI"/>
    <n v="39"/>
    <s v="Ac"/>
    <m/>
    <d v="2013-03-04T00:00:00"/>
    <d v="2013-05-31T00:00:00"/>
    <m/>
    <m/>
    <e v="#REF!"/>
    <s v="S/I"/>
    <m/>
  </r>
  <r>
    <n v="1288"/>
    <s v="077-13"/>
    <n v="2013"/>
    <s v="8. Historia Laboral, Wilmar Darío González  – Cargo Gerente de Proyectos o Funcional Código G2 Grado 09 : _x000a_Sí bien es cierto que la historia laboral objeto de estudio cuenta con dos (2) especializaciones académicas, la segunda de ellas no compensa la maes"/>
    <x v="3"/>
    <x v="0"/>
    <x v="9"/>
    <x v="4"/>
    <s v="Febrero de 2013"/>
    <s v="PEI"/>
    <n v="39"/>
    <s v="Ac"/>
    <m/>
    <d v="2013-03-04T00:00:00"/>
    <d v="2013-05-31T00:00:00"/>
    <m/>
    <m/>
    <e v="#REF!"/>
    <s v="S/I"/>
    <m/>
  </r>
  <r>
    <n v="1289"/>
    <s v="078-13"/>
    <n v="2013"/>
    <s v="8. Historia Laboral de Ivonne de la Caridad Prada Medina – Cargo Gerente de proyectos o Funcional Código G2, Grado 09._x000a_Se parte de la base de que la citada profesional no cuenta con título de especialización o de maestría alguno, razón por la cual no cump"/>
    <x v="0"/>
    <x v="0"/>
    <x v="9"/>
    <x v="4"/>
    <s v="Febrero de 2013"/>
    <s v="PEI"/>
    <n v="39"/>
    <s v="Ac"/>
    <m/>
    <d v="2013-03-04T00:00:00"/>
    <d v="2013-05-31T00:00:00"/>
    <m/>
    <m/>
    <e v="#REF!"/>
    <s v="S/I"/>
    <m/>
  </r>
  <r>
    <n v="1326"/>
    <s v="115-13"/>
    <n v="2013"/>
    <s v="Se presentan observaciones a la gestión realizada por parte del Supervisor:_x000a__x000a_Además de tener en cuenta las observaciones detectadas a la interventoría, para el ejercicio de las acciones a que haya lugar, se presentan las siguientes:_x000a__x000a__x000a_6. Se debe conceptua"/>
    <x v="2"/>
    <x v="2"/>
    <x v="10"/>
    <x v="2"/>
    <s v="Febrero de 2013"/>
    <s v="PEI"/>
    <n v="10"/>
    <s v="Ac"/>
    <s v="La Interventoría desde el inicio de su Contrato en octubre de 2012, y de manera continua hasta la fecha, ha contado con una certificación ISO 9001 y certificaciones ISO 14.001 y OHSAS 18001._x000a__x000a_Consecuentemente, posee un sistema de gestión de la calidad, en"/>
    <d v="2013-03-04T00:00:00"/>
    <d v="2013-12-31T00:00:00"/>
    <m/>
    <s v="Mediante correo electrónico del 16/12/15, se anexa la recertificación de la firma interventora en ISO 9001; sin emabrgo, es necesario evidenciar que están cumpliendo con los manules propios de la Entidad (tanto la interventoría como la supervisión)"/>
    <m/>
    <s v="P"/>
    <m/>
  </r>
  <r>
    <n v="1331"/>
    <s v="120-13"/>
    <n v="2013"/>
    <s v="Se presentan observaciones a la gestión realizada por parte del Supervisor:_x000a__x000a_Además de tener en cuenta las observaciones detectadas a la interventoría, para el ejercicio de las acciones a que haya lugar, se presentan las siguientes:_x000a__x000a_11. Se debe complemen"/>
    <x v="2"/>
    <x v="2"/>
    <x v="10"/>
    <x v="2"/>
    <s v="Febrero de 2013"/>
    <s v="PEI"/>
    <n v="10"/>
    <s v="Ac"/>
    <s v="Es necesario verificar que en el Informe de la Supervisión, se esté haciendo bajo el lineamiento del formato GCSP-F-019"/>
    <d v="2013-03-04T00:00:00"/>
    <d v="2013-12-31T00:00:00"/>
    <m/>
    <s v="A la espera de documentación soporte"/>
    <m/>
    <s v="P"/>
    <m/>
  </r>
  <r>
    <n v="1408"/>
    <s v="197-13"/>
    <n v="2013"/>
    <s v="Los registros que constituyen la Base de Datos de Correspondencia y la Base de Datos de Control Interno deben ser concordantes con la realidad, especialmente en lo propio con el Proceso Auditor._x000a_Con ocasión al incumplimiento de las respuestas dadas a los "/>
    <x v="6"/>
    <x v="0"/>
    <x v="11"/>
    <x v="5"/>
    <s v="Abril de 2013"/>
    <s v="OTRO,_x000a_PEEC"/>
    <n v="1"/>
    <s v="Ac"/>
    <m/>
    <d v="2013-05-06T00:00:00"/>
    <d v="2013-12-31T00:00:00"/>
    <m/>
    <m/>
    <n v="95"/>
    <s v="P"/>
    <m/>
  </r>
  <r>
    <n v="1420"/>
    <s v="209-13"/>
    <n v="2013"/>
    <s v="De igual manera, será labor para la Interventoría del proyecto tener en cuenta las recomendaciones y lineamientos que ésta oficina está planteando en el presente informe, producto de la Auditoria realizada de manera pormenorizada, y que en particular trat"/>
    <x v="2"/>
    <x v="2"/>
    <x v="12"/>
    <x v="3"/>
    <s v="Abril de 2013"/>
    <s v="PEI"/>
    <n v="49"/>
    <s v="Ac"/>
    <s v="Respeco al Diagnóstico financiero, este documento para el mes de julio de 2015, incorpora las siguientes mejoras:_x000a_1.  Análisis tabular y gráfico de participación porcentual de cada categoría en el total de tráfico del período._x000a_2.  Análisis tabular y gráfi"/>
    <d v="2013-05-06T00:00:00"/>
    <d v="2013-12-31T00:00:00"/>
    <m/>
    <s v="Mediante correo electrónico del  21/12/15 se informa que la interventoría está realizando oportunamente las actividades mencionadas en la no conformidad; sin emabrgo, es necesario enviar soportes"/>
    <m/>
    <s v="P"/>
    <m/>
  </r>
  <r>
    <n v="1421"/>
    <s v="210-13"/>
    <n v="2013"/>
    <s v="De igual manera, será labor para la Interventoría del proyecto tener en cuenta las recomendaciones y lineamientos que ésta oficina está planteando en el presente informe, producto de la Auditoria realizada de manera pormenorizada, y que en particular trat"/>
    <x v="2"/>
    <x v="2"/>
    <x v="12"/>
    <x v="3"/>
    <s v="Abril de 2013"/>
    <s v="PEI"/>
    <n v="49"/>
    <s v="Ac"/>
    <s v="La interventoria realizo su labor informando a la ANI sobre el posible incumplimiento del concesionario a este tema. A la fecha el tema de la Publicidad en las estaciones de peaje, se encuentra incluido en la demanda arbitral que se esta adelantando en el"/>
    <d v="2013-05-06T00:00:00"/>
    <d v="2013-12-31T00:00:00"/>
    <m/>
    <s v="Mediante correo electrónico del  21/12/15 se informa que existen oficios sobre el tema tanto de la interventoría como del concesionario. Al respecto, es necesario conocer la respuesta del Tribunal de Arbitramiento. _x000a_Avance en Marzo de 2016"/>
    <m/>
    <s v="P"/>
    <m/>
  </r>
  <r>
    <n v="1429"/>
    <s v="218-13"/>
    <n v="2013"/>
    <s v="De igual manera, será labor para la Interventoría del proyecto tener en cuenta las recomendaciones y lineamientos que ésta oficina está planteando en el presente informe, producto de la Auditoria realizada de manera pormenorizada, y que en particular trat"/>
    <x v="2"/>
    <x v="2"/>
    <x v="12"/>
    <x v="3"/>
    <s v="Abril de 2013"/>
    <s v="PEI"/>
    <n v="49"/>
    <s v="Ac"/>
    <s v="Mediante oficios la interventoría solicito al concesionario el cierre de este paso peatonal, pero la gente del sector, mediante protestas y la fuerza trato de tomarse la autopista e impedir el paso de los vehiculos por lo que se tiene pensado estudiar en "/>
    <d v="2013-05-06T00:00:00"/>
    <d v="2013-12-31T00:00:00"/>
    <m/>
    <s v="Mediante correo electrónico del  21/12/15 se informa que existen comunicaciones al concesionario sobre el tema ; sin embargo, es necesario enviar soportes"/>
    <m/>
    <s v="P"/>
    <m/>
  </r>
  <r>
    <n v="1431"/>
    <s v="220-13"/>
    <n v="2013"/>
    <s v="A reglón seguido se detallan estas recomendaciones para supervisión del proyecto, en cabeza del arquitecto Jaime Ortiz:_x000a__x000a_2) Mantener espacios e información actualizada entre el concesionario y la Interventoría con participación de las áreas asociadas al i"/>
    <x v="2"/>
    <x v="2"/>
    <x v="13"/>
    <x v="3"/>
    <s v="Abril de 2013"/>
    <s v="PEI"/>
    <n v="44"/>
    <s v="Ac"/>
    <m/>
    <d v="2013-05-06T00:00:00"/>
    <d v="2013-12-31T00:00:00"/>
    <m/>
    <m/>
    <e v="#REF!"/>
    <s v="S/I"/>
    <m/>
  </r>
  <r>
    <n v="1436"/>
    <s v="225-13"/>
    <n v="2013"/>
    <s v="A reglón seguido se detallan estas recomendaciones para supervisión del proyecto, en cabeza del arquitecto Jaime Ortiz:_x000a__x000a_7) Dados los altos índices de accidentalidad que se siguen presentando en sectores plenamente identificados por la Interventoría, se r"/>
    <x v="2"/>
    <x v="2"/>
    <x v="13"/>
    <x v="3"/>
    <s v="Abril de 2013"/>
    <s v="PEI"/>
    <n v="44"/>
    <s v="Ac"/>
    <s v="En la actiualidad esto no aplica._x000a_Al respecto, entre los años 2014 y 2015 se han contratado con excendentyes del proyecto más de 31,000 MMCOP en obras complementarias del proyecto, tendientes a  meojorar los indices de seguriadd vial_x000a__x000a_Se implementaron aud"/>
    <d v="2013-05-06T00:00:00"/>
    <d v="2013-12-31T00:00:00"/>
    <m/>
    <s v="Mediante correo electrónico del 21/12/15, se menciona que se realzó auditorías de seguridad vial; sin embargo, es necesario conocer los soportes"/>
    <m/>
    <s v="P"/>
    <m/>
  </r>
  <r>
    <n v="1437"/>
    <s v="226-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38"/>
    <s v="227-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39"/>
    <s v="228-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40"/>
    <s v="229-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s v="Desde el mes de Noviembre de 2015 la interventoría realiza seguimiento  ala matriz de riesgos del proyecto"/>
    <d v="2013-05-06T00:00:00"/>
    <d v="2013-12-31T00:00:00"/>
    <m/>
    <s v="Mediante correo electrónico del 21/12/15, se menciona que se hace seguimiento a la matriz de riesgos ; sin embargo, es necesario conocer los soportes"/>
    <m/>
    <s v="P"/>
    <m/>
  </r>
  <r>
    <n v="1443"/>
    <s v="232-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44"/>
    <s v="233-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45"/>
    <s v="234-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m/>
    <d v="2013-05-06T00:00:00"/>
    <d v="2013-12-31T00:00:00"/>
    <m/>
    <s v="Mediante correo electrónico del 21/12/15, no se evidencia acción de mejora ni soportes al respecto"/>
    <m/>
    <s v="S/I"/>
    <m/>
  </r>
  <r>
    <n v="1446"/>
    <s v="235-13"/>
    <n v="2013"/>
    <s v="De igual manera, será labor para la Interventoría del proyecto tener en cuenta las recomendaciones y lineamientos que ésta oficina esta planteando en el presente informe, producto de la Auditoria realizada de manera pormenorizada, y que en particular trat"/>
    <x v="2"/>
    <x v="2"/>
    <x v="13"/>
    <x v="3"/>
    <s v="Abril de 2013"/>
    <s v="PEI"/>
    <n v="44"/>
    <s v="Ac"/>
    <s v="La interventoría C&amp;M implementó mejoras en ttodos estos componentes"/>
    <d v="2013-05-06T00:00:00"/>
    <d v="2013-12-31T00:00:00"/>
    <m/>
    <s v="Mediante correo electrónico del 21/12/15, se menciona que la interventoría realizó mejoras en cuanto a formularios, recorrdos técnicos, capacitaciones, seguimiendo al fideicomiso, seguridad industrial, entre otros"/>
    <m/>
    <s v="P"/>
    <m/>
  </r>
  <r>
    <n v="1451"/>
    <s v="240-13"/>
    <n v="2013"/>
    <s v="4. El Grupo Interno de Trabajo de Talento Humano señala en su memorando que para la provisión de cargos ha tenido en consideración que existen unas circulares emanadas del Ministerio de Trabajo, según las cuales es legal y conveniente formalizar empleos v"/>
    <x v="0"/>
    <x v="0"/>
    <x v="0"/>
    <x v="0"/>
    <s v="Abril de 2013"/>
    <s v="PEI"/>
    <n v="28"/>
    <s v="Ac"/>
    <m/>
    <d v="2013-05-06T00:00:00"/>
    <d v="2013-12-31T00:00:00"/>
    <m/>
    <m/>
    <m/>
    <s v="S/I"/>
    <m/>
  </r>
  <r>
    <n v="1452"/>
    <s v="241-13"/>
    <n v="2013"/>
    <s v="5. Adicionalmente de los 175 cargos de carrera administrativa, 147 fueron  gestionados ante la CNSC restando 28 cargos, que no se sabe en qué situación se encuentran._x000a_De esta manera no se avizora la gestión realizada para la selección de los 28 cargos res"/>
    <x v="0"/>
    <x v="0"/>
    <x v="0"/>
    <x v="0"/>
    <s v="Abril de 2013"/>
    <s v="PEI"/>
    <n v="28"/>
    <s v="Ac"/>
    <m/>
    <d v="2013-05-06T00:00:00"/>
    <d v="2013-12-31T00:00:00"/>
    <m/>
    <m/>
    <m/>
    <s v="S/I"/>
    <m/>
  </r>
  <r>
    <n v="1454"/>
    <s v="243-13"/>
    <n v="2013"/>
    <s v="2. El Grupo Interno de Talento Humano debe trazar lineamientos y gestionar los trámites pertinentes frente a la incorporación en planta de los cargos de las diferentes dependencias, entre ellas la Oficina de Control Interno y la Oficina de Comunicaciones,"/>
    <x v="0"/>
    <x v="0"/>
    <x v="0"/>
    <x v="0"/>
    <s v="Abril de 2013"/>
    <s v="PEI"/>
    <n v="28"/>
    <s v="Ac"/>
    <m/>
    <d v="2013-05-06T00:00:00"/>
    <d v="2013-12-31T00:00:00"/>
    <m/>
    <m/>
    <m/>
    <s v="S/I"/>
    <m/>
  </r>
  <r>
    <n v="1455"/>
    <s v="244-13"/>
    <n v="2013"/>
    <s v="3. Proveer los cargos que se encuentran vacantes en las distintas dependencias de la entidad_x000a__x000a_"/>
    <x v="0"/>
    <x v="0"/>
    <x v="0"/>
    <x v="0"/>
    <s v="Abril de 2013"/>
    <s v="PEI"/>
    <n v="28"/>
    <s v="Ac"/>
    <m/>
    <d v="2013-05-06T00:00:00"/>
    <d v="2013-12-31T00:00:00"/>
    <m/>
    <m/>
    <m/>
    <s v="S/I"/>
    <m/>
  </r>
  <r>
    <n v="1463"/>
    <s v="252-13"/>
    <n v="2013"/>
    <s v="Observaciones a la Interventoria:_x000a__x000a_4. No se realizó seguimiento a los procesos de control de calidad que aplicará el Concesionario, ni se documentó el seguimiento efectuado al Manual de Funciones. En este se debe verificar: (Responsabilidades, Procedimien"/>
    <x v="2"/>
    <x v="4"/>
    <x v="14"/>
    <x v="2"/>
    <s v="Abril de 2013"/>
    <s v="PEI"/>
    <n v="16"/>
    <s v="Ac"/>
    <m/>
    <d v="2013-05-06T00:00:00"/>
    <d v="2013-12-31T00:00:00"/>
    <m/>
    <s v="Mediante memorando No. 2015-500-015325-3 del 24/12/15 se informa que en repetidas ocasiones de ha solicitado los Planes de calidad al concesionario pero no se ha dado respuesta; sin embargo, es necesario aportar documentos soportes"/>
    <m/>
    <s v="P"/>
    <m/>
  </r>
  <r>
    <n v="1478"/>
    <s v="267-13"/>
    <n v="2013"/>
    <s v="_x000a_Se presentan observaciones a la gestión realizada por parte del Supervisor:_x000a__x000a_3. Requerir a la interventoría para que adopte y codifique algunos formatos evidenciados en campo (Seguridad industrial, PGSB, Señalización, POLCA), lo antes posible dentro del "/>
    <x v="2"/>
    <x v="4"/>
    <x v="14"/>
    <x v="2"/>
    <s v="Abril de 2013"/>
    <s v="PEI"/>
    <n v="16"/>
    <s v="Ac"/>
    <m/>
    <d v="2013-05-06T00:00:00"/>
    <d v="2013-12-31T00:00:00"/>
    <m/>
    <s v="Mediante memorando No. 2015-500-015325-3 del 24/12/15 se informa que se solicitará a la interventoría la modificación"/>
    <m/>
    <s v="P"/>
    <m/>
  </r>
  <r>
    <n v="1479"/>
    <s v="268-13"/>
    <n v="2013"/>
    <s v="_x000a_Se presentan observaciones a la gestión realizada por parte del Supervisor:_x000a__x000a_4. Según verificación sobre el ingreso de los recursos establecidos en el Contrato a las distintas subcuentas del proyecto como a la Subcuenta de Predios, se evidencio que se de"/>
    <x v="2"/>
    <x v="4"/>
    <x v="14"/>
    <x v="2"/>
    <s v="Abril de 2013"/>
    <s v="PEI"/>
    <n v="16"/>
    <s v="Ac"/>
    <m/>
    <d v="2013-05-06T00:00:00"/>
    <d v="2013-12-31T00:00:00"/>
    <m/>
    <s v="Mediante memorando No. 2015-500-015325-3 del 24/12/15 se informa que no se tiene conocimiento de la observación. Revisar el alcance"/>
    <m/>
    <s v="P"/>
    <m/>
  </r>
  <r>
    <n v="1480"/>
    <s v="269-13"/>
    <n v="2013"/>
    <s v="_x000a_Se presentan observaciones a la gestión realizada por parte del Supervisor:_x000a__x000a_5. Algunos equipos de operación del concesionario tienen fecha para su reposición el 2013, se debe requerir al concesionario para que verifique todos los equipos._x000a__x000a_"/>
    <x v="2"/>
    <x v="4"/>
    <x v="14"/>
    <x v="2"/>
    <s v="Abril de 2013"/>
    <s v="PEI"/>
    <n v="16"/>
    <s v="Ac"/>
    <m/>
    <d v="2013-05-06T00:00:00"/>
    <d v="2013-12-31T00:00:00"/>
    <m/>
    <s v="Mediante memorando No. 2015-500-015325-3 del 24/12/15 se informa que no se tiene los documentos de la época; sin embargo, es necesario aportar documentos soportes como  formatos de equipos"/>
    <m/>
    <s v="P"/>
    <m/>
  </r>
  <r>
    <n v="1481"/>
    <s v="270-13"/>
    <n v="2013"/>
    <s v="_x000a_Se presentan observaciones a la gestión realizada por parte del Supervisor:_x000a__x000a_6. Se debe requerir al concesionario para que entregue al Interventor  cada pieza informativa antes de su edición para su concepto y observaciones. _x000a__x000a_"/>
    <x v="2"/>
    <x v="4"/>
    <x v="14"/>
    <x v="2"/>
    <s v="Abril de 2013"/>
    <s v="PEI"/>
    <n v="16"/>
    <s v="Ac"/>
    <m/>
    <d v="2013-05-06T00:00:00"/>
    <d v="2013-12-31T00:00:00"/>
    <m/>
    <s v="Mediante memorando No. 2015-500-015325-3 del 24/12/15 se informa que no se tiene los documentos de la época; sin embargo, es necesario evidenciar si se está realizando actualmente"/>
    <m/>
    <s v="P"/>
    <m/>
  </r>
  <r>
    <n v="1486"/>
    <s v="275-13"/>
    <n v="2013"/>
    <s v="4. Garantizar la veracidad de la información reportada en la página Web, sinergia.dnp.gov.co. :_x000a_• El primer indicador (Nuevos kilómetros de doble calzada en operación) en la  Página Web, sinergia.dnp.gov.co, reporta como meta para el año 2013, 204,81 con "/>
    <x v="4"/>
    <x v="3"/>
    <x v="6"/>
    <x v="1"/>
    <s v="Mayo de 2013"/>
    <s v="PIL"/>
    <n v="40"/>
    <s v="Ac"/>
    <s v="En las mesas de trabajo propuestas con el DNP , se solicitara la actualización de las metas para los año 2013 y 2014._x000a__x000a_Se realizara  revisión de la información en el sistema, cada vez que se envié la actualización, copiando el soporte de este y se archiva"/>
    <d v="2013-05-20T00:00:00"/>
    <d v="2013-12-31T00:00:00"/>
    <m/>
    <s v="La VPRE expresó que, en estos casos, se realiza la solicitud de ajustes  al portal de sinergia con su respectiva justificación de conformidad con el decreto 1082 de 2015 de DNP y estos ajustes aplican para a partir del 26 de mayo de 2015. Queda pendiente "/>
    <n v="80"/>
    <s v="P"/>
    <m/>
  </r>
  <r>
    <n v="1488"/>
    <s v="277-13"/>
    <n v="2013"/>
    <s v="3. Ajustar la resolución No. 505 del 15 de Mayo de 2013, de acuerdo con las siguientes observaciones:_x000a_• El comité debería contar entre sus miembros a los Vicepresidentes y  Jefes de Oficina, en tanto que la misión institucional debe estar adecuadamente re"/>
    <x v="4"/>
    <x v="3"/>
    <x v="6"/>
    <x v="1"/>
    <s v="Mayo de 2013"/>
    <s v="PIL"/>
    <n v="10"/>
    <s v="Ap"/>
    <m/>
    <d v="2013-06-04T00:00:00"/>
    <d v="2013-12-31T00:00:00"/>
    <m/>
    <m/>
    <n v="50"/>
    <s v="P"/>
    <m/>
  </r>
  <r>
    <n v="1494"/>
    <s v="283-13"/>
    <n v="2013"/>
    <s v="Se presentan observaciones a la gestión realizada por parte de la Interventoría como:_x000a_ _x000a__x000a_6. Requerir a la interventoría para que adopte y codifique todos los formatos lo antes posible dentro del plan de aseguramiento de calidad en los procesos de interven"/>
    <x v="2"/>
    <x v="4"/>
    <x v="15"/>
    <x v="2"/>
    <s v="Mayo de 2013"/>
    <s v="PEI"/>
    <n v="36"/>
    <s v="Ac"/>
    <m/>
    <d v="2013-06-04T00:00:00"/>
    <d v="2013-12-31T00:00:00"/>
    <m/>
    <s v="Es necesario aportar soportes de actualización de formatos"/>
    <m/>
    <s v="P"/>
    <m/>
  </r>
  <r>
    <n v="1495"/>
    <s v="284-13"/>
    <n v="2013"/>
    <s v="Se presentan observaciones a la gestión realizada por parte de la Interventoría como:_x000a_ _x000a__x000a_7. No se realizó seguimiento a los procesos de control de calidad que aplica el Concesionario, ni se documentó el seguimiento efectuado al Manual de Funciones. En est"/>
    <x v="2"/>
    <x v="4"/>
    <x v="15"/>
    <x v="2"/>
    <s v="Mayo de 2013"/>
    <s v="PEI"/>
    <n v="36"/>
    <s v="Ac"/>
    <m/>
    <d v="2013-06-04T00:00:00"/>
    <d v="2013-12-31T00:00:00"/>
    <m/>
    <s v="Es necesario aportar soportes de gestión, como formatos R126 y R129. Además Plan de calidad del concesionario"/>
    <m/>
    <s v="P"/>
    <m/>
  </r>
  <r>
    <n v="1497"/>
    <s v="286-13"/>
    <n v="2013"/>
    <s v="Se presentan observaciones a la gestión realizada por parte de la Interventoría como:_x000a_ _x000a__x000a_9.       Se debe realizar, documentar y anexar el seguimiento que se efectúa al equipo de control de calidad interno del Concesionario, el cual verifica las funciones"/>
    <x v="2"/>
    <x v="4"/>
    <x v="15"/>
    <x v="2"/>
    <s v="Mayo de 2013"/>
    <s v="PEI"/>
    <n v="36"/>
    <s v="Ac"/>
    <m/>
    <d v="2013-06-04T00:00:00"/>
    <d v="2013-12-31T00:00:00"/>
    <m/>
    <s v="Es necesario aportar soportes de gestión, como formatos mencionados de control por parte de la interventoría"/>
    <m/>
    <s v="P"/>
    <m/>
  </r>
  <r>
    <n v="1502"/>
    <s v="291-13"/>
    <n v="2013"/>
    <s v="Se presentan observaciones a la gestión realizada por parte de la Interventoría como:_x000a_ _x000a__x000a_14.   En las casetas de peaje se cuenta con un vigilante con arma de dotación; se debe verificar el salvoconducto del personal de vigilancia dispuesto en cada una de "/>
    <x v="2"/>
    <x v="4"/>
    <x v="15"/>
    <x v="2"/>
    <s v="Mayo de 2013"/>
    <s v="PEI"/>
    <n v="36"/>
    <s v="Ac"/>
    <m/>
    <d v="2013-06-04T00:00:00"/>
    <d v="2013-12-31T00:00:00"/>
    <m/>
    <s v="Es necesario aportar soportes de gestión, como el oficio solicitando al concesionario el salvoconducto"/>
    <m/>
    <s v="P"/>
    <m/>
  </r>
  <r>
    <n v="1503"/>
    <s v="292-13"/>
    <n v="2013"/>
    <s v="Se presentan observaciones a la gestión realizada por parte de la Interventoría como:_x000a__x000a_15. Dentro de la obligación que se tiene respecto de la distribución semestral de afiches que se encuentra en el programa de Seguridad Vial, se evidenció que este debe "/>
    <x v="2"/>
    <x v="4"/>
    <x v="15"/>
    <x v="2"/>
    <s v="Mayo de 2013"/>
    <s v="PEI"/>
    <n v="36"/>
    <s v="Ac"/>
    <m/>
    <d v="2013-06-04T00:00:00"/>
    <d v="2013-12-31T00:00:00"/>
    <m/>
    <s v="Es necesario aportar soportes de gestión"/>
    <m/>
    <s v="P"/>
    <m/>
  </r>
  <r>
    <n v="1504"/>
    <s v="293-13"/>
    <n v="2013"/>
    <s v="Se presentan observaciones a la gestión realizada por parte de la Interventoría como:_x000a_ _x000a_16. Se debe anexar seguimiento al cumplimiento del tiquete entregado a cada usuario verificando entre otros: NIT, nombre de estación de peaje, logo superintendencia, f"/>
    <x v="2"/>
    <x v="4"/>
    <x v="15"/>
    <x v="2"/>
    <s v="Mayo de 2013"/>
    <s v="PEI"/>
    <n v="36"/>
    <s v="Ac"/>
    <m/>
    <d v="2013-06-04T00:00:00"/>
    <d v="2013-12-31T00:00:00"/>
    <m/>
    <s v="Es necesario aportar soportes de gestión"/>
    <m/>
    <s v="P"/>
    <m/>
  </r>
  <r>
    <n v="1511"/>
    <s v="300-13"/>
    <n v="2013"/>
    <s v="Se presentan observaciones a la gestión realizada por parte de la Interventoría como:_x000a_ _x000a__x000a_23. Aunque se cuenta con el archivo digital de la totalidad de los documentos contractuales (Pliegos, Minuta, Anexos, Apéndices, propuesta, actas, contratos adicional"/>
    <x v="2"/>
    <x v="4"/>
    <x v="15"/>
    <x v="2"/>
    <s v="Mayo de 2013"/>
    <s v="PEI"/>
    <n v="36"/>
    <s v="Ac"/>
    <m/>
    <d v="2013-06-04T00:00:00"/>
    <d v="2013-12-31T00:00:00"/>
    <m/>
    <s v="Para revisión con la supervisora"/>
    <m/>
    <s v="P"/>
    <m/>
  </r>
  <r>
    <n v="1518"/>
    <s v="307-13"/>
    <n v="2013"/>
    <s v="Se presentan observaciones a la gestión realizada por parte de la Interventoría como:_x000a_ _x000a__x000a_30. Se debe requerir al concesionario para que cumpla con su obligación contractual de mantenimiento en los CAU, ya que en estos se prestan servicios al usuario y deb"/>
    <x v="2"/>
    <x v="4"/>
    <x v="15"/>
    <x v="2"/>
    <s v="Mayo de 2013"/>
    <s v="PEI"/>
    <n v="36"/>
    <s v="Ac"/>
    <m/>
    <d v="2013-06-04T00:00:00"/>
    <d v="2013-12-31T00:00:00"/>
    <m/>
    <s v="Aunque se realiza gestión por parte de la interventoría, es necesario revisar la respuesta del concesionario."/>
    <m/>
    <s v="P"/>
    <m/>
  </r>
  <r>
    <n v="1527"/>
    <s v="316-13"/>
    <n v="2013"/>
    <s v="Se presentan observaciones a la gestión realizada por parte del Supervisor,_x000a_ _x000a_Además de tener en cuenta las observaciones detectadas a la interventoría, para el ejercicio de las acciones a que haya lugar, se presentan las siguientes:_x000a_ _x000a__x000a_8. Aunque el conce"/>
    <x v="2"/>
    <x v="4"/>
    <x v="15"/>
    <x v="2"/>
    <s v="Mayo de 2013"/>
    <s v="PEI"/>
    <n v="36"/>
    <s v="Ac"/>
    <s v="Mediante correo electrónico del 23/12/15 se informa que aún quedan puentes por construir. Se revisará avance en 2016"/>
    <d v="2013-06-04T00:00:00"/>
    <d v="2013-12-31T00:00:00"/>
    <m/>
    <m/>
    <m/>
    <s v="P"/>
    <m/>
  </r>
  <r>
    <n v="1528"/>
    <s v="317-13"/>
    <n v="2013"/>
    <s v="Se presentan observaciones a la gestión realizada por parte del Supervisor,_x000a_ _x000a_Además de tener en cuenta las observaciones detectadas a la interventoría, para el ejercicio de las acciones a que haya lugar, se presentan las siguientes:_x000a_ _x000a__x000a_9. Se debe requeri"/>
    <x v="2"/>
    <x v="4"/>
    <x v="15"/>
    <x v="2"/>
    <s v="Mayo de 2013"/>
    <s v="PEI"/>
    <n v="36"/>
    <s v="Ac"/>
    <s v="Aunque se realiza gestión por parte de la interventoría, es necesario revisar la respuesta del concesionario."/>
    <d v="2013-06-04T00:00:00"/>
    <d v="2013-12-31T00:00:00"/>
    <m/>
    <m/>
    <m/>
    <s v="P"/>
    <m/>
  </r>
  <r>
    <n v="1534"/>
    <s v="323-13"/>
    <n v="2013"/>
    <s v="4.  Se debe implantar un procedimiento para el tratamiento de las conciliaciones, toda vez que el que se lleva a cabo actualmente no se encuentra formalmente establecido, tal y como se denota de lo publicado en la INTRANET de la ANI._x000a_"/>
    <x v="5"/>
    <x v="5"/>
    <x v="8"/>
    <x v="0"/>
    <s v="Mayo de 2013"/>
    <s v="PIL"/>
    <n v="8"/>
    <s v="Ac"/>
    <m/>
    <d v="2013-06-04T00:00:00"/>
    <d v="2013-12-31T00:00:00"/>
    <m/>
    <m/>
    <m/>
    <s v="S/I"/>
    <m/>
  </r>
  <r>
    <n v="1544"/>
    <s v="333-13"/>
    <n v="2013"/>
    <s v="De igual manera, será labor para la Interventoría del proyecto tener en cuenta las recomendaciones y lineamientos que ésta oficina está planteando en el presente informe, producto de la Auditoría realizada de manera pormenorizada, y que en particular trat"/>
    <x v="2"/>
    <x v="4"/>
    <x v="16"/>
    <x v="3"/>
    <s v="Mayo de 2013"/>
    <s v="PEI"/>
    <n v="6"/>
    <s v="Ac"/>
    <s v="_x000a_- Al igual que los demas componentes el tema financiero es de gran importancia para la firma Interventora, se recibe por parte del consorcio CIC2012 el  apoyo y asistencia en los diferentes comites Fiduciarios que se realizan al igual que en las reunione"/>
    <d v="2013-06-04T00:00:00"/>
    <d v="2013-12-31T00:00:00"/>
    <m/>
    <s v="Mediante correo electrónico del 16/12/15, se mencionan que se están realizando vareias actividades como reuniones, informes y capacitaciones, razón por la cual es necesario aportar soportes"/>
    <m/>
    <s v="P"/>
    <m/>
  </r>
  <r>
    <n v="1546"/>
    <s v="335-13"/>
    <n v="2013"/>
    <s v="De igual manera, será labor para la Interventoría del proyecto tener en cuenta las recomendaciones y lineamientos que ésta oficina está planteando en el presente informe, producto de la Auditoría realizada de manera pormenorizada, y que en particular trat"/>
    <x v="2"/>
    <x v="4"/>
    <x v="16"/>
    <x v="3"/>
    <s v="Mayo de 2013"/>
    <s v="PEI"/>
    <n v="6"/>
    <s v="Ac"/>
    <s v="_x000a_Por medio de  comunicaciones la Interventoría ha requerido al Concesionario cumplir con las disposiciones en seguridad y salud en el trabajo -SST, lo cual lo  realiza con el fin de evitar accidentes de trabajo o afectaciones a terceros. Como ejemplo de e"/>
    <d v="2013-06-04T00:00:00"/>
    <d v="2013-12-31T00:00:00"/>
    <m/>
    <s v="Mediante correo electrónico del 16/12/15, se anexan comunicaciones en las que la inteventoría ha revisado con anticipación sobre la no entrega oportuna de los estudios y diseños a cargo del concesionario; sin embargo, es necesario aportar soportes"/>
    <m/>
    <s v="P"/>
    <m/>
  </r>
  <r>
    <n v="1547"/>
    <s v="336-13"/>
    <n v="2013"/>
    <s v="De igual manera, será labor para la Interventoría del proyecto tener en cuenta las recomendaciones y lineamientos que ésta oficina está planteando en el presente informe, producto de la Auditoría realizada de manera pormenorizada, y que en particular trat"/>
    <x v="2"/>
    <x v="4"/>
    <x v="16"/>
    <x v="3"/>
    <s v="Mayo de 2013"/>
    <s v="PEI"/>
    <n v="6"/>
    <s v="Ac"/>
    <s v="_x000a_Por medio de  comunicaciones la Interventoría ha requerido al Concesionario cumplir con las disposiciones en seguridad y salud en el trabajo -SST, lo cual lo  realiza con el fin de evitar accidentes de trabajo o afectaciones a terceros. Como ejemplo de e"/>
    <d v="2013-06-04T00:00:00"/>
    <d v="2013-12-31T00:00:00"/>
    <m/>
    <s v="Mediante correo electrónico del 16/12/15, se anexan comunicaciones en las que la inteventoría solicita realizar actividades seguras; sin embargo, es necesario conocer las acciones que ha tomado el concesionario"/>
    <m/>
    <s v="P"/>
    <m/>
  </r>
  <r>
    <n v="1548"/>
    <s v="337-13"/>
    <n v="2013"/>
    <s v="De igual manera, será labor para la Interventoría del proyecto tener en cuenta las recomendaciones y lineamientos que ésta oficina está planteando en el presente informe, producto de la Auditoría realizada de manera pormenorizada, y que en particular trat"/>
    <x v="2"/>
    <x v="4"/>
    <x v="16"/>
    <x v="3"/>
    <s v="Mayo de 2013"/>
    <s v="PEI"/>
    <n v="6"/>
    <s v="Ac"/>
    <s v="_x000a_En cuanto al tema de como el modelo financiero tiene contemplado el posible ingreso por publicidad, la Interventoría una vez revisados los documentos contractuales  no evidenció un modelo financiero contractual que permitiera realizar el analisis enuncia"/>
    <d v="2013-06-04T00:00:00"/>
    <d v="2013-12-31T00:00:00"/>
    <m/>
    <s v="Mediante correo electrónico del 16/12/15, se menciona que las vallas fueron retiradas, sin mebargo, es necesario aportar fotografías"/>
    <m/>
    <s v="P"/>
    <m/>
  </r>
  <r>
    <n v="1571"/>
    <n v="360"/>
    <n v="2013"/>
    <s v="1. Garantizar la afiliación al  Sistema de Seguridad Social (Pensión) de los siguientes contratistas:_x000a_No. Contrato Pensión Nombre No. Cedula_x000a_VAF - 468 No reporta LUZ MARINA CHARRIA MORENO 37246021_x000a_VJ - 508 No reporta MARIA OLINDA TORRES CASTRO 1032434420_x000a_"/>
    <x v="3"/>
    <x v="0"/>
    <x v="17"/>
    <x v="1"/>
    <s v="Junio de 2013"/>
    <s v="PEI"/>
    <n v="87"/>
    <s v="Ac"/>
    <m/>
    <d v="2013-06-17T00:00:00"/>
    <d v="2013-12-31T00:00:00"/>
    <m/>
    <m/>
    <n v="60"/>
    <s v="P"/>
    <m/>
  </r>
  <r>
    <n v="1572"/>
    <n v="361"/>
    <n v="2013"/>
    <s v="2. Garantizar la afiliación al  Sistema de Seguridad Social (Salud) de los siguientes contratistas:_x000a_No. Contrato Salud Nombre No. Cedula_x000a_VAF - 468 No reporta LUZ MARINA CHARRIA MORENO 37246021_x000a_VGC - 604 No reporta YASMINA DEL CARMEN CORRALES PATERNINA 306"/>
    <x v="3"/>
    <x v="0"/>
    <x v="17"/>
    <x v="1"/>
    <s v="Junio de 2013"/>
    <s v="PEI"/>
    <n v="87"/>
    <s v="Ac"/>
    <m/>
    <d v="2013-06-17T00:00:00"/>
    <d v="2013-12-31T00:00:00"/>
    <m/>
    <m/>
    <n v="50"/>
    <s v="P"/>
    <m/>
  </r>
  <r>
    <n v="1575"/>
    <n v="364"/>
    <n v="2013"/>
    <s v="5. Garantizar la afiliación al  Sistema de Seguridad Social (Pensiones) de los siguientes contratistas, de los cuales  los  fondos de pensiones no enviaron información:_x000a_NUMERO CONTRATISTA DOCUMENTO Afiliaciones a Pensiones Descripción Radicado No. Solicit"/>
    <x v="3"/>
    <x v="0"/>
    <x v="17"/>
    <x v="1"/>
    <s v="Junio de 2013"/>
    <s v="PEI"/>
    <n v="87"/>
    <s v="Ac"/>
    <m/>
    <d v="2013-06-17T00:00:00"/>
    <d v="2013-12-31T00:00:00"/>
    <m/>
    <m/>
    <n v="83"/>
    <s v="P"/>
    <m/>
  </r>
  <r>
    <n v="1577"/>
    <n v="366"/>
    <n v="2013"/>
    <s v="2. Garantizar el estricto cumplimiento de la directiva presidencial 04 de 2012 en los siguientes casos:_x000a_a. Enviar los resultados del Plan de Eficiencia Administrativa a la Alta Consejería  del Buen Gobierno en el mes de octubre de cada año, a través del  "/>
    <x v="3"/>
    <x v="0"/>
    <x v="18"/>
    <x v="1"/>
    <s v="Junio de 2013"/>
    <s v="PEI"/>
    <n v="90"/>
    <s v="Ac"/>
    <m/>
    <d v="2013-06-28T00:00:00"/>
    <d v="2013-12-31T00:00:00"/>
    <m/>
    <m/>
    <m/>
    <s v="S/I"/>
    <m/>
  </r>
  <r>
    <n v="1578"/>
    <n v="367"/>
    <n v="2013"/>
    <s v="3. Garantizar el cumplimiento de las actividades planteadas en el Plan de Eficiencia Administrativa, en  las siguientes  iniciativas:_x000a_a. Iniciativa No. 3, “Solicitud de permiso de cruce de carreteras concesionadas”, actividad propuesta, “Elaborar la propu"/>
    <x v="3"/>
    <x v="0"/>
    <x v="18"/>
    <x v="1"/>
    <s v="Junio de 2013"/>
    <s v="PEI"/>
    <n v="90"/>
    <s v="Ac"/>
    <m/>
    <d v="2013-06-28T00:00:00"/>
    <d v="2013-12-31T00:00:00"/>
    <m/>
    <m/>
    <m/>
    <s v="S/I"/>
    <m/>
  </r>
  <r>
    <n v="1588"/>
    <n v="377"/>
    <n v="2013"/>
    <s v="_x000a__x000a_2) Cuando la gestión de un supervisor haya finalizado o sea removido a otro proyecto, se deben establecer unos lineamientos para la entrega formal del cargo o labores que ostentaba._x000a__x000a_"/>
    <x v="2"/>
    <x v="2"/>
    <x v="19"/>
    <x v="5"/>
    <s v="Junio de 2013"/>
    <s v="PEI"/>
    <n v="79"/>
    <s v="Ac"/>
    <s v="El supervisor saliente debe entregar informe final que incluya el estado de avance del proyecto, sin embargo se esta generando en cojunto con Calidad un procedimiento para este tema"/>
    <d v="2013-07-08T00:00:00"/>
    <d v="2013-12-31T00:00:00"/>
    <m/>
    <m/>
    <m/>
    <s v="P"/>
    <m/>
  </r>
  <r>
    <n v="1589"/>
    <n v="378"/>
    <n v="2013"/>
    <s v="_x000a__x000a_3) Los supervisores entrantes deben tener conocimiento o copia del informe de entrega de su antecesor, a fin de ponerse en contexto con el estado actual de su nuevo proyecto._x000a__x000a_"/>
    <x v="2"/>
    <x v="2"/>
    <x v="19"/>
    <x v="5"/>
    <s v="Junio de 2013"/>
    <s v="PEI"/>
    <n v="79"/>
    <s v="Ac"/>
    <s v="En la actualidad se ha venido efectuando la entrega de un supervisor al otro, ejemplo Eillson Ballesteros a Victor Andres Gutierrez "/>
    <d v="2013-07-08T00:00:00"/>
    <d v="2013-12-31T00:00:00"/>
    <m/>
    <m/>
    <m/>
    <s v="P"/>
    <m/>
  </r>
  <r>
    <n v="1591"/>
    <n v="380"/>
    <n v="2013"/>
    <s v="_x000a__x000a_5) Se deben crear mecanismos de control que permitan evidenciar de manera oportuna, los eventos en los cuales los supervisores salientes no entregan de manera apropiada el proyecto, y toda la documentación, incluyendo equipos de oficina que se encuentra"/>
    <x v="2"/>
    <x v="2"/>
    <x v="19"/>
    <x v="5"/>
    <s v="Junio de 2013"/>
    <s v="PEI"/>
    <n v="79"/>
    <s v="Ac"/>
    <s v="Se establecera en el procedimiento que se esta elaborando "/>
    <d v="2013-07-08T00:00:00"/>
    <d v="2013-12-31T00:00:00"/>
    <m/>
    <m/>
    <m/>
    <s v="P"/>
    <m/>
  </r>
  <r>
    <n v="1592"/>
    <n v="381"/>
    <n v="2013"/>
    <s v="6) Teniendo en cuenta que en la revisión efectuada a todos los documentos soportes de los contratos en comento, sólo  se recibieron dos (2) documentos relacionados uno como informe de entrega final y otro como acta de entrega, cumpliéndose lo consagrado e"/>
    <x v="2"/>
    <x v="2"/>
    <x v="19"/>
    <x v="5"/>
    <s v="Junio de 2013"/>
    <s v="PEI"/>
    <n v="79"/>
    <s v="Ac"/>
    <s v="Todos deben entregar el informe final de manera formal, sin embargo en el procedimiento se establecera que para la cancelación del último pago es requisito la entrega del informe  de gestión de todo el periodo que permanecio a cargo del  proyecto "/>
    <d v="2013-07-08T00:00:00"/>
    <d v="2013-12-31T00:00:00"/>
    <m/>
    <m/>
    <m/>
    <s v="P"/>
    <m/>
  </r>
  <r>
    <n v="1593"/>
    <n v="382"/>
    <n v="2013"/>
    <s v=" _x000a_7) Sí bien es cierto que en la cláusula (Decimo Segunda) de los contratos en mención, se establece que “… El contratista se compromete a entregar debidamente organizada al Supervisor del Contrato la documentación que haya producido durante la ejecución "/>
    <x v="2"/>
    <x v="2"/>
    <x v="19"/>
    <x v="5"/>
    <s v="Junio de 2013"/>
    <s v="PEI"/>
    <n v="79"/>
    <s v="Ac"/>
    <s v="Dentro del procedimiento establecer un formato de paz y salvo que deba ser firmado por cada dependencia."/>
    <d v="2013-07-08T00:00:00"/>
    <d v="2013-12-31T00:00:00"/>
    <m/>
    <m/>
    <m/>
    <s v="P"/>
    <m/>
  </r>
  <r>
    <n v="1598"/>
    <n v="387"/>
    <n v="2013"/>
    <s v="_x000a__x000a_12) Se debe hacer extensivo el diligenciamiento del formato de inventario de la documentación que contiene cada carpeta; de esta forma se tiene un mejor control de toda la documentación._x000a__x000a_"/>
    <x v="2"/>
    <x v="2"/>
    <x v="19"/>
    <x v="5"/>
    <s v="Junio de 2013"/>
    <s v="PEI"/>
    <n v="79"/>
    <s v="Ac"/>
    <s v="LA Vicepresidencia maneja listado de documentos que deben reposar en la carpeta de cada contratista"/>
    <d v="2013-07-08T00:00:00"/>
    <d v="2013-12-31T00:00:00"/>
    <m/>
    <m/>
    <m/>
    <s v="P"/>
    <m/>
  </r>
  <r>
    <n v="1601"/>
    <n v="390"/>
    <n v="2013"/>
    <s v="_x000a__x000a_15) Debe reposar en las carpetas todos los informes de las comisiones de desplazamiento, que soportan los pagos mensuales._x000a_   _x000a_"/>
    <x v="2"/>
    <x v="2"/>
    <x v="19"/>
    <x v="5"/>
    <s v="Junio de 2013"/>
    <s v="PEI"/>
    <n v="79"/>
    <s v="Ac"/>
    <s v="El informe de comisión debe ser enregado en Vicepresidencia Financiera y Administrativa como soporte de la comisión. _x000a_Además algunos supervisores lo radican para ser archivado en la respectiva carpeta, ver radicado 2015-409009764-2 del 20 de Febrero de 20"/>
    <d v="2013-07-08T00:00:00"/>
    <d v="2013-12-31T00:00:00"/>
    <m/>
    <m/>
    <m/>
    <s v="P"/>
    <m/>
  </r>
  <r>
    <n v="1612"/>
    <n v="401"/>
    <n v="2013"/>
    <s v="Al realizar la auditoría a los contratos por prestación de servicios se recomienda hacer las correcciones a los contratos que se registraron erróneamente en la base de datos del SECOP adjudicándose a una dependencia distinta a la que inicialmente suscribi"/>
    <x v="7"/>
    <x v="5"/>
    <x v="17"/>
    <x v="0"/>
    <s v="Julio de 2013"/>
    <s v="PIL"/>
    <n v="37"/>
    <s v="Ap"/>
    <m/>
    <d v="2013-08-01T00:00:00"/>
    <d v="2013-12-31T00:00:00"/>
    <m/>
    <m/>
    <m/>
    <s v="P"/>
    <m/>
  </r>
  <r>
    <n v="1618"/>
    <n v="407"/>
    <n v="2013"/>
    <s v="Será labor para la Interventoría _x000a_c) Se llevó a cabo la aplicación de la metodología desarrollada hasta este momento por la Oficina de Control Interno, con el objeto de evaluar de manera integral y detallada el desempeño de las labores propias de la Inter"/>
    <x v="2"/>
    <x v="4"/>
    <x v="20"/>
    <x v="3"/>
    <s v="Julio de 2013"/>
    <s v="PEI"/>
    <n v="35"/>
    <s v="Ac"/>
    <m/>
    <d v="2013-08-01T00:00:00"/>
    <d v="2013-12-31T00:00:00"/>
    <m/>
    <s v="Mediante memorando No. 2015-500-015428-3 del 29/12/15, se informa que se han adoptado actividades de mejora sobre lo mencionado; si embargo es necesario enviar soportes "/>
    <n v="65"/>
    <s v="P"/>
    <m/>
  </r>
  <r>
    <n v="1620"/>
    <n v="409"/>
    <n v="2013"/>
    <s v="Será labor para la Interventoría_x000a_e) Para la Agencia Nacional de Infraestructura es claro que las labores de seguimiento y control que debe realizar el equipo de interventoría en los diferentes componentes de su labor integral (técnico, administrativo, pre"/>
    <x v="2"/>
    <x v="4"/>
    <x v="20"/>
    <x v="3"/>
    <s v="Julio de 2013"/>
    <s v="PEI"/>
    <n v="35"/>
    <s v="Ac"/>
    <m/>
    <d v="2013-08-01T00:00:00"/>
    <d v="2013-12-31T00:00:00"/>
    <m/>
    <s v="Mediante memorando No. 2015-500-015428-3 del 29/12/15, se informa que se ha solicitado incumplimiento o terminación del contrato"/>
    <n v="50"/>
    <s v="P"/>
    <m/>
  </r>
  <r>
    <n v="1621"/>
    <n v="410"/>
    <n v="2013"/>
    <s v="Será labor para la Interventoría del proyecto tener en cuenta las recomendaciones y lineamientos que ésta oficina está planteando en el presente informe, producto de la Auditoría realizada de manera pormenorizada, y que en particular resalta los siguiente"/>
    <x v="2"/>
    <x v="4"/>
    <x v="20"/>
    <x v="3"/>
    <s v="Julio de 2013"/>
    <s v="PEI"/>
    <n v="35"/>
    <s v="Ac"/>
    <m/>
    <d v="2013-08-01T00:00:00"/>
    <d v="2013-12-31T00:00:00"/>
    <m/>
    <s v="Mediante memorando No. 2015-500-015428-3 del 29/12/15, se informa que se solicitará dicha labor a la interventoría. Revisar avance en 2016"/>
    <n v="50"/>
    <s v="P"/>
    <m/>
  </r>
  <r>
    <n v="1623"/>
    <n v="412"/>
    <n v="2013"/>
    <s v="Será labor para la Interventoría_x000a_h) Adicional al punto anterior, se deberá continuar con el seguimiento al tema del Paseo de las Frutas, dados los aspectos que actualmente se siguen teniendo como lo son los de tipo ambiental, lo referente a la licencia de"/>
    <x v="2"/>
    <x v="4"/>
    <x v="20"/>
    <x v="3"/>
    <s v="Julio de 2013"/>
    <s v="PEI"/>
    <n v="35"/>
    <s v="Ac"/>
    <m/>
    <d v="2013-08-01T00:00:00"/>
    <d v="2013-12-31T00:00:00"/>
    <m/>
    <s v="Mediante memorando No. 2015-500-015428-3 del 29/12/15, se informa que se han realizado oficios y se han obtenido licencias de contrucción; sin embargo, es necesario aportar soportes"/>
    <n v="50"/>
    <s v="P"/>
    <m/>
  </r>
  <r>
    <n v="1625"/>
    <n v="414"/>
    <n v="2013"/>
    <s v="2. Actualizar el Manual de Contratación de la Agencia Nacional de Infraestructura, en el cual se señalen las funciones internas en materia contractual, las tareas que deban acometerse en virtud de la delegación y desconcentración de funciones, así como la"/>
    <x v="2"/>
    <x v="2"/>
    <x v="19"/>
    <x v="6"/>
    <s v="Julio de 2013"/>
    <s v="PEI"/>
    <n v="69"/>
    <s v="Ap"/>
    <m/>
    <d v="2013-08-01T00:00:00"/>
    <d v="2013-12-31T00:00:00"/>
    <m/>
    <m/>
    <m/>
    <s v="S/I"/>
    <m/>
  </r>
  <r>
    <n v="1633"/>
    <n v="422"/>
    <n v="2013"/>
    <s v="15. Garantizar el cumplimiento de la Directiva Presidencial 004/2012,” Eficiencia administrativa y lineamientos de la política cero papel en la administración pública”, dado que se evidenciaron en las diferentes carpetas copias de los siguientes documento"/>
    <x v="3"/>
    <x v="0"/>
    <x v="9"/>
    <x v="1"/>
    <s v="Agosto de 2013"/>
    <s v="PEI"/>
    <n v="39"/>
    <s v="Ac"/>
    <m/>
    <d v="2013-08-20T00:00:00"/>
    <d v="2013-12-31T00:00:00"/>
    <m/>
    <m/>
    <m/>
    <s v="S/I"/>
    <m/>
  </r>
  <r>
    <n v="1636"/>
    <n v="425"/>
    <n v="2013"/>
    <s v="Se solicita que cada vez que al interior de la entidad haya cambio de apoderados es deber del administrador de la entidad desactivarlos, crear los nuevos usuarios y reasignar los procesos, dado que encontramos en el presente informe desactualizaciones al "/>
    <x v="5"/>
    <x v="5"/>
    <x v="8"/>
    <x v="0"/>
    <s v="Agosto de 2013"/>
    <s v="PIL"/>
    <n v="11"/>
    <s v="Ac"/>
    <m/>
    <d v="2013-08-20T00:00:00"/>
    <d v="2013-12-31T00:00:00"/>
    <m/>
    <m/>
    <m/>
    <s v="S/I"/>
    <m/>
  </r>
  <r>
    <n v="1639"/>
    <n v="428"/>
    <n v="2013"/>
    <s v="Se encontró duplicidad de procesos dentro del Sistema “LITIGOB” (Rad. 2007-0798, 2006-064)._x000a__x000a_"/>
    <x v="5"/>
    <x v="5"/>
    <x v="8"/>
    <x v="0"/>
    <s v="Agosto de 2013"/>
    <s v="PIL"/>
    <n v="11"/>
    <s v="Ac"/>
    <m/>
    <d v="2013-08-20T00:00:00"/>
    <d v="2013-12-31T00:00:00"/>
    <m/>
    <m/>
    <m/>
    <s v="S/I"/>
    <m/>
  </r>
  <r>
    <n v="1640"/>
    <n v="429"/>
    <n v="2013"/>
    <s v="Dentro de la lista (grafica No.1) de abogados externos que aparece dentro del sistema, para lo cual es de gran importancia actualizar la lista de estos abogados externos dentro del sistema LITIGOB, ya que no tienen vinculo alguno con la entidad a la fecha"/>
    <x v="5"/>
    <x v="5"/>
    <x v="8"/>
    <x v="0"/>
    <s v="Agosto de 2013"/>
    <s v="PIL"/>
    <n v="11"/>
    <s v="Ac"/>
    <m/>
    <d v="2013-08-20T00:00:00"/>
    <d v="2013-12-31T00:00:00"/>
    <m/>
    <m/>
    <m/>
    <s v="S/I"/>
    <m/>
  </r>
  <r>
    <n v="1641"/>
    <n v="430"/>
    <n v="2013"/>
    <s v="1. Se presenta incertidumbre sobre la presentación del informe mensual, por parte de la Interventoría, ya que según lo descrito en el Capítulo IV de la Minuta del Contrato, sección 4.02 informes mensuales se estipula presentación dentro de los primeros ci"/>
    <x v="2"/>
    <x v="2"/>
    <x v="21"/>
    <x v="2"/>
    <s v="Agosto de 2013"/>
    <s v="PEI"/>
    <n v="55"/>
    <s v="Ac"/>
    <m/>
    <d v="2013-09-09T00:00:00"/>
    <d v="2013-12-31T00:00:00"/>
    <m/>
    <s v="Mediante memorando No. 2015-305-014868-3 del 18/12/15, se informa que se ha estado entregando los informes dentro de los tiempos estipulados en contrato; sin embargo, es necesario enviar documentos soporte"/>
    <m/>
    <s v="P"/>
    <m/>
  </r>
  <r>
    <n v="1642"/>
    <n v="431"/>
    <n v="2013"/>
    <s v="2.       Se debe realizar, documentar y anexar el seguimiento que se efectúa al equipo de control de calidad interno del Concesionario, el cual verifica las funciones de control de las actividades de los subcontratistas._x000a_"/>
    <x v="2"/>
    <x v="2"/>
    <x v="21"/>
    <x v="2"/>
    <s v="Agosto de 2013"/>
    <s v="PEI"/>
    <n v="55"/>
    <s v="Ac"/>
    <m/>
    <d v="2013-09-09T00:00:00"/>
    <d v="2013-12-31T00:00:00"/>
    <m/>
    <s v="Mediante memorando No. 2015-305-014868-3 del 18/12/15, se informa que se realiza el seguimiento de calidad; sin embargo, es necesario enviar documentos soporte"/>
    <m/>
    <s v="P"/>
    <m/>
  </r>
  <r>
    <n v="1644"/>
    <n v="433"/>
    <n v="2013"/>
    <s v="4.      Se debe anexar verificaron de requisitos, para tarifas diferenciales en el peaje de Pailitas._x000a_"/>
    <x v="2"/>
    <x v="2"/>
    <x v="21"/>
    <x v="2"/>
    <s v="Agosto de 2013"/>
    <s v="PEI"/>
    <n v="55"/>
    <s v="Ac"/>
    <m/>
    <d v="2013-09-09T00:00:00"/>
    <d v="2013-12-31T00:00:00"/>
    <m/>
    <s v="Mediante memorando No. 2015-305-014868-3 del 18/12/15, se informa que se esta utilizando un formato; sin embargo, es necesario enviar documentos soporte"/>
    <m/>
    <s v="P"/>
    <m/>
  </r>
  <r>
    <n v="1645"/>
    <n v="434"/>
    <n v="2013"/>
    <s v="5.      Dentro de la verificación que se realiza al manejo de fuentes de ruido, se encuentra pendiente soportar el resultado incorporado en el formato ICA._x000a_"/>
    <x v="2"/>
    <x v="2"/>
    <x v="21"/>
    <x v="2"/>
    <s v="Agosto de 2013"/>
    <s v="PEI"/>
    <n v="55"/>
    <s v="Ac"/>
    <m/>
    <d v="2013-09-09T00:00:00"/>
    <d v="2013-12-31T00:00:00"/>
    <m/>
    <s v="Mediante memorando No. 2015-305-014868-3 del 18/12/15, se informa que se esta diligenciando el formato ICA; sin embargo, es necesario enviar documentos soporte"/>
    <m/>
    <s v="P"/>
    <m/>
  </r>
  <r>
    <n v="1646"/>
    <n v="435"/>
    <n v="2013"/>
    <s v="6.      Se deben fortalecer los formatos de de verificación de instalaciones físicas en estación de peaje, por parte de la Interventoría, para de esta forma verificar entre otros, la Motobomba y botiquín._x000a_"/>
    <x v="2"/>
    <x v="2"/>
    <x v="21"/>
    <x v="2"/>
    <s v="Agosto de 2013"/>
    <s v="PEI"/>
    <n v="55"/>
    <s v="Ac"/>
    <m/>
    <d v="2013-09-09T00:00:00"/>
    <d v="2013-12-31T00:00:00"/>
    <m/>
    <s v="Mediante memorando No. 2015-305-014868-3 del 18/12/15, se informa que se actualizó el formato de verficación de instalaciones físicas; sin embargo, es necesario enviar documentos soporte"/>
    <m/>
    <s v="P"/>
    <m/>
  </r>
  <r>
    <n v="1647"/>
    <n v="436"/>
    <n v="2013"/>
    <s v="7.      Para todos los formatos de revisión a vehículos en la parte operativa se debe incluir en sus formatos de verificación:_x000a_a.       Vehículo: SOAT, fecha de compra, medidores (niveles), emblemas,  dotación, ARP,  revisión técnico-mecánica (gases), des"/>
    <x v="2"/>
    <x v="2"/>
    <x v="21"/>
    <x v="2"/>
    <s v="Agosto de 2013"/>
    <s v="PEI"/>
    <n v="55"/>
    <s v="Ac"/>
    <m/>
    <d v="2013-09-09T00:00:00"/>
    <d v="2013-12-31T00:00:00"/>
    <m/>
    <s v="Mediante memorando No. 2015-305-014868-3 del 18/12/15, se informa que se actualizaron los formatos de los equipos; sin embargo, es necesario enviar documentos soporte"/>
    <m/>
    <s v="P"/>
    <m/>
  </r>
  <r>
    <n v="1648"/>
    <n v="437"/>
    <n v="2013"/>
    <s v="8.      Dentro de la verificación realizada a las casetas de peaje se debe incluir en los formatos:  Delegación del servicio en el recaudo, relación de cada uno de los libros (registro de dineros personales, libro control de boletería manual, informe de e"/>
    <x v="2"/>
    <x v="2"/>
    <x v="21"/>
    <x v="2"/>
    <s v="Agosto de 2013"/>
    <s v="PEI"/>
    <n v="55"/>
    <s v="Ac"/>
    <m/>
    <d v="2013-09-09T00:00:00"/>
    <d v="2013-12-31T00:00:00"/>
    <m/>
    <s v="Mediante memorando No. 2015-305-014868-3 del 18/12/15, se informa que se actualizó el formato de verficación; sin embargo, es necesario enviar documentos soporte"/>
    <m/>
    <s v="P"/>
    <m/>
  </r>
  <r>
    <n v="1649"/>
    <n v="438"/>
    <n v="2013"/>
    <s v="9.      Se debe realizar una revisión total de la boletería manual provista en las estaciones de peaje, a través de la cual se garantice el número impreso y existente por cada categoría._x000a_"/>
    <x v="2"/>
    <x v="2"/>
    <x v="21"/>
    <x v="2"/>
    <s v="Agosto de 2013"/>
    <s v="PEI"/>
    <n v="55"/>
    <s v="Ac"/>
    <m/>
    <d v="2013-09-09T00:00:00"/>
    <d v="2013-12-31T00:00:00"/>
    <m/>
    <s v="Mediante memorando No. 2015-305-014868-3 del 18/12/15, se informa que se actualizó el formato de verficación de la boletería; sin embargo, es necesario enviar documentos soporte"/>
    <m/>
    <s v="P"/>
    <m/>
  </r>
  <r>
    <n v="1650"/>
    <n v="439"/>
    <n v="2013"/>
    <s v="10.    Se deben revisar todos los formatos adoptados, estandarizando la información que se encuentra dentro de las instalaciones y fuera de ella (estaciones de pesaje), para consolidar información en un solo formato y no en varios disgregados._x000a_"/>
    <x v="2"/>
    <x v="2"/>
    <x v="21"/>
    <x v="2"/>
    <s v="Agosto de 2013"/>
    <s v="PEI"/>
    <n v="55"/>
    <s v="Ac"/>
    <m/>
    <d v="2013-09-09T00:00:00"/>
    <d v="2013-12-31T00:00:00"/>
    <m/>
    <s v="Mediante memorando No. 2015-305-014868-3 del 18/12/15, se informa que se actualizó el formato de verficación de las estaciones de pesaje; sin embargo, es necesario enviar documentos soporte"/>
    <m/>
    <s v="P"/>
    <m/>
  </r>
  <r>
    <n v="1651"/>
    <n v="440"/>
    <n v="2013"/>
    <s v="11.   Dentro de los formatos adoptados por la interventoría se debe incluir la obligación del contrato de concesión en la estación de pesaje_x000a_"/>
    <x v="2"/>
    <x v="2"/>
    <x v="21"/>
    <x v="2"/>
    <s v="Agosto de 2013"/>
    <s v="PEI"/>
    <n v="55"/>
    <s v="Ac"/>
    <m/>
    <d v="2013-09-09T00:00:00"/>
    <d v="2013-12-31T00:00:00"/>
    <m/>
    <s v="Mediante memorando No. 2015-305-014868-3 del 18/12/15, se informa que se actualizó el formato de verficación de las estaciones de pesaje; sin embargo, es necesario enviar documentos soporte"/>
    <m/>
    <s v="P"/>
    <m/>
  </r>
  <r>
    <n v="1652"/>
    <n v="441"/>
    <n v="2013"/>
    <s v="12.   Para los formatos de revisión a estaciones de peaje  en la parte operativa se debe incluir en sus formatos de verificación:_x000a_a.       Permanencia de colas inferiores a 5 vehículos_x000a_b.       Revisión de Libros (Asistencia, Novedades, Sobrepeso)_x000a_c.     "/>
    <x v="2"/>
    <x v="2"/>
    <x v="21"/>
    <x v="2"/>
    <s v="Agosto de 2013"/>
    <s v="PEI"/>
    <n v="55"/>
    <s v="Ac"/>
    <m/>
    <d v="2013-09-09T00:00:00"/>
    <d v="2013-12-31T00:00:00"/>
    <m/>
    <s v="Mediante memorando No. 2015-305-014868-3 del 18/12/15, se informa que se han actualizado varios formatos de verficación de las estaciones de pesaje; sin embargo, es necesario enviar documentos soporte"/>
    <m/>
    <s v="P"/>
    <m/>
  </r>
  <r>
    <n v="1653"/>
    <n v="442"/>
    <n v="2013"/>
    <s v="13.   En la estación de pesaje de la Lizama se observan colas superiores a 10 tractomulas para ser pesados,  lo que ocasiona que un carril de la vía nacional se vea obstruido originando trancones por el corredor vial. Se deben tomar medidas contingentes q"/>
    <x v="2"/>
    <x v="2"/>
    <x v="21"/>
    <x v="2"/>
    <s v="Agosto de 2013"/>
    <s v="PEI"/>
    <n v="55"/>
    <s v="Ac"/>
    <m/>
    <d v="2013-09-09T00:00:00"/>
    <d v="2013-12-31T00:00:00"/>
    <m/>
    <s v="Mediante memorando No. 2015-305-014868-3 del 18/12/15, se informa que se solicitará al concesionario arreglar esta situación; sin embargo, es necesario enviar documentos soporte._x000a__x000a_Seguimiento en 2016"/>
    <m/>
    <s v="P"/>
    <m/>
  </r>
  <r>
    <n v="1654"/>
    <n v="443"/>
    <n v="2013"/>
    <s v="14.   Se debe registrar la verificación que se le realiza a los equipos dentro de la estación de pesaje como son: sistema automático de impresión del peso, computador (hardware y software), programa de captura de datos funcionando_x000a_"/>
    <x v="2"/>
    <x v="2"/>
    <x v="21"/>
    <x v="2"/>
    <s v="Agosto de 2013"/>
    <s v="PEI"/>
    <n v="55"/>
    <s v="Ac"/>
    <m/>
    <d v="2013-09-09T00:00:00"/>
    <d v="2013-12-31T00:00:00"/>
    <m/>
    <s v="Mediante memorando No. 2015-305-014868-3 del 18/12/15, se informa que se han actualizado varios formatos de verficación de las estaciones de pesaje; sin embargo, es necesario enviar documentos soporte"/>
    <m/>
    <s v="P"/>
    <m/>
  </r>
  <r>
    <n v="1655"/>
    <n v="444"/>
    <n v="2013"/>
    <s v="15.   Incluir dentro del formato de seguimiento social la verificación al Aviso visible al exterior de la oficina con el nombre del proyecto de concesión, &quot;centro de información&quot;, con dimensiones de (100 cm. x 50 cm.) logo de la ANI y del Concesionario_x000a_"/>
    <x v="2"/>
    <x v="2"/>
    <x v="21"/>
    <x v="2"/>
    <s v="Agosto de 2013"/>
    <s v="PEI"/>
    <n v="55"/>
    <s v="Ac"/>
    <m/>
    <d v="2013-09-09T00:00:00"/>
    <d v="2013-12-31T00:00:00"/>
    <m/>
    <s v="Mediante memorando No. 2015-305-014868-3 del 18/12/15, se informa que se han actualizado formatos de atención a usuarios; sin embargo, es necesario enviar documentos soporte"/>
    <m/>
    <s v="P"/>
    <m/>
  </r>
  <r>
    <n v="1656"/>
    <n v="445"/>
    <n v="2013"/>
    <s v="16.   Dentro del informe de seguimiento social en el que se le realiza seguimiento al programa de atención a usuarios se debe incluir el seguimiento, al sistema de evaluación de medición de la satisfacción del cliente._x000a_"/>
    <x v="2"/>
    <x v="2"/>
    <x v="21"/>
    <x v="2"/>
    <s v="Agosto de 2013"/>
    <s v="PEI"/>
    <n v="55"/>
    <s v="Ac"/>
    <m/>
    <d v="2013-09-09T00:00:00"/>
    <d v="2013-12-31T00:00:00"/>
    <m/>
    <s v="Mediante memorando No. 2015-305-014868-3 del 18/12/15, se informa que se han actualizado formatos de &quot;centro de atención&quot;; sin embargo, es necesario enviar documentos soporte"/>
    <m/>
    <s v="P"/>
    <m/>
  </r>
  <r>
    <n v="1657"/>
    <n v="446"/>
    <n v="2013"/>
    <s v="17.   Se debe anexar el seguimiento realizado a la página WEB de la concesión donde se verifique la divulgación de los aspectos importantes de la concesión: valores de las tarifas de peaje, normatividad, pesos máximos permitidos, ubicación de Áreas de Ser"/>
    <x v="2"/>
    <x v="2"/>
    <x v="21"/>
    <x v="2"/>
    <s v="Agosto de 2013"/>
    <s v="PEI"/>
    <n v="55"/>
    <s v="Ac"/>
    <m/>
    <d v="2013-09-09T00:00:00"/>
    <d v="2013-12-31T00:00:00"/>
    <m/>
    <s v="Mediante memorando No. 2015-305-014868-3 del 18/12/15, se informa que se está actualizando la pág web; sin embargo, es necesario enviar documentos soporte"/>
    <m/>
    <s v="P"/>
    <m/>
  </r>
  <r>
    <n v="1658"/>
    <n v="447"/>
    <n v="2013"/>
    <s v="18.   Se presenta un atraso en las metas Gubernamentales de construcción de segunda calzada para la vigencia 2013, donde según cronograma en la ejecución se debía llevar a junio de 2013, 56km de construcción de doble calzada y al momento de la visita se r"/>
    <x v="2"/>
    <x v="2"/>
    <x v="21"/>
    <x v="2"/>
    <s v="Agosto de 2013"/>
    <s v="PEI"/>
    <n v="55"/>
    <s v="Ac"/>
    <m/>
    <d v="2013-09-09T00:00:00"/>
    <d v="2013-12-31T00:00:00"/>
    <m/>
    <s v="Mediante memorando No. 2015-305-014868-3 del 18/12/15, se informa que actualmente hay dos tribunales de abrbitramento; sin embargo, es necesario enviar documentos soporte"/>
    <m/>
    <s v="P"/>
    <m/>
  </r>
  <r>
    <n v="1659"/>
    <n v="448"/>
    <n v="2013"/>
    <s v="Se presentan observaciones a la gestión realizada por parte del Supervisor,[1] _x000a_ _x000a_Además de tener en cuenta las observaciones detectadas a la interventoría, para el ejercicio de las acciones a que haya lugar, se presentan las siguientes:_x000a_ _x000a_1. De acuerdo a"/>
    <x v="2"/>
    <x v="2"/>
    <x v="21"/>
    <x v="2"/>
    <s v="Agosto de 2013"/>
    <s v="PEI"/>
    <n v="55"/>
    <s v="Ac"/>
    <m/>
    <d v="2013-09-09T00:00:00"/>
    <d v="2013-12-31T00:00:00"/>
    <m/>
    <s v="Mediante memorando No. 2015-305-014868-3 del 18/12/15, se informa que no se da respuesta a la misma"/>
    <m/>
    <s v="S/I"/>
    <m/>
  </r>
  <r>
    <n v="1660"/>
    <n v="449"/>
    <n v="2013"/>
    <s v="Se presentan observaciones a la gestión realizada por parte del Supervisor,[1] _x000a_ _x000a_Además de tener en cuenta las observaciones detectadas a la interventoría, para el ejercicio de las acciones a que haya lugar, se presentan las siguientes:_x000a_ _x000a_2. Se debe requ"/>
    <x v="2"/>
    <x v="2"/>
    <x v="21"/>
    <x v="2"/>
    <s v="Agosto de 2013"/>
    <s v="PEI"/>
    <n v="55"/>
    <s v="Ac"/>
    <m/>
    <d v="2013-09-09T00:00:00"/>
    <d v="2013-12-31T00:00:00"/>
    <m/>
    <s v="Mediante memorando No. 2015-305-014868-3 del 18/12/15, se informa que el tramo ya se entregó; sin embargo, es necesario enviar documentos soporte"/>
    <m/>
    <s v="P"/>
    <m/>
  </r>
  <r>
    <n v="1661"/>
    <n v="450"/>
    <n v="2013"/>
    <s v="Se presentan observaciones a la gestión realizada por parte del Supervisor,[1] _x000a_ _x000a_Además de tener en cuenta las observaciones detectadas a la interventoría, para el ejercicio de las acciones a que haya lugar, se presentan las siguientes:_x000a_ _x000a_3.      Se pres"/>
    <x v="2"/>
    <x v="2"/>
    <x v="21"/>
    <x v="2"/>
    <s v="Agosto de 2013"/>
    <s v="PEI"/>
    <n v="55"/>
    <s v="Ac"/>
    <m/>
    <d v="2013-09-09T00:00:00"/>
    <d v="2013-12-31T00:00:00"/>
    <m/>
    <s v="Mediante memorando No. 2015-305-014868-3 del 18/12/15, no se incluyó sta observación"/>
    <m/>
    <s v="S/I"/>
    <m/>
  </r>
  <r>
    <n v="1665"/>
    <n v="454"/>
    <n v="2013"/>
    <s v="Se presentan observaciones a la gestión realizada por parte del Supervisor,[1] _x000a_ _x000a_Además de tener en cuenta las observaciones detectadas a la interventoría, para el ejercicio de las acciones a que haya lugar, se presentan las siguientes:_x000a_ _x000a_7.       Se pre"/>
    <x v="2"/>
    <x v="2"/>
    <x v="21"/>
    <x v="2"/>
    <s v="Agosto de 2013"/>
    <s v="PEI"/>
    <n v="55"/>
    <s v="Ac"/>
    <m/>
    <d v="2013-09-09T00:00:00"/>
    <d v="2013-12-31T00:00:00"/>
    <m/>
    <s v="Mediante memorando No. 2015-305-014868-3 del 18/12/15, se informa que se está buscando un otrosí que abarque la situación. _x000a__x000a_Seguimiento en 2016"/>
    <m/>
    <s v="P"/>
    <m/>
  </r>
  <r>
    <n v="1673"/>
    <n v="462"/>
    <n v="2013"/>
    <s v="6. Garantizar la afiliación al  Sistema de Riesgos Laborales (ARL) de los siguientes contratistas, de los cuales  las ARL, reportan como no activo, no afiliado y retirado."/>
    <x v="3"/>
    <x v="0"/>
    <x v="17"/>
    <x v="1"/>
    <s v="Septiembre de 2013"/>
    <s v="PEI"/>
    <n v="87"/>
    <s v="Ac"/>
    <m/>
    <d v="2013-09-09T00:00:00"/>
    <d v="2013-12-31T00:00:00"/>
    <m/>
    <m/>
    <n v="88"/>
    <s v="P"/>
    <m/>
  </r>
  <r>
    <n v="1688"/>
    <n v="477"/>
    <n v="2013"/>
    <s v="_x000a_4.       Aunque la interventoría cuenta con una Pagina WEB propia www.silcasa.com, esta no cumple con todos los requisitos del contrato, esto ocasiona incumplimiento en todos los ítems de seguimiento que esta debe contar con el (link o enlace específico "/>
    <x v="2"/>
    <x v="2"/>
    <x v="22"/>
    <x v="2"/>
    <s v="Septiembre de 2013"/>
    <s v="PEI"/>
    <n v="57"/>
    <s v="Ac"/>
    <m/>
    <d v="2013-10-07T00:00:00"/>
    <d v="2013-12-31T00:00:00"/>
    <m/>
    <s v="Mediante correo electrónico del 21/12/15, se informa que se tiene alctualizada la pag WEB; sin embargo, es necesario enviar soportes"/>
    <n v="80"/>
    <s v="P"/>
    <m/>
  </r>
  <r>
    <n v="1690"/>
    <n v="479"/>
    <n v="2013"/>
    <s v="_x000a_6.       Se debe realizar una revisión total de la boletería manual provista en las estaciones de peaje, a través de la cual se garantice el número impreso y existente por cada categoría._x000a_"/>
    <x v="2"/>
    <x v="2"/>
    <x v="22"/>
    <x v="2"/>
    <s v="Septiembre de 2013"/>
    <s v="PEI"/>
    <n v="57"/>
    <s v="Ac"/>
    <m/>
    <d v="2013-10-07T00:00:00"/>
    <d v="2013-12-31T00:00:00"/>
    <m/>
    <s v="Mediante correo electrónico del 21/12/15, se informa que está realizando la verificación de boletería; sin embargo, es necesario enviar soportes"/>
    <m/>
    <s v="P"/>
    <m/>
  </r>
  <r>
    <n v="1692"/>
    <n v="481"/>
    <n v="2013"/>
    <s v="_x000a_8.       Se encuentra pendiente por recibir algunas obras ya terminadas por el concesionario, como son  las rehabilitaciones de tramo 8, y la segunda calzada Cúcuta Pamplona_x000a_"/>
    <x v="2"/>
    <x v="2"/>
    <x v="22"/>
    <x v="2"/>
    <s v="Septiembre de 2013"/>
    <s v="PEI"/>
    <n v="57"/>
    <s v="Ac"/>
    <m/>
    <d v="2013-10-07T00:00:00"/>
    <d v="2013-12-31T00:00:00"/>
    <m/>
    <s v="Mediante correo electrónico del 21/12/15, se informa que fatla el recibo de Cúcuta - Pamplona; sin embargo, es necesario enviar soportes._x000a__x000a_Seguimiento el 2016"/>
    <n v="90"/>
    <s v="P"/>
    <m/>
  </r>
  <r>
    <n v="1694"/>
    <n v="483"/>
    <n v="2013"/>
    <s v="_x000a_10.   Aunque el contrato de interventoría finaliza el 15 de septiembre de 2013, se presenta incumplimiento en la presentación de las (3) Auditorias de seguridad vial así:_x000a_a.       Al inicio del contrato de interventoría, segundo mes contado a partir del "/>
    <x v="2"/>
    <x v="2"/>
    <x v="22"/>
    <x v="2"/>
    <s v="Septiembre de 2013"/>
    <s v="PEI"/>
    <n v="57"/>
    <s v="Ac"/>
    <m/>
    <d v="2013-10-07T00:00:00"/>
    <d v="2013-12-31T00:00:00"/>
    <m/>
    <s v="Mediante correo electrónico del 21/12/15, se informa que se realizaron los informes; sin embargo, es necesario enviar soportes ya que falta 1"/>
    <n v="80"/>
    <s v="P"/>
    <m/>
  </r>
  <r>
    <n v="1695"/>
    <n v="484"/>
    <n v="2013"/>
    <s v="_x000a_11.   Se deben fortalecer los formatos de verificación de instalaciones físicas en estación de peaje, por parte de la Interventoría, para de esta forma verificar entre otros, la Motobomba y botiquín._x000a_"/>
    <x v="2"/>
    <x v="2"/>
    <x v="22"/>
    <x v="2"/>
    <s v="Septiembre de 2013"/>
    <s v="PEI"/>
    <n v="57"/>
    <s v="Ac"/>
    <m/>
    <d v="2013-10-07T00:00:00"/>
    <d v="2013-12-31T00:00:00"/>
    <m/>
    <s v="Mediante correo electrónico del 21/12/15, se informa que se realizaron los informes; sin embargo, es necesario enviar soportes ya que falta 1"/>
    <n v="50"/>
    <s v="P"/>
    <m/>
  </r>
  <r>
    <n v="1696"/>
    <n v="485"/>
    <n v="2013"/>
    <s v="_x000a_12.   Se cuentan con ciclorutas en el tramo 1 (2km de longitud aprox) y tramo 2 (500m de longitud aprox); se tiene dentro del contrato de concesión el término “amoblamiento” urbano y no es claro el mantenimiento que se le debe realizar a estas. Se debe r"/>
    <x v="2"/>
    <x v="2"/>
    <x v="22"/>
    <x v="2"/>
    <s v="Septiembre de 2013"/>
    <s v="PEI"/>
    <n v="57"/>
    <s v="Ac"/>
    <m/>
    <d v="2013-10-07T00:00:00"/>
    <d v="2013-12-31T00:00:00"/>
    <m/>
    <s v="Mediante correo electrónico del 21/12/15, se informa que se solicitó al concesionario mantenimiento; sin embargo, es necesario enviar soportes y respuesta del concesionario_x000a__x000a_Seguimiento el 2016"/>
    <m/>
    <s v="P"/>
    <m/>
  </r>
  <r>
    <n v="1697"/>
    <n v="486"/>
    <n v="2013"/>
    <s v="_x000a_13.   Dentro del seguimiento realizado a la revegetalizacion y/o reforestación, se evidenció que por falta de mantenimiento se extinguieron algunas compensaciones ya realizadas; se debe  requerir al concesionario y empezar proceso de sanción de ser perti"/>
    <x v="2"/>
    <x v="2"/>
    <x v="22"/>
    <x v="2"/>
    <s v="Septiembre de 2013"/>
    <s v="PEI"/>
    <n v="57"/>
    <s v="Ac"/>
    <m/>
    <d v="2013-10-07T00:00:00"/>
    <d v="2013-12-31T00:00:00"/>
    <m/>
    <s v="Mediante correo electrónico del 21/12/15, se informa que se está realizando la revegatilización en varios tramos; sin embargo, es necesario enviar soportes"/>
    <n v="50"/>
    <s v="P"/>
    <m/>
  </r>
  <r>
    <n v="1699"/>
    <n v="488"/>
    <n v="2013"/>
    <s v="_x000a_15.   Dentro de la verificación realizada a las casetas de peaje se deben incluir en los formatos:  Delegación del servicio en el recaudo, relación de cada uno de los libros (registro de dineros personales, libro control de boletería manual, informe de e"/>
    <x v="2"/>
    <x v="2"/>
    <x v="22"/>
    <x v="2"/>
    <s v="Septiembre de 2013"/>
    <s v="PEI"/>
    <n v="57"/>
    <s v="Ac"/>
    <m/>
    <d v="2013-10-07T00:00:00"/>
    <d v="2013-12-31T00:00:00"/>
    <m/>
    <s v="Mediante correo electrónico del 21/12/15, se informa que se lleva un formato; sin embargo, es necesario enviar soportes"/>
    <m/>
    <s v="P"/>
    <m/>
  </r>
  <r>
    <n v="1702"/>
    <n v="491"/>
    <n v="2013"/>
    <s v="Se presentan observaciones a la gestión realizada por parte del Supervisor,[#_ftn2][2]_x000a_ _x000a_Además de tener en cuenta las observaciones detectadas a la interventoría, para el ejercicio de las acciones a que haya lugar, se presentan las siguientes:_x000a_ _x000a_De acuer"/>
    <x v="2"/>
    <x v="2"/>
    <x v="22"/>
    <x v="2"/>
    <s v="Septiembre de 2013"/>
    <s v="PEI"/>
    <n v="57"/>
    <s v="Ac"/>
    <m/>
    <d v="2013-10-07T00:00:00"/>
    <d v="2013-12-31T00:00:00"/>
    <m/>
    <s v="Mediante correo electrónico del 21/12/15, se informa que en los informes está aprobada la nómina de la interventoría; sin embargo, es necesario enviar soportes"/>
    <n v="90"/>
    <s v="P"/>
    <m/>
  </r>
  <r>
    <n v="1703"/>
    <n v="492"/>
    <n v="2013"/>
    <s v=" _x000a_Temas pendientes a la fecha[#_ftn3][3]:_x000a__x000a_·         El Índice de Estado de la vía no se encuentra por encima de los estándares establecidos, ya que ningún tramo se encuentra por encima de 4.5 en su calificación._x000a_"/>
    <x v="2"/>
    <x v="2"/>
    <x v="22"/>
    <x v="2"/>
    <s v="Septiembre de 2013"/>
    <s v="PEI"/>
    <n v="57"/>
    <s v="Ac"/>
    <m/>
    <d v="2013-10-07T00:00:00"/>
    <d v="2013-12-31T00:00:00"/>
    <m/>
    <s v="Mediante correo electrónico del 21/12/15, se informa que mediante comunicaciones se ha solicitado dismunición por inclumplimiento; sin embargo, es necesario enviar soportes  y conocer en la actualidad como va el proceso._x000a__x000a_Seguimiento en 2016"/>
    <m/>
    <s v="P"/>
    <m/>
  </r>
  <r>
    <n v="1704"/>
    <n v="493"/>
    <n v="2013"/>
    <s v=" _x000a_Temas pendientes a la fecha[#_ftn3][3]:_x000a_·         No se ha suscrito acta de inicio de etapa de operación_x000a_"/>
    <x v="2"/>
    <x v="2"/>
    <x v="22"/>
    <x v="2"/>
    <s v="Septiembre de 2013"/>
    <s v="PEI"/>
    <n v="57"/>
    <s v="Ac"/>
    <m/>
    <d v="2013-10-07T00:00:00"/>
    <d v="2013-12-31T00:00:00"/>
    <m/>
    <s v="Mediante correo electrónico del 21/12/15, se informa aún no se ha iniciado por solicitud de dismunición por inclumplimiento; sin embargo, es necesario enviar soportes y conocer gestión_x000a__x000a_Seguimiento en 2016"/>
    <m/>
    <s v="P"/>
    <m/>
  </r>
  <r>
    <n v="1705"/>
    <n v="494"/>
    <n v="2013"/>
    <s v=" _x000a_Temas pendientes a la fecha[#_ftn3][3]:_x000a__x000a_·         Realizar seguimiento a las observaciones planteadas por la interventoría mediante memorando interno N° 20134090150802 de abril 22 de 2013 Se Incluyó en cada uno de los Informes de Interventoría constanc"/>
    <x v="2"/>
    <x v="2"/>
    <x v="22"/>
    <x v="2"/>
    <s v="Septiembre de 2013"/>
    <s v="PEI"/>
    <n v="57"/>
    <s v="Ac"/>
    <m/>
    <d v="2013-10-07T00:00:00"/>
    <d v="2013-12-31T00:00:00"/>
    <m/>
    <s v="Mediante correo electrónico del 21/12/15, se informa que mediante comunicaciones se ha solicitado dismunición por inclumplimiento; sin embargo, es necesario enviar soportes  y conocer en la actualidad como va el proceso._x000a__x000a_Seguimiento en 2016"/>
    <m/>
    <s v="P"/>
    <m/>
  </r>
  <r>
    <n v="1707"/>
    <n v="496"/>
    <n v="2013"/>
    <s v="No se encuentran publicados en la página web los indicadores de gestión para el año 2012."/>
    <x v="4"/>
    <x v="3"/>
    <x v="6"/>
    <x v="0"/>
    <s v="Octubre de 2013 "/>
    <s v="PEI"/>
    <n v="29"/>
    <s v="Ac"/>
    <m/>
    <d v="2013-11-05T00:00:00"/>
    <d v="2013-12-31T00:00:00"/>
    <m/>
    <m/>
    <m/>
    <s v="S/I"/>
    <m/>
  </r>
  <r>
    <n v="1708"/>
    <n v="497"/>
    <n v="2013"/>
    <s v="Igualmente no se encontró publicado el informe de austeridad en el gasto para el año 2012."/>
    <x v="3"/>
    <x v="0"/>
    <x v="23"/>
    <x v="0"/>
    <s v="Octubre de 2013 "/>
    <s v="PEI"/>
    <n v="29"/>
    <s v="Ap"/>
    <m/>
    <d v="2013-11-05T00:00:00"/>
    <d v="2013-12-31T00:00:00"/>
    <m/>
    <m/>
    <m/>
    <s v="S/I"/>
    <m/>
  </r>
  <r>
    <n v="1710"/>
    <n v="499"/>
    <n v="2013"/>
    <s v="1. Dar aplicabilidad a lo establecido en la Ley 909 de 2004 en su artículo 16 y el Decreto 1228 de 2005, en lo referente a las Comisiones de Personal de las Entidades Estales. *"/>
    <x v="0"/>
    <x v="0"/>
    <x v="0"/>
    <x v="0"/>
    <s v="Octubre de 2013 "/>
    <s v="PEI"/>
    <n v="94"/>
    <s v="Ap"/>
    <m/>
    <d v="2013-11-05T00:00:00"/>
    <d v="2013-12-31T00:00:00"/>
    <m/>
    <m/>
    <m/>
    <s v="S/I"/>
    <m/>
  </r>
  <r>
    <n v="1711"/>
    <n v="500"/>
    <n v="2013"/>
    <s v="2. Publicar los informes trimestrales dentro de la página de la CNSC, con las especificaciones legales. *"/>
    <x v="0"/>
    <x v="0"/>
    <x v="0"/>
    <x v="0"/>
    <s v="Octubre de 2013 "/>
    <s v="PEI"/>
    <n v="94"/>
    <s v="Ap"/>
    <m/>
    <d v="2013-11-05T00:00:00"/>
    <d v="2013-12-31T00:00:00"/>
    <m/>
    <m/>
    <m/>
    <s v="S/I"/>
    <m/>
  </r>
  <r>
    <n v="1716"/>
    <n v="505"/>
    <n v="2013"/>
    <s v="_x000a_4.       Se recomienda incluir dentro del seguimiento efectuado, el cumplimiento de los ciclos de los recursos del concesionario para garantizar que no hay violación a los LA/FT (lavado de activos y financiación de terrorismo). Según lo estipulado por la"/>
    <x v="2"/>
    <x v="4"/>
    <x v="14"/>
    <x v="2"/>
    <s v="Octubre de 2013 "/>
    <s v="PEI"/>
    <n v="16"/>
    <s v="Ac"/>
    <m/>
    <d v="2013-11-05T00:00:00"/>
    <d v="2013-12-31T00:00:00"/>
    <m/>
    <s v="Mediante memorando No. 2015-500-015325-3 del 24/12/15 se informa que no se tiene los documentos de la época; sin embargo, es necesario evidenciar si se está realizando actualmente"/>
    <m/>
    <s v="P"/>
    <m/>
  </r>
  <r>
    <n v="1719"/>
    <n v="508"/>
    <n v="2013"/>
    <s v="_x000a_Se debe dar celeridad por parte de la Agencia Nacional de Infraestructura al proceso sancionatorio radicado en la agencia Nacional de infraestructura mediante radicado ANI 20124090352462 de noviembre 20 de 2012, donde la firma interventora solicita media"/>
    <x v="2"/>
    <x v="4"/>
    <x v="14"/>
    <x v="2"/>
    <s v="Octubre de 2013 "/>
    <s v="PEI"/>
    <n v="16"/>
    <s v="Ac"/>
    <m/>
    <d v="2013-11-05T00:00:00"/>
    <d v="2013-12-31T00:00:00"/>
    <m/>
    <s v="Mediante memorando No. 2015-500-015325-3 del 24/12/15 se informa que no se tiene seguimiento del proceso de incumplimiento al concesionario"/>
    <m/>
    <s v="P"/>
    <m/>
  </r>
  <r>
    <n v="1724"/>
    <n v="513"/>
    <n v="2013"/>
    <s v="1.       Aunque se anexo por parte de la firma interventora una matriz de riesgo según lo estipulado en el Anexo 4, ítem N°1 – Objetivos - literal (j)[1] – Gestión de Riesgos, dicha herramienta no es un sistema dedicado a la identificación y previsión de "/>
    <x v="2"/>
    <x v="2"/>
    <x v="24"/>
    <x v="2"/>
    <s v="Octubre de 2013 "/>
    <s v="PEI"/>
    <n v="51"/>
    <s v="Ac"/>
    <m/>
    <d v="2013-11-05T00:00:00"/>
    <d v="2013-12-31T00:00:00"/>
    <m/>
    <m/>
    <m/>
    <s v="P"/>
    <m/>
  </r>
  <r>
    <n v="1725"/>
    <n v="514"/>
    <n v="2013"/>
    <s v="_x000a_2.       La encuesta semestral sobre la precepción de satisfacción del servicio prestado propia de la etapa de operación fue presentada mediante radicado N° 20134090378372 de septiembre 20 de 2013, cuando esta encuesta debió presentarse en abril de 2013 "/>
    <x v="2"/>
    <x v="2"/>
    <x v="24"/>
    <x v="2"/>
    <s v="Octubre de 2013 "/>
    <s v="PEI"/>
    <n v="51"/>
    <s v="Ac"/>
    <m/>
    <d v="2013-11-05T00:00:00"/>
    <d v="2013-12-31T00:00:00"/>
    <m/>
    <m/>
    <m/>
    <s v="P"/>
    <m/>
  </r>
  <r>
    <n v="1728"/>
    <n v="517"/>
    <n v="2013"/>
    <s v="_x000a_5.       Aunque la interventoría cuenta con una Pagina WEB propia www.cintercarreteros.com, esta no cumple con todos los requisitos del contrato, esto ocasiona incumplimiento en algunos ítems de seguimiento. Lo anterior se basa en que dicha página debe c"/>
    <x v="2"/>
    <x v="2"/>
    <x v="24"/>
    <x v="2"/>
    <s v="Octubre de 2013 "/>
    <s v="PEI"/>
    <n v="51"/>
    <s v="Ac"/>
    <m/>
    <d v="2013-11-05T00:00:00"/>
    <d v="2013-12-31T00:00:00"/>
    <m/>
    <m/>
    <m/>
    <s v="P"/>
    <m/>
  </r>
  <r>
    <n v="1729"/>
    <n v="518"/>
    <n v="2013"/>
    <s v="_x000a_6.       Se debe realizar una revisión total de la boletería manual provista en las estaciones de peaje, a través de la cual se garantice el número impreso y existente por cada categoría._x000a_"/>
    <x v="2"/>
    <x v="2"/>
    <x v="24"/>
    <x v="2"/>
    <s v="Octubre de 2013 "/>
    <s v="PEI"/>
    <n v="51"/>
    <s v="Ac"/>
    <m/>
    <d v="2013-11-05T00:00:00"/>
    <d v="2013-12-31T00:00:00"/>
    <m/>
    <m/>
    <m/>
    <s v="P"/>
    <m/>
  </r>
  <r>
    <n v="1735"/>
    <n v="524"/>
    <n v="2013"/>
    <s v="_x000a_12.   Se deben anexar los formatos que garanticen el adecuado seguimiento que se efectúa a LAS Ambulancias, Grúas,  e implementos y vehículos de la POLCA._x000a_"/>
    <x v="2"/>
    <x v="2"/>
    <x v="24"/>
    <x v="2"/>
    <s v="Octubre de 2013 "/>
    <s v="PEI"/>
    <n v="51"/>
    <s v="Ac"/>
    <m/>
    <d v="2013-11-05T00:00:00"/>
    <d v="2013-12-31T00:00:00"/>
    <m/>
    <m/>
    <m/>
    <s v="P"/>
    <m/>
  </r>
  <r>
    <n v="1741"/>
    <n v="530"/>
    <n v="2013"/>
    <s v="_x000a_18.   Se tienen observaciones en la revisión efectuada por la Interventoría a las casetas de Pesaje como:_x000a_a.       Realizar pruebas de repetitividad y de excentricidad a la báscula._x000a_b.       Se recomienda llevar registro de los libros que se lleva en la "/>
    <x v="2"/>
    <x v="2"/>
    <x v="24"/>
    <x v="2"/>
    <s v="Octubre de 2013 "/>
    <s v="PEI"/>
    <n v="51"/>
    <s v="Ac"/>
    <m/>
    <d v="2013-11-05T00:00:00"/>
    <d v="2013-12-31T00:00:00"/>
    <m/>
    <m/>
    <m/>
    <s v="P"/>
    <m/>
  </r>
  <r>
    <n v="1743"/>
    <n v="532"/>
    <n v="2013"/>
    <s v="_x000a_20.   Se presenta extemporaneidad en la presentación del informe semestral de Medición del Índice de Estado, lo anterior se sustenta  en que el radicado de presentación a la Agencia Nacional de Infraestructura es de mayo 6 de 2013, mediante radicado N° 2"/>
    <x v="2"/>
    <x v="2"/>
    <x v="24"/>
    <x v="2"/>
    <s v="Octubre de 2013 "/>
    <s v="PEI"/>
    <n v="51"/>
    <s v="Ac"/>
    <m/>
    <d v="2013-11-05T00:00:00"/>
    <d v="2013-12-31T00:00:00"/>
    <m/>
    <m/>
    <e v="#REF!"/>
    <s v="S/I"/>
    <m/>
  </r>
  <r>
    <n v="1744"/>
    <n v="533"/>
    <n v="2013"/>
    <s v="_x000a_21.   El informe de avance (Diagnostico de avance), fue remitido mediante oficio N° 20134090252322 de junio 28 de 2013, cuando la obligación contractual es de presentación semestral siguiente a la iniciación del contrato, es decir tuvo que ser presentado"/>
    <x v="2"/>
    <x v="2"/>
    <x v="24"/>
    <x v="2"/>
    <s v="Octubre de 2013 "/>
    <s v="PEI"/>
    <n v="51"/>
    <s v="Ac"/>
    <m/>
    <d v="2013-11-05T00:00:00"/>
    <d v="2013-12-31T00:00:00"/>
    <m/>
    <m/>
    <e v="#REF!"/>
    <s v="S/I"/>
    <m/>
  </r>
  <r>
    <n v="1745"/>
    <n v="534"/>
    <n v="2013"/>
    <s v="_x000a_22.   No se anexo informe de  Medición de reflectividad en señalización horizontal y vertical el cual debe ser presentado cada 4 meses._x000a_"/>
    <x v="2"/>
    <x v="2"/>
    <x v="24"/>
    <x v="2"/>
    <s v="Octubre de 2013 "/>
    <s v="PEI"/>
    <n v="51"/>
    <s v="Ac"/>
    <m/>
    <d v="2013-11-05T00:00:00"/>
    <d v="2013-12-31T00:00:00"/>
    <m/>
    <m/>
    <e v="#REF!"/>
    <s v="S/I"/>
    <m/>
  </r>
  <r>
    <n v="1746"/>
    <n v="535"/>
    <n v="2013"/>
    <s v="_x000a_23.   El diagnóstico inicial donde se refleja la situación completa de todas y cada una de las obligaciones por áreas de gestión a cargo del concesionario, fue remitido mediante oficio N° 20124090372232 de diciembre 4 de 2012, cuando la obligación contra"/>
    <x v="2"/>
    <x v="2"/>
    <x v="24"/>
    <x v="2"/>
    <s v="Octubre de 2013 "/>
    <s v="PEI"/>
    <n v="51"/>
    <s v="Ac"/>
    <m/>
    <d v="2013-11-05T00:00:00"/>
    <d v="2013-12-31T00:00:00"/>
    <m/>
    <m/>
    <e v="#REF!"/>
    <s v="S/I"/>
    <m/>
  </r>
  <r>
    <n v="1747"/>
    <n v="536"/>
    <n v="2013"/>
    <s v="_x000a_24.   Se debe verificar los procedimientos del Concesionario con respecto al control de transporte de cargas extra dimensionadas y/o extra pesadas y/o peligrosas."/>
    <x v="2"/>
    <x v="2"/>
    <x v="24"/>
    <x v="2"/>
    <s v="Octubre de 2013 "/>
    <s v="PEI"/>
    <n v="51"/>
    <s v="Ac"/>
    <m/>
    <d v="2013-11-05T00:00:00"/>
    <d v="2013-12-31T00:00:00"/>
    <m/>
    <m/>
    <e v="#REF!"/>
    <s v="S/I"/>
    <m/>
  </r>
  <r>
    <n v="1748"/>
    <n v="537"/>
    <n v="2013"/>
    <s v="Se presentan observaciones a la gestión realizada por parte del Supervisor,[3]_x000a_ _x000a_Además de tener en cuenta las observaciones detectadas a la interventoría, para el ejercicio de las acciones a que haya lugar, se presentan las siguientes:_x000a_ _x000a_1. De acuerdo a "/>
    <x v="2"/>
    <x v="2"/>
    <x v="24"/>
    <x v="2"/>
    <s v="Octubre de 2013 "/>
    <s v="PEI"/>
    <n v="51"/>
    <s v="Ac"/>
    <m/>
    <d v="2013-11-05T00:00:00"/>
    <d v="2013-12-31T00:00:00"/>
    <m/>
    <m/>
    <e v="#REF!"/>
    <s v="S/I"/>
    <m/>
  </r>
  <r>
    <n v="1749"/>
    <n v="538"/>
    <n v="2013"/>
    <s v="Se presentan observaciones a la gestión realizada por parte del Supervisor,[3]_x000a_ _x000a_Además de tener en cuenta las observaciones detectadas a la interventoría, para el ejercicio de las acciones a que haya lugar, se presentan las siguientes:_x000a__x000a_2.       Requerir"/>
    <x v="2"/>
    <x v="2"/>
    <x v="24"/>
    <x v="2"/>
    <s v="Octubre de 2013 "/>
    <s v="PEI"/>
    <n v="51"/>
    <s v="Ac"/>
    <m/>
    <d v="2013-11-05T00:00:00"/>
    <d v="2013-12-31T00:00:00"/>
    <m/>
    <m/>
    <e v="#REF!"/>
    <s v="S/I"/>
    <m/>
  </r>
  <r>
    <n v="1750"/>
    <n v="539"/>
    <n v="2013"/>
    <s v="Se presentan observaciones a la gestión realizada por parte del Supervisor,[3]_x000a_ _x000a_Además de tener en cuenta las observaciones detectadas a la interventoría, para el ejercicio de las acciones a que haya lugar, se presentan las siguientes:_x000a__x000a_3.       No se pr"/>
    <x v="2"/>
    <x v="2"/>
    <x v="24"/>
    <x v="2"/>
    <s v="Octubre de 2013 "/>
    <s v="PEI"/>
    <n v="51"/>
    <s v="Ac"/>
    <m/>
    <d v="2013-11-05T00:00:00"/>
    <d v="2013-12-31T00:00:00"/>
    <m/>
    <m/>
    <e v="#REF!"/>
    <s v="S/I"/>
    <m/>
  </r>
  <r>
    <n v="1751"/>
    <n v="540"/>
    <n v="2013"/>
    <s v="Se presentan observaciones a la gestión realizada por parte del Supervisor,[3]_x000a_ _x000a_Además de tener en cuenta las observaciones detectadas a la interventoría, para el ejercicio de las acciones a que haya lugar, se presentan las siguientes:_x000a_ _x000a_4.       Se debe"/>
    <x v="2"/>
    <x v="2"/>
    <x v="24"/>
    <x v="2"/>
    <s v="Octubre de 2013 "/>
    <s v="PEI"/>
    <n v="51"/>
    <s v="Ac"/>
    <m/>
    <d v="2013-11-05T00:00:00"/>
    <d v="2013-12-31T00:00:00"/>
    <m/>
    <m/>
    <e v="#REF!"/>
    <s v="S/I"/>
    <m/>
  </r>
  <r>
    <n v="1752"/>
    <n v="541"/>
    <n v="2013"/>
    <s v="Se presentan observaciones a la gestión realizada por parte del Supervisor,[3]_x000a_ _x000a_Además de tener en cuenta las observaciones detectadas a la interventoría, para el ejercicio de las acciones a que haya lugar, se presentan las siguientes:_x000a_ _x000a_·         El Ing"/>
    <x v="2"/>
    <x v="2"/>
    <x v="24"/>
    <x v="2"/>
    <s v="Octubre de 2013 "/>
    <s v="PEI"/>
    <n v="51"/>
    <s v="Ac"/>
    <m/>
    <d v="2013-11-05T00:00:00"/>
    <d v="2013-12-31T00:00:00"/>
    <m/>
    <m/>
    <e v="#REF!"/>
    <s v="S/I"/>
    <m/>
  </r>
  <r>
    <n v="1753"/>
    <n v="542"/>
    <n v="2013"/>
    <s v="Se presentan observaciones a la gestión realizada por parte del Supervisor,[3]_x000a_ _x000a_Además de tener en cuenta las observaciones detectadas a la interventoría, para el ejercicio de las acciones a que haya lugar, se presentan las siguientes:_x000a_ _x000a_Temas pendientes"/>
    <x v="2"/>
    <x v="2"/>
    <x v="24"/>
    <x v="2"/>
    <s v="Octubre de 2013 "/>
    <s v="PEI"/>
    <n v="51"/>
    <s v="Ac"/>
    <m/>
    <d v="2013-11-05T00:00:00"/>
    <d v="2013-12-31T00:00:00"/>
    <m/>
    <m/>
    <e v="#REF!"/>
    <s v="S/I"/>
    <m/>
  </r>
  <r>
    <n v="1759"/>
    <n v="548"/>
    <n v="2013"/>
    <s v="A renglón seguido se detallan estas recomendaciones para la supervisión del proyecto, direccionadas en la época de la auditoría hacia la ingeniera Ángela Pantoja:_x000a__x000a_a) Se hace especial recomendación a la Vicepresidencia de Gestión Contractual de las trámit"/>
    <x v="2"/>
    <x v="2"/>
    <x v="3"/>
    <x v="3"/>
    <s v="Octubre de 2013 "/>
    <s v="PEI"/>
    <n v="59"/>
    <s v="Ac"/>
    <m/>
    <d v="2013-11-05T00:00:00"/>
    <d v="2013-12-31T00:00:00"/>
    <m/>
    <s v="Informe de auditoria de Noviembre de 2015_x000a_ En la Auditoría se comprometieron a revisar el tema para dar respuesta a la OCI._x000a_Mediante correo electrónico del 22/12/15 no se plantea ninguna acción de mejora al respecto"/>
    <n v="0"/>
    <s v="S/I"/>
    <m/>
  </r>
  <r>
    <n v="1762"/>
    <n v="551"/>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
    <x v="3"/>
    <s v="Octubre de 2013 "/>
    <s v="PEI"/>
    <n v="59"/>
    <s v="Ac"/>
    <m/>
    <d v="2013-11-05T00:00:00"/>
    <d v="2013-12-31T00:00:00"/>
    <m/>
    <s v="Informe de auditoria de Noviembre de 2015 Se viene realizando pero no se anexa en el informe financiero, se sugiere anexarlo._x000a_Mediante correo electrónico del 22/12/15 se informa que se está incluyendo este tema en el Informe mensual de fiducia; sin embarg"/>
    <n v="50"/>
    <s v="P"/>
    <m/>
  </r>
  <r>
    <n v="1764"/>
    <n v="553"/>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
    <x v="3"/>
    <s v="Octubre de 2013 "/>
    <s v="PEI"/>
    <n v="59"/>
    <s v="Ac"/>
    <m/>
    <d v="2013-11-05T00:00:00"/>
    <d v="2013-12-31T00:00:00"/>
    <m/>
    <s v="Informe de auditoria de Noviembre de 2015_x000a_ En la Auditoría se comprometieron a revisar el tema para dar respuesta a la OCI._x000a_Mediante correo electrónico del 22/12/15 se informa que se están realizando actividades al respecto; sin embargo, es necesario apor"/>
    <m/>
    <s v="P"/>
    <m/>
  </r>
  <r>
    <n v="1766"/>
    <n v="555"/>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
    <x v="3"/>
    <s v="Octubre de 2013 "/>
    <s v="PEI"/>
    <n v="59"/>
    <s v="Ac"/>
    <m/>
    <d v="2013-11-05T00:00:00"/>
    <d v="2013-12-31T00:00:00"/>
    <m/>
    <s v="Se precisan mejoras respecto a las auditorias anteriores sin embargo, se precisa actualizar de manera permanente la información."/>
    <n v="50"/>
    <s v="P"/>
    <m/>
  </r>
  <r>
    <n v="1767"/>
    <n v="556"/>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
    <x v="3"/>
    <s v="Octubre de 2013 "/>
    <s v="PEI"/>
    <n v="59"/>
    <s v="Ac"/>
    <m/>
    <d v="2013-11-05T00:00:00"/>
    <d v="2013-12-31T00:00:00"/>
    <m/>
    <s v="Se lleva a cabo una verificación de la información pero no queda plasmada en ningún formato de seguimiento."/>
    <n v="50"/>
    <s v="P"/>
    <m/>
  </r>
  <r>
    <n v="1771"/>
    <n v="560"/>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
    <x v="3"/>
    <s v="Octubre de 2013 "/>
    <s v="PEI"/>
    <n v="59"/>
    <s v="Ac"/>
    <m/>
    <d v="2013-11-05T00:00:00"/>
    <d v="2013-12-31T00:00:00"/>
    <m/>
    <s v="Informe de auditoria de Noviembre de 2015_x000a_ En la Auditoría se comprometieron a revisar el tema para dar respuesta a la OCI. _x000a_Mediante correo electrónico del 22/12/15 se informa que se realizaron modificaciones en los formatos; sin embargo, es necesario ap"/>
    <m/>
    <s v="P"/>
    <m/>
  </r>
  <r>
    <n v="1779"/>
    <n v="568"/>
    <n v="2013"/>
    <s v="En particular, se recomienda igualmente hacia la interventoría, las siguientes recomendaciones:_x000a__x000a__x000a_e) Producto de la evaluación realizada, se resaltan los aspectos mostrados en la Auditoría como “mejora” de procesos y metodologías propias de la labor misio"/>
    <x v="2"/>
    <x v="4"/>
    <x v="25"/>
    <x v="3"/>
    <s v="Octubre de 2013 "/>
    <s v="PEI"/>
    <n v="54"/>
    <s v="Ac"/>
    <s v="La interventiria reaiza un plan de acción interno, para lograr los objetivos planteados en este punto se anexa las acciones de mejoramiento y plan de acción"/>
    <d v="2013-11-05T00:00:00"/>
    <d v="2013-12-31T00:00:00"/>
    <m/>
    <s v="Mediante correo electrónico del 17/12/15 se envía el plan de acción de la interventoría frente a las observaciones, identificando un procedimiento para cada una de ellas. Es importante revisar el seguimiento que se le ha realizado"/>
    <m/>
    <s v="P"/>
    <m/>
  </r>
  <r>
    <n v="1780"/>
    <n v="569"/>
    <n v="2013"/>
    <s v="A renglón seguido se detallan estas recomendaciones para la supervisión del proyecto de la ANI, direccionadas en la época de la auditoría hacia la ingeniera Maria Patricia Vargas:_x000a__x000a_a) Se debe realizar una nueva estructuración y reprogramación del Plan de "/>
    <x v="2"/>
    <x v="2"/>
    <x v="4"/>
    <x v="3"/>
    <s v="Octubre de 2013 "/>
    <s v="PEI"/>
    <n v="46"/>
    <s v="Ac"/>
    <s v="Actualmente se solicitó a la CGR el cierre de 5 de los 6 hallazgos existentes. Mediante correo se adjunta soporte de la solicitud del cierre de los mismos. El hallazgo No. 165 se encuentra en proceso de ejecución de los siguientes metas (pasos) para solic"/>
    <d v="2013-11-05T00:00:00"/>
    <d v="2013-12-31T00:00:00"/>
    <m/>
    <s v="Mediante correo electrónico del 15/12/15 se anexa evidencias de gestion respecto a las observaciones de contraloría. Aún no se han cerrado todas"/>
    <m/>
    <s v="P"/>
    <m/>
  </r>
  <r>
    <n v="1782"/>
    <n v="571"/>
    <n v="2013"/>
    <s v="A renglón seguido se detallan estas recomendaciones para la supervisión del proyecto de la ANI, direccionadas en la época de la auditoría hacia la ingeniera Maria Patricia Vargas:_x000a__x000a__x000a_c) El tema predial del proyecto igualmente requiere de una estrategia int"/>
    <x v="2"/>
    <x v="2"/>
    <x v="4"/>
    <x v="3"/>
    <s v="Octubre de 2013 "/>
    <s v="PEI"/>
    <n v="46"/>
    <s v="Ac"/>
    <m/>
    <d v="2013-11-05T00:00:00"/>
    <d v="2013-12-31T00:00:00"/>
    <m/>
    <s v="Mediante correo electrónico del 16/12/15 se anexa Informe predial y metas de adquisición de predios para 2016, lo que evidencia gestión respecto al tema; sin embargo, aún hace falta adquirir 10 predios"/>
    <m/>
    <s v="P"/>
    <m/>
  </r>
  <r>
    <n v="1785"/>
    <n v="574"/>
    <n v="2013"/>
    <s v="De igual manera, será labor para la Interventoría del proyecto, tener en cuenta las recomendaciones y lineamientos que ésta oficina está planteando en el presente informe, producto de la Auditoría realizada de manera pormenorizada, y que en particular tra"/>
    <x v="2"/>
    <x v="2"/>
    <x v="4"/>
    <x v="3"/>
    <s v="Octubre de 2013 "/>
    <s v="PEI"/>
    <n v="46"/>
    <s v="Ac"/>
    <s v=" _x000a_Mediante radicado ANI No. 2013-409-011006-2 de fecha 10 de marzo de 2014, la interventoría del proyecto dio cumplimiento a este requerimiento. Mediante correo electrónico se adjunta oficio mencionado."/>
    <d v="2013-11-05T00:00:00"/>
    <d v="2013-12-31T00:00:00"/>
    <m/>
    <s v="Mediante correo electrónico del 16/12/15 se anexa comunicación No. 2014-409-022141-2, en donde se menciona que el concesionario no está olbligado a presentar dicha verificación, pero si revisa en la Lista clinton._x000a__x000a_Es necesario evidenciar esto en los Info"/>
    <m/>
    <s v="P"/>
    <m/>
  </r>
  <r>
    <n v="1787"/>
    <n v="576"/>
    <n v="2013"/>
    <s v="De igual manera, será labor para la Interventoría del proyecto, tener en cuenta las recomendaciones y lineamientos que ésta oficina está planteando en el presente informe, producto de la Auditoría realizada de manera pormenorizada, y que en particular tra"/>
    <x v="2"/>
    <x v="2"/>
    <x v="4"/>
    <x v="3"/>
    <s v="Octubre de 2013 "/>
    <s v="PEI"/>
    <n v="46"/>
    <s v="Ac"/>
    <s v="Actualmente, la interventoría envia informes mensuales, en los cuales se pueden evidenciar el seguimiento en los diferentes aspectos mencionados en la No conformidad. Mediante correo electrónico se envia copia de los tres últimos informes mensuales de la "/>
    <d v="2013-11-05T00:00:00"/>
    <d v="2013-12-31T00:00:00"/>
    <m/>
    <s v="Mediante correo electrónico del 16/12/15 se anexaan Informes mensuales en donde se evidencia control de riesgos, seguimiento a la señalización de la vía y el cronograma de trabajo. Sin embargo, es necesario adjuntar soportes relacionados a capacitaciones "/>
    <m/>
    <s v="P"/>
    <m/>
  </r>
  <r>
    <n v="1793"/>
    <n v="582"/>
    <n v="2013"/>
    <s v="De igual manera, será labor para la Interventoría del proyecto, tener en cuenta las recomendaciones y lineamientos que ésta oficina está planteando en el presente informe, producto de la Auditoría realizada de manera pormenorizada, y que en particular tra"/>
    <x v="2"/>
    <x v="2"/>
    <x v="4"/>
    <x v="3"/>
    <s v="Octubre de 2013 "/>
    <s v="PEI"/>
    <n v="46"/>
    <s v="Ac"/>
    <m/>
    <d v="2013-11-05T00:00:00"/>
    <d v="2013-12-31T00:00:00"/>
    <m/>
    <s v="Mediante correo electrónico del 16/12/15 se anexa comunicación de la Interventoría en donde se indica las constantes inundaciones en el sector, solicitando un plan de contingencia; sin embargo, es necesario conocer la respuesta del concesionario"/>
    <m/>
    <s v="P"/>
    <m/>
  </r>
  <r>
    <n v="1795"/>
    <n v="584"/>
    <n v="2013"/>
    <s v="De igual manera, será labor para la Interventoría del proyecto, tener en cuenta las recomendaciones y lineamientos que ésta oficina está planteando en el presente informe, producto de la Auditoría realizada de manera pormenorizada, y que en particular tra"/>
    <x v="2"/>
    <x v="2"/>
    <x v="4"/>
    <x v="3"/>
    <s v="Octubre de 2013 "/>
    <s v="PEI"/>
    <n v="46"/>
    <s v="Ac"/>
    <m/>
    <d v="2013-11-05T00:00:00"/>
    <d v="2013-12-31T00:00:00"/>
    <m/>
    <s v="Mediante correo electrónico del 16/12/15 se anexa comunicación de la Interventoría en donde se solicita respuesta por parte del concesionario, a la espera de la misma"/>
    <m/>
    <s v="P"/>
    <m/>
  </r>
  <r>
    <n v="1797"/>
    <n v="586"/>
    <n v="2013"/>
    <s v="La ANI a través de la VGC-Grupo Portuario deberá revisar la política frente a la cobertura y la calidad de las interventorias en puertos, para lo cual generamos la propuesta que obraen el cuerpo de este informe."/>
    <x v="2"/>
    <x v="2"/>
    <x v="26"/>
    <x v="7"/>
    <s v="Octubre de 2013 "/>
    <s v="PEI"/>
    <n v="14"/>
    <s v="Ac"/>
    <m/>
    <d v="2013-11-05T00:00:00"/>
    <d v="2013-12-31T00:00:00"/>
    <m/>
    <s v="Mediante memorando No, 2015-303-014330-3, se informa que la contratación de la Interventoría cumplió con lo querido en pliegos; sin embargo, es necesario ampliar la respuesta"/>
    <m/>
    <s v="P"/>
    <m/>
  </r>
  <r>
    <n v="1798"/>
    <n v="587"/>
    <n v="2013"/>
    <s v="La ANI a través de la VGC-Grupo Portuario deberá emitir comunicaciones al EDURBE señalándole la carencia de competencia que tiene esta última para concesionar líneas de playa."/>
    <x v="2"/>
    <x v="2"/>
    <x v="26"/>
    <x v="7"/>
    <s v="Octubre de 2013 "/>
    <s v="PEI"/>
    <n v="14"/>
    <s v="Ac"/>
    <m/>
    <d v="2013-11-05T00:00:00"/>
    <d v="2013-12-31T00:00:00"/>
    <m/>
    <s v="Mediante memorando No, 2015-303-014330-3, se evidencia gestión por parte del Supervisor, al solicitar a un asesor externo concepto para iniciar trámites en contra de EDURBE. Se encuentra en proceso de recopilacion de documentación de EDUBRE."/>
    <m/>
    <s v="P"/>
    <m/>
  </r>
  <r>
    <n v="1803"/>
    <n v="592"/>
    <n v="2013"/>
    <s v="Proyectos con diferencias sin justificar:_x000a_• Zona Metropolitana de Bucaramanga, valor $74.314.093=, no hay soportes de la gestión adelantada para aclarar el porqué de esta diferencia._x000a_• Desarrollo Vial del Oriente de Medellín, valor $240.835.109.140=, no h"/>
    <x v="3"/>
    <x v="0"/>
    <x v="23"/>
    <x v="8"/>
    <s v="Noviembre de 2013"/>
    <s v="PEI"/>
    <n v="83"/>
    <s v="Ac"/>
    <m/>
    <d v="2013-12-02T00:00:00"/>
    <d v="2014-07-31T00:00:00"/>
    <m/>
    <m/>
    <n v="0"/>
    <s v="S/I"/>
    <m/>
  </r>
  <r>
    <n v="1806"/>
    <n v="595"/>
    <n v="2013"/>
    <s v="Se observó que los compromisos que quedaron pendientes en el anterior Comité Técnico de Sostenibilidad del Sistema de Contabilidad Pública del 17 de Diciembre de 2012, bajo el acta No. 18, como son: Permisos férreos – Depuración de cuentas por cobrar (Gas"/>
    <x v="3"/>
    <x v="0"/>
    <x v="18"/>
    <x v="8"/>
    <s v="Noviembre de 2013"/>
    <s v="PEI"/>
    <n v="97"/>
    <s v="Ap"/>
    <m/>
    <d v="2013-12-02T00:00:00"/>
    <d v="2014-07-31T00:00:00"/>
    <m/>
    <m/>
    <n v="0"/>
    <s v="S/I"/>
    <m/>
  </r>
  <r>
    <n v="1807"/>
    <n v="596"/>
    <n v="2013"/>
    <s v="La Oficina de Control Interno cree necesario fortalecer ciertos controles para generar el éxito deseado en los proyectos, el cual tiene que ver fundamentalmente con el principio según el cual la obra que se ejecuta es la que se licita, circunstancia que s"/>
    <x v="8"/>
    <x v="6"/>
    <x v="27"/>
    <x v="0"/>
    <s v="Noviembre de 2013"/>
    <s v="PEI"/>
    <n v="125"/>
    <s v="Ap"/>
    <m/>
    <d v="2013-12-02T00:00:00"/>
    <d v="2014-07-31T00:00:00"/>
    <m/>
    <s v="Si bien no se ha podido encontrar un acto administrativo de designación, las actas de inicio fueron suscritas por la Vicepresidente de Estructuración, así como el seguimiento técnico y financiero al revisar toda la actuación de FONADE y expedir certificad"/>
    <m/>
    <s v="C"/>
    <s v="Se cierra en base al seguimiento que se realizo directamete con el gerente de proyecto de la Ivan Mauricio Fierro"/>
  </r>
  <r>
    <n v="1808"/>
    <n v="597"/>
    <n v="2013"/>
    <s v="7.1. Para el Supervisor_x000a__x000a_A renglón seguido se detallan estas recomendaciones para la supervisión del proyecto de la ANI, direccionadas en la época de la auditoría hacia el ingeniero Khendry Rueda Romero:_x000a__x000a_a) Se debe realizar una nueva estructuración y rep"/>
    <x v="2"/>
    <x v="2"/>
    <x v="12"/>
    <x v="6"/>
    <s v="Noviembre de 2013"/>
    <s v="PEI"/>
    <n v="49"/>
    <s v="Ac"/>
    <s v="Mediante memorando No. 20153060051053 del 5 de mayo de 2015, se solicitó a la Oficina de Control Interno se evalúe el replanteamiento en las unidades de medida de las metas en los hallazgos que se encuentran en término, para generar su cierre en la fecha "/>
    <d v="2013-12-02T00:00:00"/>
    <d v="2014-07-31T00:00:00"/>
    <m/>
    <s v="Mediante correo electrónico del  21/12/15 se informa que solicitó el replanteamiento de varios hallazgos y se está a la espera de la respuesta por parte de la CGR"/>
    <m/>
    <s v="P"/>
    <m/>
  </r>
  <r>
    <n v="1810"/>
    <n v="599"/>
    <n v="2013"/>
    <s v="7.1. Para el Supervisor_x000a__x000a_A renglón seguido se detallan estas recomendaciones para la supervisión del proyecto de la ANI, direccionadas en la época de la auditoría hacia el ingeniero Khendry Rueda Romero:_x000a__x000a_c) Se debe apoyar la revisión del Programa de Rela"/>
    <x v="2"/>
    <x v="2"/>
    <x v="12"/>
    <x v="6"/>
    <s v="Noviembre de 2013"/>
    <s v="PEI"/>
    <n v="49"/>
    <s v="Ac"/>
    <s v="Los apoyos del proyecto que tienen a cargo este tema estan prestos y tienen sus informes, lo cual  sera atendida la recomendación incluyendolo en los proximos informes de supervision._x000a_Es de mencionar que el contratro de concesio se encuentra en la etapa d"/>
    <d v="2013-12-02T00:00:00"/>
    <d v="2014-07-31T00:00:00"/>
    <m/>
    <s v="Mediante correo electrónico del  21/12/15 se informa que se incluirá dicha recomendación para próximos informes del supervisor, por tal motivo se verificará cumplimiento en 2016"/>
    <m/>
    <s v="P"/>
    <m/>
  </r>
  <r>
    <n v="1822"/>
    <n v="611"/>
    <n v="2013"/>
    <s v="7.2. Para la Interventoría._x000a_Las principales observaciones y recomendaciones en el desempeño de la interventoría tratan sobre los siguientes puntos:_x000a__x000a_k) La interventoría deberá exigir y aprobar los Planes de Disposición de Escombros y Desechos que elabore "/>
    <x v="2"/>
    <x v="2"/>
    <x v="12"/>
    <x v="6"/>
    <s v="Noviembre de 2013"/>
    <s v="PEI"/>
    <n v="49"/>
    <s v="Ac"/>
    <s v="Por ser concesión de primera generación, el concesionario debe dar cumplimiento a lo establecido  en la licencia ambiental y en el plan de manejo ambiental, el cual incluye un programa de manejo para la disposición final de material sobrante y un programa"/>
    <d v="2013-12-02T00:00:00"/>
    <d v="2014-07-31T00:00:00"/>
    <m/>
    <s v="Mediante correo electrónico del  21/12/15 se informa que mediante contrato con EMSERCHIA se controlan los escombros de la obra; sin embargo, es necesario enviar soportes"/>
    <m/>
    <s v="P"/>
    <m/>
  </r>
  <r>
    <n v="1825"/>
    <n v="614"/>
    <n v="2013"/>
    <s v="7.2. Para la Interventoría._x000a_Las principales observaciones y recomendaciones en el desempeño de la interventoría tratan sobre los siguientes puntos:_x000a__x000a_n) Es necesario que el interventor realice seguimiento sobre los predios remanentes o no utilizados, sobra"/>
    <x v="2"/>
    <x v="2"/>
    <x v="12"/>
    <x v="6"/>
    <s v="Noviembre de 2013"/>
    <s v="PEI"/>
    <n v="49"/>
    <s v="Ac"/>
    <s v="La Interventoría ha realizado seguimiento sobre los predios remanentes o no utilizados. Mediante los siguientes oficios se solicitó la información: ICITY-171-13 del 19-03-2013. ICITY-143-13 del 15-05-2013, ICITY-331-14 del 24-09-2014, ICITY-364-14 del 21-"/>
    <d v="2013-12-02T00:00:00"/>
    <d v="2014-07-31T00:00:00"/>
    <m/>
    <s v="Mediante correo electrónico del  21/12/15 se informa que se ha realizado gestión sobre el tema; sin embargo, es necesario enviar soportes._x000a__x000a_De igual manera, que esta tarea finalizará en el primer semestre del 2016, por lo que se realizará seguimiento"/>
    <m/>
    <s v="P"/>
    <m/>
  </r>
  <r>
    <n v="1826"/>
    <n v="615"/>
    <n v="2013"/>
    <s v="7.2. Para la Interventoría._x000a_Las principales observaciones y recomendaciones en el desempeño de la interventoría tratan sobre los siguientes puntos:_x000a__x000a_o) El interventor deberá diseñar e implementar las correcciones que deban realizarse con el fin de unifica"/>
    <x v="2"/>
    <x v="2"/>
    <x v="12"/>
    <x v="6"/>
    <s v="Noviembre de 2013"/>
    <s v="PEI"/>
    <n v="49"/>
    <s v="Ac"/>
    <s v="La información respecto a los PRs para cada tramo de la Concesión se encuentra corregida en los informes mensuales que presenta la Interventoría._x000a_Al respecto se informa que: Con el fin de obtener el orden adecuado en la nomenclatura y abscisado de la red "/>
    <d v="2013-12-02T00:00:00"/>
    <d v="2014-07-31T00:00:00"/>
    <m/>
    <s v="Mediante correo electrónico del  21/12/15 se informa que mediante oficios se ha solicitado el cambio, y se evidencia en los informes mensuales; sin embargo, es necesario enviar soportes"/>
    <m/>
    <s v="P"/>
    <m/>
  </r>
  <r>
    <n v="1827"/>
    <n v="616"/>
    <n v="2013"/>
    <s v=" Para el Supervisor_x000a__x000a_A renglón seguido se detallan estas recomendaciones para la supervisión del proyecto de la ANI, direccionadas en la época de la auditoría hacia el ingeniero Alberto Augusto Rodriguez Ortiz:_x000a__x000a_a) Se debe realizar una nueva estructuració"/>
    <x v="2"/>
    <x v="4"/>
    <x v="16"/>
    <x v="6"/>
    <s v="Noviembre de 2013"/>
    <s v="PEI"/>
    <n v="6"/>
    <s v="Ac"/>
    <s v="El pasado 24 de abril de 2015, se suscribio entre las partes la certificacion de recibo a satisfacción, de las obras contratadas para la repotenciación y rehabilitación del Puente Peatonal Briceño, en cumplimiento al fallo de acción popular ordenada por e"/>
    <d v="2013-12-02T00:00:00"/>
    <d v="2014-07-31T00:00:00"/>
    <m/>
    <s v="Mediante correo electrónico del 16/12/15, se informa que aún quedan 3 hallazgos sin cerrar del PMI"/>
    <m/>
    <s v="P"/>
    <m/>
  </r>
  <r>
    <n v="1828"/>
    <n v="617"/>
    <n v="2013"/>
    <s v="Para el Supervisor_x000a__x000a_A renglón seguido se detallan estas recomendaciones para la supervisión del proyecto de la ANI, direccionadas en la época de la auditoría hacia el ingeniero Alberto Augusto Rodriguez Ortiz:_x000a__x000a_b) En análisis de los documentos presentados"/>
    <x v="2"/>
    <x v="4"/>
    <x v="16"/>
    <x v="6"/>
    <s v="Noviembre de 2013"/>
    <s v="PEI"/>
    <n v="6"/>
    <s v="Ac"/>
    <s v="Las obras a construir en cada trayecto son las contempladas y descritas  en  el   Contrato de Concesión GG-040 de 2004  y su apéndice 2- Especificaciones Técnicas de Construcción, referidas al sistema de referenciación del INVIAS, en Puntos de referencia "/>
    <d v="2013-12-02T00:00:00"/>
    <d v="2014-07-31T00:00:00"/>
    <m/>
    <s v="Es necesario revisar el alcance de la no conformidad"/>
    <m/>
    <s v="P"/>
    <m/>
  </r>
  <r>
    <n v="1829"/>
    <n v="618"/>
    <n v="2013"/>
    <s v=" Para el Supervisor_x000a__x000a_A renglón seguido se detallan estas recomendaciones para la supervisión del proyecto de la ANI, direccionadas en la época de la auditoría hacia el ingeniero Alberto Augusto Rodriguez Ortiz:_x000a__x000a_c) En virtud de la falta de análisis de los"/>
    <x v="2"/>
    <x v="4"/>
    <x v="16"/>
    <x v="6"/>
    <s v="Noviembre de 2013"/>
    <s v="PEI"/>
    <n v="6"/>
    <s v="Ac"/>
    <s v="Se ha requerido al  concesionario para que presente los diseños y estudios antes del inicio de la obra, tanto al interventor como a la Agencia, previo al inicio de las obras."/>
    <d v="2013-12-02T00:00:00"/>
    <d v="2014-07-31T00:00:00"/>
    <m/>
    <s v="Mediante correo electrónico del 16/12/15, se anexan comunicaciones en las que la inteventoría ha revisado con anticipación sobre la no entrega oportuna de los estudios y diseños a cargo del concesionario; sin embargo, es necesario aportar soportes"/>
    <m/>
    <s v="P"/>
    <m/>
  </r>
  <r>
    <n v="1830"/>
    <n v="619"/>
    <n v="2013"/>
    <s v="7.2. Para la Interventoría._x000a_Las principales observaciones y recomendaciones en el desempeño de la interventoría tratan sobre los siguientes puntos:_x000a__x000a_a) La interventoría, en virtud de su naturaleza de vigilancia y control del contrato de concesión, deberá "/>
    <x v="2"/>
    <x v="4"/>
    <x v="16"/>
    <x v="6"/>
    <s v="Noviembre de 2013"/>
    <s v="PEI"/>
    <n v="6"/>
    <s v="Ac"/>
    <s v="_x000a_La  interventoría ha tomado muy en cuenta cada una de las observaciones realizadas  durante las  auditorias lideradas por la ANI, presentando el respectivo plan de mejoramiento; ejemplo de lo anterior es la comunicación 01-9658-2015 del 13 de agosto de 2"/>
    <d v="2013-12-02T00:00:00"/>
    <d v="2014-07-31T00:00:00"/>
    <m/>
    <s v="Mediante correo electrónico del 16/12/15, se anexan comunicaciones de la Interventorídando respuesta a las observaciones de la Auditoría. Hasta que no se cierre el plan, queda pendiente"/>
    <m/>
    <s v="P"/>
    <m/>
  </r>
  <r>
    <n v="1832"/>
    <n v="621"/>
    <n v="2013"/>
    <s v="7.2. Para la Interventoría._x000a_Las principales observaciones y recomendaciones en el desempeño de la interventoría tratan sobre los siguientes puntos:_x000a__x000a_c) La interventoría debe hacer las gestiones pertinentes para poseer los detalles en plano de los diseños "/>
    <x v="2"/>
    <x v="4"/>
    <x v="16"/>
    <x v="6"/>
    <s v="Noviembre de 2013"/>
    <s v="PEI"/>
    <n v="6"/>
    <s v="Ac"/>
    <s v="_x000a__x000a_Para dar inicio a la Etapa de Construcción y Rehabilitación  era obligación del Concesionario presentar los estudios y diseños de las obras, los cuales fueron entregados a la Interventoría EDL conforme consta en el Acta de Inicio de las Obras de Constru"/>
    <d v="2013-12-02T00:00:00"/>
    <d v="2014-07-31T00:00:00"/>
    <m/>
    <s v="Mediante correo electrónico del 16/12/15, se anexan comunicaciones en las que la inteventoría ha revisado con anticipación sobre la no entrega oportuna de los estudios y diseños a cargo del concesionario; sin embargo, es necesario aportar soportes"/>
    <m/>
    <s v="P"/>
    <m/>
  </r>
  <r>
    <n v="1841"/>
    <n v="630"/>
    <n v="2013"/>
    <s v="7.2. Para la Interventoría._x000a_Las principales observaciones y recomendaciones en el desempeño de la interventoría tratan sobre los siguientes puntos:_x000a__x000a_k) Es necesario que la interventoría diseñe e implemente procedimientos para verificar todo lo consignado "/>
    <x v="2"/>
    <x v="4"/>
    <x v="16"/>
    <x v="6"/>
    <s v="Noviembre de 2013"/>
    <s v="PEI"/>
    <n v="6"/>
    <s v="Ac"/>
    <s v="La Interventorìa en cumplimiento de lo establecido en el Contrato 085 de 2012 y GG-040 de 2004, ha realizado las actividades contractuales ordenadas en dichos documentos,  asì como algunas actividades extra contractual las cuales se ejecutan bajo la premi"/>
    <d v="2013-12-02T00:00:00"/>
    <d v="2014-07-31T00:00:00"/>
    <m/>
    <s v="Mediante correo electrónico del 16/12/15, se mencionan varias actividades que realiza la interventoría respecto al aspecto predial; sin embargo, es necesario enviar soportes"/>
    <m/>
    <s v="P"/>
    <m/>
  </r>
  <r>
    <n v="1842"/>
    <n v="631"/>
    <n v="2013"/>
    <s v="7.2. Para la Interventoría._x000a_Las principales observaciones y recomendaciones en el desempeño de la interventoría tratan sobre los siguientes puntos:_x000a__x000a_l) El interventor deberá diseñar e implementar las correcciones que deban realizarse con el fin de unifica"/>
    <x v="2"/>
    <x v="4"/>
    <x v="16"/>
    <x v="6"/>
    <s v="Noviembre de 2013"/>
    <s v="PEI"/>
    <n v="6"/>
    <s v="Ac"/>
    <s v="_x000a__x000a_Las obras a construir en cada trayecto son las contempladas y descritas  en  el   Contrato de Concesión GG-040 de 2004  y su apéndice 2- Especificaciones Técnicas de Construcción, referidas al sistema de referenciación del INVIAS, en Puntos de referenci"/>
    <d v="2013-12-02T00:00:00"/>
    <d v="2014-07-31T00:00:00"/>
    <m/>
    <s v="Es necesario revisar el alcance de la no conformidad"/>
    <m/>
    <s v="P"/>
    <m/>
  </r>
  <r>
    <n v="1843"/>
    <n v="632"/>
    <n v="2013"/>
    <s v="A renglón seguido se detallan estas recomendaciones para la supervisión del proyecto, direccionadas en la época de la auditoría hacia el ingeniero Jorge Sánchez:_x000a__x000a_a) Realizar al interior de la ANI, las gestiones para generar el informe de observaciones o "/>
    <x v="2"/>
    <x v="4"/>
    <x v="28"/>
    <x v="3"/>
    <s v="Noviembre de 2013"/>
    <s v="PEI"/>
    <n v="17"/>
    <m/>
    <m/>
    <d v="2013-12-02T00:00:00"/>
    <d v="2014-07-31T00:00:00"/>
    <m/>
    <s v="Respecto de la radicación del documento en mención (Plan de acción auditorias de seguridad Malla Vial del Valle del Cauca y Cauca); en los archivos documentales que dispone la entidad, no se evidencia respuesta de la entidad._x000a__x000a_Con fecha 15 de octubre de 2"/>
    <n v="25"/>
    <s v="P"/>
    <m/>
  </r>
  <r>
    <n v="1845"/>
    <n v="634"/>
    <n v="2013"/>
    <s v="A renglón seguido se detallan estas recomendaciones para la supervisión del proyecto, direccionadas en la época de la auditoría hacia el ingeniero Jorge Sánchez:_x000a__x000a_c) El responsable de proceso, que corresponde al supervisor delegado por el gerente carreter"/>
    <x v="2"/>
    <x v="4"/>
    <x v="28"/>
    <x v="3"/>
    <s v="Noviembre de 2013"/>
    <s v="PEI"/>
    <n v="17"/>
    <m/>
    <m/>
    <d v="2013-12-02T00:00:00"/>
    <d v="2014-07-31T00:00:00"/>
    <m/>
    <s v="En los informes mensuales de interventoría en el anexo 6 plan de mejoramiento por proceso (acción correctiva, acción preventiva) la interventoría  presenta el procedimiento respectivo, estableciendo acciones a realizar y cronograma de cumplimiento de acci"/>
    <n v="50"/>
    <s v="P"/>
    <m/>
  </r>
  <r>
    <n v="1847"/>
    <n v="636"/>
    <n v="2013"/>
    <s v="A renglón seguido se detallan estas recomendaciones para la supervisión del proyecto, direccionadas en la época de la auditoría hacia el ingeniero Jorge Sánchez:_x000a__x000a_e) Tener como prioridad por parte del supervisor, las labores hacia la interventoría para qu"/>
    <x v="2"/>
    <x v="4"/>
    <x v="28"/>
    <x v="3"/>
    <s v="Noviembre de 2013"/>
    <s v="PEI"/>
    <n v="17"/>
    <m/>
    <m/>
    <d v="2013-12-02T00:00:00"/>
    <d v="2014-07-31T00:00:00"/>
    <m/>
    <s v="Si bien la interventoría cuenta con los logotipos imantados para su colocación en los vehículos, estos no son de uso permanente, argumentando ellos problemas de seguridad en zonas de orden público. No se evidencia la imagen institucional en las instalacio"/>
    <n v="75"/>
    <s v="P"/>
    <m/>
  </r>
  <r>
    <n v="1849"/>
    <n v="638"/>
    <n v="2013"/>
    <s v="En particular, se recomienda igualmente hacia la interventoría, lo siguiente:_x000a__x000a_b) La interventoría deberá llevar de manera clara, detallada y el cuadro de análisis de riesgos del contrato de la Interventoría, así como del contrato de concesionario, para e"/>
    <x v="2"/>
    <x v="4"/>
    <x v="28"/>
    <x v="3"/>
    <s v="Noviembre de 2013"/>
    <s v="PEI"/>
    <n v="17"/>
    <m/>
    <m/>
    <d v="2013-12-02T00:00:00"/>
    <d v="2014-07-31T00:00:00"/>
    <m/>
    <s v="Si bien la interventoría implementó una matriz de valoración del riesgo asociado a la concesión y a la  interventoría y la incluye en sus informes mensuales (el informe de diciembre de 2014, lo contiene); no existe evidencia de su revisión, ni de su segui"/>
    <n v="50"/>
    <s v="P"/>
    <m/>
  </r>
  <r>
    <n v="1851"/>
    <n v="640"/>
    <n v="2013"/>
    <s v="En particular, se recomienda igualmente hacia la interventoría, lo siguiente:_x000a__x000a_d) Se deberá establecer por parte de la Interventoría una página WEB con contenido robusto, actualizado y de fácil consulta por parte de los posibles usuarios de internet, toda"/>
    <x v="2"/>
    <x v="4"/>
    <x v="28"/>
    <x v="3"/>
    <s v="Noviembre de 2013"/>
    <s v="PEI"/>
    <n v="17"/>
    <m/>
    <m/>
    <d v="2013-12-02T00:00:00"/>
    <d v="2014-07-31T00:00:00"/>
    <m/>
    <s v="Si bien, la interventoría cuenta ya con una página web. www.concesionmvvcc.com. esta_x000a_NO permite establecer los avances del  proyecto. (no se actualiza desde 2013)._x000a__x000a_No hace fácil la consulta se los usuarios toda vez que menciona que en caso de tener una s"/>
    <n v="50"/>
    <s v="P"/>
    <m/>
  </r>
  <r>
    <n v="1852"/>
    <n v="641"/>
    <n v="2013"/>
    <s v="En particular, se recomienda igualmente hacia la interventoría, lo siguiente:_x000a__x000a_e) Complementario al punto anterior, la Interventoría deberá realizar las gestiones propias ante el Concesionario, para efectos que la información en su página WEB esté disponi"/>
    <x v="2"/>
    <x v="4"/>
    <x v="28"/>
    <x v="3"/>
    <s v="Noviembre de 2013"/>
    <s v="PEI"/>
    <n v="17"/>
    <m/>
    <m/>
    <d v="2013-12-02T00:00:00"/>
    <d v="2014-07-31T00:00:00"/>
    <m/>
    <s v="El concesionario no cuenta con una página web específica para esta concesión, Existe la página web de PAVIMENTOS COLOMBIA que hace alusión a la concesión  mencionada pero solo contiene información básica y no incluye links para acceder a la página de la i"/>
    <m/>
    <s v="P"/>
    <m/>
  </r>
  <r>
    <n v="1859"/>
    <n v="648"/>
    <n v="2013"/>
    <s v="_x000a_2.       No obstante, que el contrato de interventoría No 057 de 2012 suscrito ente la Agencia Nacional de Infraestructura y el Consorcio El Sol, Capitulo IV, sección 4.0.2 “Informes mensuales”, establece que el interventor deberá suministrar al supervis"/>
    <x v="2"/>
    <x v="4"/>
    <x v="29"/>
    <x v="2"/>
    <s v="Noviembre de 2013"/>
    <s v="PEI"/>
    <n v="56"/>
    <s v="Ac"/>
    <m/>
    <d v="2013-12-09T00:00:00"/>
    <d v="2014-07-31T00:00:00"/>
    <m/>
    <s v="Mediante correo electrónico del 21/12/15 se informa acción; sin embargo, es necesario aportar soportes"/>
    <m/>
    <s v="P"/>
    <m/>
  </r>
  <r>
    <n v="1861"/>
    <n v="650"/>
    <n v="2013"/>
    <s v="_x000a_4.       Se recomienda incluir dentro del seguimiento efectuado, el cumplimiento de los ciclos de los recursos del concesionario para garantizar que no hay violación a los LA/FT (lavado de activos y financiación de terrorismo). Según lo estipulado por la"/>
    <x v="2"/>
    <x v="4"/>
    <x v="29"/>
    <x v="2"/>
    <s v="Noviembre de 2013"/>
    <s v="PEI"/>
    <n v="56"/>
    <s v="Ac"/>
    <m/>
    <d v="2013-12-09T00:00:00"/>
    <d v="2014-07-31T00:00:00"/>
    <m/>
    <s v="Mediante correo electrónico del 21/12/15 se informa acción; sin embargo, es necesario aportar soportes"/>
    <m/>
    <s v="P"/>
    <m/>
  </r>
  <r>
    <n v="1862"/>
    <n v="651"/>
    <n v="2013"/>
    <s v="5.       Teniendo en cuenta la época de invierno, es pertinente requerir al concesionario para que se contraten los recursos humanos adicionales que sean pertinentes para cumplir con los requisitos mínimos en el mantenimiento rutinario. Lo anterior se evi"/>
    <x v="2"/>
    <x v="4"/>
    <x v="29"/>
    <x v="2"/>
    <s v="Noviembre de 2013"/>
    <s v="PEI"/>
    <n v="56"/>
    <s v="Ac"/>
    <m/>
    <d v="2013-12-09T00:00:00"/>
    <d v="2014-07-31T00:00:00"/>
    <m/>
    <s v="Mediante correo electrónico del 21/12/15 se informa acción; sin embargo, es necesario aportar soportes"/>
    <m/>
    <s v="P"/>
    <m/>
  </r>
  <r>
    <n v="1863"/>
    <n v="652"/>
    <n v="2013"/>
    <s v="6.       Para el peaje El Difícil se tienen autorizados un total de 426 vehículos con tarjeta electrónica, quienes según oficio N°20113050010591 de marzo de 2011, llenan los requisitos establecidos en la resolución N 02187 de julio de 2010; según lo sopor"/>
    <x v="2"/>
    <x v="4"/>
    <x v="29"/>
    <x v="2"/>
    <s v="Noviembre de 2013"/>
    <s v="PEI"/>
    <n v="56"/>
    <s v="Ac"/>
    <m/>
    <d v="2013-12-09T00:00:00"/>
    <d v="2014-07-31T00:00:00"/>
    <m/>
    <s v="Mediante correo electrónico del 21/12/15 se informa acción; sin embargo, es necesario aportar soportes"/>
    <m/>
    <s v="P"/>
    <m/>
  </r>
  <r>
    <n v="1864"/>
    <n v="653"/>
    <n v="2013"/>
    <s v="7.       Verificar el cumplimiento de las zonas de parqueo propias del CCO, reportadas por 562 m2 y las obligaciones de la báscula para vehículos con sobre peso, y de esta forma garantizar que no se mezclan las áreas, garantizando cumplimiento en ambos ít"/>
    <x v="2"/>
    <x v="4"/>
    <x v="29"/>
    <x v="2"/>
    <s v="Noviembre de 2013"/>
    <s v="PEI"/>
    <n v="56"/>
    <s v="Ac"/>
    <m/>
    <d v="2013-12-09T00:00:00"/>
    <d v="2014-07-31T00:00:00"/>
    <m/>
    <s v="Mediante correo electrónico del 21/12/15 se informa acción; sin embargo, es necesario aportar soportes"/>
    <m/>
    <s v="P"/>
    <m/>
  </r>
  <r>
    <n v="1865"/>
    <n v="654"/>
    <n v="2013"/>
    <s v="_x000a_8.       Se presentan observaciones dejadas en el acta de entrega del Centro de Control de Operaciones del PR 3+500 de la Ruta 4517, municipio de Bosconia – Cesar, el cual inició su operación desde el mes de febrero de 2013, que deben ser verificadas y c"/>
    <x v="2"/>
    <x v="4"/>
    <x v="29"/>
    <x v="2"/>
    <s v="Noviembre de 2013"/>
    <s v="PEI"/>
    <n v="56"/>
    <s v="Ac"/>
    <m/>
    <d v="2013-12-09T00:00:00"/>
    <d v="2014-07-31T00:00:00"/>
    <m/>
    <s v="Mediante correo electrónico del 21/12/15 se informa acción; sin embargo, es necesario aportar soportes"/>
    <m/>
    <s v="P"/>
    <m/>
  </r>
  <r>
    <n v="1866"/>
    <n v="655"/>
    <n v="2013"/>
    <s v="_x000a_9.       Se debe verificar y remitir a esta oficina las competencias de parcheo y de ser pertinente de rehabilitación en el tramo Bosconia - Y de Ciénaga, antes a cargo de la concesión Santa Marta Riohacha Paraguachón hoy tramo a cargo de Yuma._x000a_"/>
    <x v="2"/>
    <x v="4"/>
    <x v="29"/>
    <x v="2"/>
    <s v="Noviembre de 2013"/>
    <s v="PEI"/>
    <n v="56"/>
    <s v="Ac"/>
    <m/>
    <d v="2013-12-09T00:00:00"/>
    <d v="2014-07-31T00:00:00"/>
    <m/>
    <s v="Mediante correo electrónico del 21/12/15 se informa acción; sin embargo, es necesario aportar soportes"/>
    <m/>
    <s v="P"/>
    <m/>
  </r>
  <r>
    <n v="1867"/>
    <n v="656"/>
    <n v="2013"/>
    <s v="10.   Se debe realizar, documentar y anexar el seguimiento que se efectúa al equipo de control de calidad interno del Concesionario, el cual verifica las funciones de control de las actividades de los subcontratistas, igualmente, cuando se presenten queja"/>
    <x v="2"/>
    <x v="4"/>
    <x v="29"/>
    <x v="2"/>
    <s v="Noviembre de 2013"/>
    <s v="PEI"/>
    <n v="56"/>
    <s v="Ac"/>
    <m/>
    <d v="2013-12-09T00:00:00"/>
    <d v="2014-07-31T00:00:00"/>
    <m/>
    <s v="Mediante correo electrónico del 21/12/15 se informa acción; sin embargo, es necesario aportar soportes"/>
    <m/>
    <s v="P"/>
    <m/>
  </r>
  <r>
    <n v="1868"/>
    <n v="657"/>
    <n v="2013"/>
    <s v="11.   Se debe solicitar usuario y clave para realizar la actualización de la página de SI-ANI._x000a_"/>
    <x v="2"/>
    <x v="4"/>
    <x v="29"/>
    <x v="2"/>
    <s v="Noviembre de 2013"/>
    <s v="PEI"/>
    <n v="56"/>
    <s v="Ac"/>
    <m/>
    <d v="2013-12-09T00:00:00"/>
    <d v="2014-07-31T00:00:00"/>
    <m/>
    <s v="Mediante correo electrónico del 21/12/15 se informa acción; sin embargo, es necesario aportar soportes"/>
    <m/>
    <s v="P"/>
    <m/>
  </r>
  <r>
    <n v="1869"/>
    <n v="658"/>
    <n v="2013"/>
    <s v="12.   Se debe realizar una revisión total de la boletería manual provista en las estaciones de peaje, a través de la cual se garantice el número impreso y existente por cada categoría._x000a_"/>
    <x v="2"/>
    <x v="4"/>
    <x v="29"/>
    <x v="2"/>
    <s v="Noviembre de 2013"/>
    <s v="PEI"/>
    <n v="56"/>
    <s v="Ac"/>
    <m/>
    <d v="2013-12-09T00:00:00"/>
    <d v="2014-07-31T00:00:00"/>
    <m/>
    <s v="Mediante correo electrónico del 21/12/15 se informa acción; sin embargo, es necesario aportar soportes"/>
    <m/>
    <s v="P"/>
    <m/>
  </r>
  <r>
    <n v="1870"/>
    <n v="659"/>
    <n v="2013"/>
    <s v="13.   No se evidencia por parte de la Interventoría el registro a la revisión efectuada al reglamento Interno de Trabajo, Manual de Funciones-procesos, en este se debe verificar: (Responsabilidades, Procedimientos, mecanismos  de control y prevención para"/>
    <x v="2"/>
    <x v="4"/>
    <x v="29"/>
    <x v="2"/>
    <s v="Noviembre de 2013"/>
    <s v="PEI"/>
    <n v="56"/>
    <s v="Ac"/>
    <m/>
    <d v="2013-12-09T00:00:00"/>
    <d v="2014-07-31T00:00:00"/>
    <m/>
    <s v="Mediante correo electrónico del 21/12/15 se informa acción; sin embargo, es necesario aportar soportes"/>
    <m/>
    <s v="P"/>
    <m/>
  </r>
  <r>
    <n v="1871"/>
    <n v="660"/>
    <n v="2013"/>
    <s v="14.   Se debe fortalecer los formatos operativos de revisión de obligaciones contractuales en la estación de pesaje, por parte de la Interventoría, para de esta forma verificar entre otros:_x000a_a.       Se recomienda llevar registro de los libros que se lleva"/>
    <x v="2"/>
    <x v="4"/>
    <x v="29"/>
    <x v="2"/>
    <s v="Noviembre de 2013"/>
    <s v="PEI"/>
    <n v="56"/>
    <s v="Ac"/>
    <m/>
    <d v="2013-12-09T00:00:00"/>
    <d v="2014-07-31T00:00:00"/>
    <m/>
    <s v="Mediante correo electrónico del 21/12/15 se informa acción; sin embargo, es necesario aportar soportes"/>
    <m/>
    <s v="P"/>
    <m/>
  </r>
  <r>
    <n v="1872"/>
    <n v="661"/>
    <n v="2013"/>
    <s v="_x000a_15.   Con el fin de verificar un adecuado cumplimiento contractual de todos los aspectos asociados a la entrega de hitos, se debe realizar formato de recepción de hitos, donde se incluya el cumplimiento al contrato de concesión especialmente a lo dispues"/>
    <x v="2"/>
    <x v="4"/>
    <x v="29"/>
    <x v="2"/>
    <s v="Noviembre de 2013"/>
    <s v="PEI"/>
    <n v="56"/>
    <s v="Ac"/>
    <m/>
    <d v="2013-12-09T00:00:00"/>
    <d v="2014-07-31T00:00:00"/>
    <m/>
    <s v="Mediante correo electrónico del 21/12/15 se informa acción; sin embargo, es necesario aportar soportes"/>
    <m/>
    <s v="P"/>
    <m/>
  </r>
  <r>
    <n v="1873"/>
    <n v="662"/>
    <n v="2013"/>
    <s v="_x000a_16.   Aunque se evidencia observancia por parte de la interventoría en la generación del concepto y remisión a la ANI sobre cumplimiento en lo dispuesto a permisos temporales, se debe realizar formato de verificación de consecución de requisitos estipula"/>
    <x v="2"/>
    <x v="4"/>
    <x v="29"/>
    <x v="2"/>
    <s v="Noviembre de 2013"/>
    <s v="PEI"/>
    <n v="56"/>
    <s v="Ac"/>
    <m/>
    <d v="2013-12-09T00:00:00"/>
    <d v="2014-07-31T00:00:00"/>
    <m/>
    <s v="Mediante correo electrónico del 21/12/15 se informa acción; sin embargo, es necesario aportar soportes"/>
    <m/>
    <s v="P"/>
    <m/>
  </r>
  <r>
    <n v="1877"/>
    <n v="666"/>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78"/>
    <n v="667"/>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81"/>
    <n v="670"/>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82"/>
    <n v="671"/>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esperar respuesta de la Contraloría. Avance en 2016"/>
    <m/>
    <s v="P"/>
    <m/>
  </r>
  <r>
    <n v="1883"/>
    <n v="672"/>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84"/>
    <n v="673"/>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85"/>
    <n v="674"/>
    <n v="2013"/>
    <s v="Se presentan observaciones a la gestión realizada por parte del Supervisor,_x000a_                                                                                                                  _x000a_Además de tener en cuenta las observaciones detectadas a la inte"/>
    <x v="2"/>
    <x v="4"/>
    <x v="29"/>
    <x v="2"/>
    <s v="Noviembre de 2013"/>
    <s v="PEI"/>
    <n v="56"/>
    <s v="Ac"/>
    <m/>
    <d v="2013-12-09T00:00:00"/>
    <d v="2014-07-31T00:00:00"/>
    <m/>
    <s v="Mediante correo electrónico del 21/12/15 se informa acción; sin embargo, es necesario aportar soportes"/>
    <m/>
    <s v="P"/>
    <m/>
  </r>
  <r>
    <n v="1886"/>
    <n v="675"/>
    <n v="2013"/>
    <s v="Se presentan observaciones a la gestión realizada por parte de la Interventoría como:_x000a_ _x000a_1. No obstante, que el contrato de interventoría No SEA 015 de 2012 suscrito ente la Agencia Nacional de Infraestructura y el Consorcio Inter-Puerto, Capitulo IV, secc"/>
    <x v="2"/>
    <x v="4"/>
    <x v="29"/>
    <x v="2"/>
    <s v="Noviembre de 2013"/>
    <s v="PEI"/>
    <n v="56"/>
    <s v="Ac"/>
    <m/>
    <d v="2013-12-09T00:00:00"/>
    <d v="2014-07-31T00:00:00"/>
    <m/>
    <s v="Mediante correo electrónico del 21/12/15 se informa acción; sin embargo, es necesario aportar soportes"/>
    <m/>
    <s v="P"/>
    <m/>
  </r>
  <r>
    <n v="1887"/>
    <n v="676"/>
    <n v="2013"/>
    <s v="Se presentan observaciones a la gestión realizada por parte de la Interventoría como:_x000a_ _x000a_2.      Dentro de los formatos adoptados por la interventoría se debe incluir la obligación del contrato de concesión en cumplimiento a la señalización temporal de obr"/>
    <x v="2"/>
    <x v="4"/>
    <x v="29"/>
    <x v="2"/>
    <s v="Noviembre de 2013"/>
    <s v="PEI"/>
    <n v="56"/>
    <s v="Ac"/>
    <m/>
    <d v="2013-12-09T00:00:00"/>
    <d v="2014-07-31T00:00:00"/>
    <m/>
    <s v="Mediante correo electrónico del 21/12/15 se informa acción; sin embargo, es necesario aportar soportes"/>
    <m/>
    <s v="P"/>
    <m/>
  </r>
  <r>
    <n v="1888"/>
    <n v="677"/>
    <n v="2013"/>
    <s v="Se presentan observaciones a la gestión realizada por parte de la Interventoría como:_x000a_3. Se cuentan con áreas e inversiones condicionadas como lo son la adecuación de la carreara 1 y acceso a la carrera 4[2] (inversión para el 2012), INVEMAR, los silos de"/>
    <x v="2"/>
    <x v="4"/>
    <x v="29"/>
    <x v="2"/>
    <s v="Noviembre de 2013"/>
    <s v="PEI"/>
    <n v="56"/>
    <s v="Ac"/>
    <m/>
    <d v="2013-12-09T00:00:00"/>
    <d v="2014-07-31T00:00:00"/>
    <m/>
    <s v="Mediante correo electrónico del 21/12/15 se informa acción; sin embargo, es necesario aportar soportes"/>
    <m/>
    <s v="P"/>
    <m/>
  </r>
  <r>
    <n v="1889"/>
    <n v="678"/>
    <n v="2013"/>
    <s v="Se presentan observaciones a la gestión realizada por parte de la Interventoría como:_x000a_ 4.      No se ha realizado el monitoreo ambiental aire (material particulado gases y ruido), los cuales debieron ser autorizados por la oficina de Gestión Contractual -"/>
    <x v="2"/>
    <x v="4"/>
    <x v="29"/>
    <x v="2"/>
    <s v="Noviembre de 2013"/>
    <s v="PEI"/>
    <n v="56"/>
    <s v="Ac"/>
    <m/>
    <d v="2013-12-09T00:00:00"/>
    <d v="2014-07-31T00:00:00"/>
    <m/>
    <s v="Mediante correo electrónico del 21/12/15 se informa acción; sin embargo, es necesario aportar soportes"/>
    <m/>
    <s v="P"/>
    <m/>
  </r>
  <r>
    <n v="1890"/>
    <n v="679"/>
    <n v="2013"/>
    <s v="Se presentan observaciones a la gestión realizada por parte de la Interventoría como:_x000a_ _x000a_5. Existen algunas observaciones técnicas efectuadas por parte de la oficina de Control Interno, sobre las cuales no existe pronunciamiento alguno emanado de la superv"/>
    <x v="2"/>
    <x v="4"/>
    <x v="29"/>
    <x v="2"/>
    <s v="Noviembre de 2013"/>
    <s v="PEI"/>
    <n v="56"/>
    <s v="Ac"/>
    <m/>
    <d v="2013-12-09T00:00:00"/>
    <d v="2014-07-31T00:00:00"/>
    <m/>
    <s v="Mediante correo electrónico del 21/12/15 se informa acción; sin embargo, es necesario aportar soportes"/>
    <m/>
    <s v="P"/>
    <m/>
  </r>
  <r>
    <n v="1891"/>
    <n v="680"/>
    <n v="2013"/>
    <s v="Se presentan observaciones a la gestión realizada por parte de la Interventoría como:_x000a_6. No se han presentado por parte de la Gerencia Portuaria los formatos para realizar los inventarios por parte de la Interventoría, lo que ocasiona posibles retrasos en"/>
    <x v="2"/>
    <x v="4"/>
    <x v="29"/>
    <x v="2"/>
    <s v="Noviembre de 2013"/>
    <s v="PEI"/>
    <n v="56"/>
    <s v="Ac"/>
    <m/>
    <d v="2013-12-09T00:00:00"/>
    <d v="2014-07-31T00:00:00"/>
    <m/>
    <s v="Mediante correo electrónico del 21/12/15 se informa acción; sin embargo, es necesario aportar soportes"/>
    <m/>
    <s v="P"/>
    <m/>
  </r>
  <r>
    <n v="1892"/>
    <n v="681"/>
    <n v="2013"/>
    <s v="Se presentan observaciones a la gestión realizada por parte de la Interventoría como:_x000a_7. Los inventarios a realizar por parte de la interventoría deben estar enmarcados dentro de los formatos y con la información de toda la infraestructura existente en el"/>
    <x v="2"/>
    <x v="4"/>
    <x v="29"/>
    <x v="2"/>
    <s v="Noviembre de 2013"/>
    <s v="PEI"/>
    <n v="56"/>
    <s v="Ac"/>
    <m/>
    <d v="2013-12-09T00:00:00"/>
    <d v="2014-07-31T00:00:00"/>
    <m/>
    <s v="Mediante correo electrónico del 21/12/15 se informa acción; sin embargo, es necesario aportar soportes"/>
    <m/>
    <s v="P"/>
    <m/>
  </r>
  <r>
    <n v="1893"/>
    <n v="682"/>
    <n v="2013"/>
    <s v="Se presentan observaciones a la gestión realizada por parte de la Interventoría como:_x000a_8. El plan bianual para la vigencia 2013, se encuentra en ejecución en virtud de la falta de pronunciamiento oficial e idóneo de la Entidad; en razón a que la solicitud "/>
    <x v="2"/>
    <x v="4"/>
    <x v="29"/>
    <x v="2"/>
    <s v="Noviembre de 2013"/>
    <s v="PEI"/>
    <n v="56"/>
    <s v="Ac"/>
    <m/>
    <d v="2013-12-09T00:00:00"/>
    <d v="2014-07-31T00:00:00"/>
    <m/>
    <s v="Mediante correo electrónico del 21/12/15 se informa acción; sin embargo, es necesario aportar soportes"/>
    <m/>
    <s v="P"/>
    <m/>
  </r>
  <r>
    <n v="1895"/>
    <n v="684"/>
    <n v="2013"/>
    <s v="Se presentan observaciones a la gestión realizada por parte de la Interventoría como:_x000a_10. Al momento de la visita por parte de Control Interno, solo se habían allegado a la Entidad dos (2) de las tres (3) las Batimetrías, que se especifican dentro obligac"/>
    <x v="2"/>
    <x v="4"/>
    <x v="29"/>
    <x v="2"/>
    <s v="Noviembre de 2013"/>
    <s v="PEI"/>
    <n v="56"/>
    <s v="Ac"/>
    <m/>
    <d v="2013-12-09T00:00:00"/>
    <d v="2014-07-31T00:00:00"/>
    <m/>
    <s v="Mediante correo electrónico del 21/12/15 se informa acción; sin embargo, es necesario aportar soportes"/>
    <m/>
    <s v="P"/>
    <m/>
  </r>
  <r>
    <n v="1896"/>
    <n v="685"/>
    <n v="2013"/>
    <s v="Se presentan observaciones a la gestión realizada por parte de la Interventoría como:_x000a__x000a_11. Se debe realizar un inventario a nivel de detalle de la infraestructura portuaria en aplicación y en cumplimiento de los lineamientos indicados, por parte de la Age"/>
    <x v="2"/>
    <x v="4"/>
    <x v="29"/>
    <x v="2"/>
    <s v="Noviembre de 2013"/>
    <s v="PEI"/>
    <n v="56"/>
    <s v="Ac"/>
    <m/>
    <d v="2013-12-09T00:00:00"/>
    <d v="2014-07-31T00:00:00"/>
    <m/>
    <s v="Mediante correo electrónico del 21/12/15 se informa acción; sin embargo, es necesario aportar soportes"/>
    <m/>
    <s v="P"/>
    <m/>
  </r>
  <r>
    <n v="1897"/>
    <n v="686"/>
    <n v="2013"/>
    <s v="Se presentan observaciones a la gestión realizada por parte de la Interventoría como:_x000a_12. El supervisor del proyecto se encuentra a cargo de la concesión SPRSM tiene a su cargo 28 contratos adicionales, lo que le impide realizar un adecuado seguimiento a "/>
    <x v="2"/>
    <x v="4"/>
    <x v="29"/>
    <x v="2"/>
    <s v="Noviembre de 2013"/>
    <s v="PEI"/>
    <n v="56"/>
    <s v="Ac"/>
    <m/>
    <d v="2013-12-09T00:00:00"/>
    <d v="2014-07-31T00:00:00"/>
    <m/>
    <s v="Mediante correo electrónico del 21/12/15 se informa acción; sin embargo, es necesario aportar soportes"/>
    <m/>
    <s v="P"/>
    <m/>
  </r>
  <r>
    <n v="1899"/>
    <n v="688"/>
    <n v="2013"/>
    <s v="Se presentan observaciones a la gestión realizada por parte de la Interventoría como:_x000a_14.   Se debe anexar el seguimiento realizado a la página WEB de la concesión donde se verifique la divulgación y actualización de los aspectos importantes de la concesi"/>
    <x v="2"/>
    <x v="4"/>
    <x v="29"/>
    <x v="2"/>
    <s v="Noviembre de 2013"/>
    <s v="PEI"/>
    <n v="56"/>
    <s v="Ac"/>
    <m/>
    <d v="2013-12-09T00:00:00"/>
    <d v="2014-07-31T00:00:00"/>
    <m/>
    <s v="Mediante correo electrónico del 21/12/15 se informa acción; sin embargo, es necesario aportar soportes"/>
    <m/>
    <s v="P"/>
    <m/>
  </r>
  <r>
    <n v="1901"/>
    <n v="690"/>
    <n v="2013"/>
    <s v="Se presentan observaciones a la gestión realizada por parte del Supervisor,[5]_x000a_ _x000a_Además de tener en cuenta las observaciones detectadas a la interventoría, para el ejercicio de las acciones a que haya lugar, se presentan las siguientes:_x000a_ _x000a_13. Al no estar "/>
    <x v="2"/>
    <x v="4"/>
    <x v="29"/>
    <x v="2"/>
    <s v="Noviembre de 2013"/>
    <s v="PEI"/>
    <n v="56"/>
    <s v="Ac"/>
    <m/>
    <d v="2013-12-09T00:00:00"/>
    <d v="2014-07-31T00:00:00"/>
    <m/>
    <s v="Mediante correo electrónico del 21/12/15 se informa acción; sin embargo, es necesario aportar soportes"/>
    <m/>
    <s v="P"/>
    <m/>
  </r>
  <r>
    <n v="1902"/>
    <n v="691"/>
    <n v="2013"/>
    <s v="Se presentan observaciones a la gestión realizada por parte del Supervisor,[5]_x000a_ _x000a_Además de tener en cuenta las observaciones detectadas a la interventoría, para el ejercicio de las acciones a que haya lugar, se presentan las siguientes:_x000a_14. Se debe aclara"/>
    <x v="2"/>
    <x v="4"/>
    <x v="29"/>
    <x v="2"/>
    <s v="Noviembre de 2013"/>
    <s v="PEI"/>
    <n v="56"/>
    <s v="Ac"/>
    <m/>
    <d v="2013-12-09T00:00:00"/>
    <d v="2014-07-31T00:00:00"/>
    <m/>
    <s v="Mediante correo electrónico del 21/12/15 se informa acción; sin embargo, es necesario aportar soportes"/>
    <m/>
    <s v="P"/>
    <m/>
  </r>
  <r>
    <n v="1903"/>
    <n v="692"/>
    <n v="2013"/>
    <s v="Se presentan observaciones a la gestión realizada por parte del Supervisor,[5]_x000a_ _x000a_Además de tener en cuenta las observaciones detectadas a la interventoría, para el ejercicio de las acciones a que haya lugar, se presentan las siguientes:_x000a_15. La Interventor"/>
    <x v="2"/>
    <x v="4"/>
    <x v="29"/>
    <x v="2"/>
    <s v="Noviembre de 2013"/>
    <s v="PEI"/>
    <n v="56"/>
    <s v="Ac"/>
    <m/>
    <d v="2013-12-09T00:00:00"/>
    <d v="2014-07-31T00:00:00"/>
    <m/>
    <s v="Mediante correo electrónico del 21/12/15 se informa acción; sin embargo, es necesario aportar soportes"/>
    <m/>
    <s v="P"/>
    <m/>
  </r>
  <r>
    <n v="1904"/>
    <n v="693"/>
    <n v="2013"/>
    <s v="Se presentan observaciones a la gestión realizada por parte del Supervisor,[5]_x000a_ _x000a_Además de tener en cuenta las observaciones detectadas a la interventoría, para el ejercicio de las acciones a que haya lugar, se presentan las siguientes:_x000a_16. Es importante "/>
    <x v="2"/>
    <x v="4"/>
    <x v="29"/>
    <x v="2"/>
    <s v="Noviembre de 2013"/>
    <s v="PEI"/>
    <n v="56"/>
    <s v="Ac"/>
    <m/>
    <d v="2013-12-09T00:00:00"/>
    <d v="2014-07-31T00:00:00"/>
    <m/>
    <s v="Mediante correo electrónico del 21/12/15 se informa acción; sin embargo, es necesario aportar soportes"/>
    <m/>
    <s v="P"/>
    <m/>
  </r>
  <r>
    <n v="1906"/>
    <n v="695"/>
    <n v="2013"/>
    <s v="Se presentan observaciones a la gestión realizada por parte del Supervisor,[5]_x000a_ _x000a_Además de tener en cuenta las observaciones detectadas a la interventoría, para el ejercicio de las acciones a que haya lugar, se presentan las siguientes:_x000a_18. Se debe solici"/>
    <x v="2"/>
    <x v="4"/>
    <x v="29"/>
    <x v="2"/>
    <s v="Noviembre de 2013"/>
    <s v="PEI"/>
    <n v="56"/>
    <s v="Ac"/>
    <m/>
    <d v="2013-12-09T00:00:00"/>
    <d v="2014-07-31T00:00:00"/>
    <m/>
    <s v="Mediante correo electrónico del 21/12/15 se informa acción; sin embargo, es necesario aportar soportes"/>
    <m/>
    <s v="P"/>
    <m/>
  </r>
  <r>
    <n v="1907"/>
    <n v="696"/>
    <n v="2013"/>
    <s v="Se presentan observaciones a la gestión realizada por parte del Supervisor,[5]_x000a_ _x000a_Además de tener en cuenta las observaciones detectadas a la interventoría, para el ejercicio de las acciones a que haya lugar, se presentan las siguientes:_x000a_19. Dentro del inv"/>
    <x v="2"/>
    <x v="4"/>
    <x v="29"/>
    <x v="2"/>
    <s v="Noviembre de 2013"/>
    <s v="PEI"/>
    <n v="56"/>
    <s v="Ac"/>
    <m/>
    <d v="2013-12-09T00:00:00"/>
    <d v="2014-07-31T00:00:00"/>
    <m/>
    <s v="Mediante correo electrónico del 21/12/15 se informa acción; sin embargo, es necesario aportar soportes"/>
    <m/>
    <s v="P"/>
    <m/>
  </r>
  <r>
    <n v="1908"/>
    <n v="697"/>
    <n v="2013"/>
    <s v="Se presentan observaciones a la gestión realizada por parte del Supervisor,[5]_x000a_ _x000a_Además de tener en cuenta las observaciones detectadas a la interventoría, para el ejercicio de las acciones a que haya lugar, se presentan las siguientes:_x000a_20. Para el invent"/>
    <x v="2"/>
    <x v="4"/>
    <x v="29"/>
    <x v="2"/>
    <s v="Noviembre de 2013"/>
    <s v="PEI"/>
    <n v="56"/>
    <s v="Ac"/>
    <m/>
    <d v="2013-12-09T00:00:00"/>
    <d v="2014-07-31T00:00:00"/>
    <m/>
    <s v="Mediante correo electrónico del 21/12/15 se informa acción; sin embargo, es necesario aportar soportes"/>
    <m/>
    <s v="P"/>
    <m/>
  </r>
  <r>
    <n v="1909"/>
    <n v="698"/>
    <n v="2013"/>
    <s v="Se presentan observaciones a la gestión realizada por parte del Supervisor,[5]_x000a_ _x000a_Además de tener en cuenta las observaciones detectadas a la interventoría, para el ejercicio de las acciones a que haya lugar, se presentan las siguientes:_x000a_21. Temas pendient"/>
    <x v="2"/>
    <x v="4"/>
    <x v="29"/>
    <x v="2"/>
    <s v="Noviembre de 2013"/>
    <s v="PEI"/>
    <n v="56"/>
    <s v="Ac"/>
    <m/>
    <d v="2013-12-09T00:00:00"/>
    <d v="2014-07-31T00:00:00"/>
    <m/>
    <s v="Mediante correo electrónico del 21/12/15 se informa acción; sin embargo, es necesario aportar soportes"/>
    <m/>
    <s v="P"/>
    <m/>
  </r>
  <r>
    <n v="1910"/>
    <n v="699"/>
    <n v="2013"/>
    <s v="1.       No obstante que el contrato de interventoría No 020 de 2012 suscrito ente la Agencia Nacional de Infraestructura y el Consorcio Interventoría Transversal de las Américas, Capitulo IV, sección 4.0.2 “Informes mensuales”, establece que el intervent"/>
    <x v="2"/>
    <x v="2"/>
    <x v="30"/>
    <x v="2"/>
    <s v="Diciembre  de 2013"/>
    <s v="PEI"/>
    <n v="58"/>
    <s v="Ac"/>
    <m/>
    <d v="2013-12-09T00:00:00"/>
    <d v="2014-07-31T00:00:00"/>
    <m/>
    <s v="Mediante correo electrónico del 15/12/15 se anexa evidencias de gestion respecto a 20 observaciones. Faltan documentos por entregar"/>
    <m/>
    <s v="P"/>
    <m/>
  </r>
  <r>
    <n v="1952"/>
    <n v="741"/>
    <n v="2013"/>
    <s v="Se presentan observaciones a la gestión realizada por parte del Supervisor,[10]_x000a_ _x000a_Además de tener en cuenta las observaciones detectadas a la interventoría, para el ejercicio de las acciones a que haya lugar, se presentan las siguientes:_x000a_ 32. En el tramo "/>
    <x v="2"/>
    <x v="2"/>
    <x v="30"/>
    <x v="2"/>
    <s v="Diciembre  de 2013"/>
    <s v="PEI"/>
    <n v="58"/>
    <s v="Ac"/>
    <m/>
    <d v="2013-12-09T00:00:00"/>
    <d v="2014-07-31T00:00:00"/>
    <m/>
    <s v="No se mencionó en el memorando No. 2015-500-015325-3"/>
    <m/>
    <s v="S/I"/>
    <m/>
  </r>
  <r>
    <n v="1981"/>
    <n v="770"/>
    <n v="2013"/>
    <s v="1. Pérdida de Trazabilidad en algunas respuestas enviadas a los Entes de Control"/>
    <x v="3"/>
    <x v="0"/>
    <x v="31"/>
    <x v="5"/>
    <s v="Diciembre  de 2013"/>
    <m/>
    <m/>
    <s v="Ac"/>
    <m/>
    <d v="2013-12-09T00:00:00"/>
    <d v="2014-07-31T00:00:00"/>
    <m/>
    <m/>
    <e v="#REF!"/>
    <s v="S/I"/>
    <m/>
  </r>
  <r>
    <n v="1983"/>
    <n v="772"/>
    <n v="2013"/>
    <s v="3. Falta de Concordancia de los registros que constituyen la Base de Datos con la Realidad"/>
    <x v="3"/>
    <x v="0"/>
    <x v="31"/>
    <x v="5"/>
    <s v="Diciembre  de 2013"/>
    <m/>
    <m/>
    <s v="Ac"/>
    <m/>
    <d v="2013-12-09T00:00:00"/>
    <d v="2014-07-31T00:00:00"/>
    <m/>
    <m/>
    <e v="#REF!"/>
    <s v="S/I"/>
    <m/>
  </r>
  <r>
    <n v="1985"/>
    <n v="774"/>
    <n v="2013"/>
    <s v="1. Se deben estructurar de manera apropiada los indicadores de gestión, los cuales deben diseñarse con el acompañamiento de la Vicepresidencia de Planeación, a fin de que estos sean coherentes y permitan medir con parámetros de calidad la gestión desarrol"/>
    <x v="0"/>
    <x v="0"/>
    <x v="0"/>
    <x v="5"/>
    <s v="Diciembre  de 2013"/>
    <s v="PEI"/>
    <n v="91"/>
    <s v="Ac"/>
    <m/>
    <d v="2013-12-09T00:00:00"/>
    <d v="2014-07-31T00:00:00"/>
    <m/>
    <m/>
    <e v="#REF!"/>
    <s v="S/I"/>
    <m/>
  </r>
  <r>
    <n v="1987"/>
    <n v="776"/>
    <n v="2013"/>
    <s v="3. En la estructuración de los planes de capacitación, se debe tener en cuenta todos los lineamientos establecidos en las guía diseñadas por el Departamento Administrativa de la Función Pública – DAFP y la Escuela Superior de Administración – Publica, ESA"/>
    <x v="0"/>
    <x v="0"/>
    <x v="0"/>
    <x v="5"/>
    <s v="Diciembre  de 2013"/>
    <s v="PEI"/>
    <n v="91"/>
    <s v="Ac"/>
    <m/>
    <d v="2013-12-09T00:00:00"/>
    <d v="2014-07-31T00:00:00"/>
    <m/>
    <m/>
    <e v="#REF!"/>
    <s v="S/I"/>
    <m/>
  </r>
  <r>
    <n v="1988"/>
    <n v="777"/>
    <n v="2013"/>
    <s v="4. Sí bien es cierto que la entidad cuenta con un manual de inducción, también lo es que el plan de capacitación no contempla cursos, talleres  o actividades de inducción y reinducción, lo cual se hace necesario dadas nuevas funciones, compromisos y norma"/>
    <x v="0"/>
    <x v="0"/>
    <x v="0"/>
    <x v="5"/>
    <s v="Diciembre  de 2013"/>
    <s v="PEI"/>
    <n v="91"/>
    <s v="Ac"/>
    <m/>
    <d v="2013-12-09T00:00:00"/>
    <d v="2014-07-31T00:00:00"/>
    <m/>
    <m/>
    <e v="#REF!"/>
    <s v="S/I"/>
    <m/>
  </r>
  <r>
    <n v="1989"/>
    <n v="778"/>
    <n v="2013"/>
    <s v="5. Se hace necesario elaborar el panorama de factores de riesgo  de la entidad, a fin de poder reconocer con precisión las fuentes generadoras de los posibles eventos de riesgos al interior de la ANI; y en general, todo lo referente con el  Sistema de Ges"/>
    <x v="0"/>
    <x v="0"/>
    <x v="0"/>
    <x v="5"/>
    <s v="Diciembre  de 2013"/>
    <s v="PEI"/>
    <n v="91"/>
    <s v="Ac"/>
    <m/>
    <d v="2013-12-09T00:00:00"/>
    <d v="2014-07-31T00:00:00"/>
    <m/>
    <m/>
    <e v="#REF!"/>
    <s v="S/I"/>
    <m/>
  </r>
  <r>
    <n v="1990"/>
    <n v="779"/>
    <n v="2013"/>
    <s v="6. Para el año 2012, se denota una falta de ejecución del presupuesto de capacitación bienestar social y estímulos, toda vez que sólo se ejecutó 66%, siendo critico dentro de este el asignado a servicios de capacitación donde sólo se ejecutó el 3%.; en ta"/>
    <x v="0"/>
    <x v="0"/>
    <x v="0"/>
    <x v="5"/>
    <s v="Diciembre  de 2013"/>
    <s v="PEI"/>
    <n v="91"/>
    <s v="Ac"/>
    <m/>
    <d v="2013-12-09T00:00:00"/>
    <d v="2014-07-31T00:00:00"/>
    <m/>
    <m/>
    <e v="#REF!"/>
    <s v="S/I"/>
    <m/>
  </r>
  <r>
    <n v="1992"/>
    <n v="781"/>
    <n v="2013"/>
    <s v="8. Se deben definir estrategias apropiadas que permitan convocar a las diferentes dependencias de la entidad, para que participen y se postulen en los planes de incentivos que premien a los equipos de trabajo._x000a__x000a_"/>
    <x v="0"/>
    <x v="0"/>
    <x v="0"/>
    <x v="5"/>
    <s v="Diciembre  de 2013"/>
    <s v="PEI"/>
    <n v="91"/>
    <s v="Ac"/>
    <m/>
    <d v="2013-12-09T00:00:00"/>
    <d v="2014-07-31T00:00:00"/>
    <m/>
    <m/>
    <e v="#REF!"/>
    <s v="S/I"/>
    <m/>
  </r>
  <r>
    <n v="1993"/>
    <n v="782"/>
    <n v="2013"/>
    <s v="9. Se considera necesario actualizar la Resolución No. 540 de 2008, por medio de la cual se define la Política de Talento Humano en el Instituto Nacional de Concesiones – INCO, toda vez que esta hace relación a la anterior entidad._x000a__x000a_"/>
    <x v="0"/>
    <x v="0"/>
    <x v="0"/>
    <x v="5"/>
    <s v="Diciembre  de 2013"/>
    <s v="PEI"/>
    <n v="91"/>
    <s v="Ac"/>
    <m/>
    <d v="2013-12-09T00:00:00"/>
    <d v="2014-07-31T00:00:00"/>
    <m/>
    <m/>
    <e v="#REF!"/>
    <s v="S/I"/>
    <m/>
  </r>
  <r>
    <n v="1994"/>
    <n v="783"/>
    <n v="2013"/>
    <s v="10. En mí opinión de este despacho las resoluciones Nos. 797 del 26/11/2012 y la 872 del 12/08/2013 contravienen la normatividad superior vigente, teniendo en cuenta que el Art. 77 del Decreto 1227 de 2005 y el Decreto 1567 de 1998 Art. 33 hacen alusión a"/>
    <x v="0"/>
    <x v="0"/>
    <x v="0"/>
    <x v="5"/>
    <s v="Diciembre  de 2013"/>
    <s v="PEI"/>
    <n v="91"/>
    <s v="Ac"/>
    <m/>
    <d v="2013-12-09T00:00:00"/>
    <d v="2014-07-31T00:00:00"/>
    <m/>
    <m/>
    <e v="#REF!"/>
    <s v="S/I"/>
    <m/>
  </r>
  <r>
    <n v="1997"/>
    <n v="786"/>
    <n v="2013"/>
    <s v="4. También advertimos que no se encuentra informe de gestión asociado a todas las cuentas de cobro presentadas por el contratista, cuentas de cobro que deberían contener los porcentajes de avance, cantidades de obra, entre otras. _x000a__x000a_"/>
    <x v="3"/>
    <x v="0"/>
    <x v="5"/>
    <x v="0"/>
    <s v="Diciembre  de 2013"/>
    <s v="PEI"/>
    <n v="99"/>
    <s v="Ac"/>
    <m/>
    <d v="2013-12-09T00:00:00"/>
    <d v="2014-07-31T00:00:00"/>
    <m/>
    <m/>
    <m/>
    <s v="S/I"/>
    <m/>
  </r>
  <r>
    <n v="1998"/>
    <n v="787"/>
    <n v="2013"/>
    <s v="5. De la misma manera, la labor de una interventoría dentro del contrato Estatal corresponde a la vigilancia y control, labor esta que a priori se nota deficiente, teniendo en cuenta que para cada uno de los pagos y desembolsos al contratista era necesari"/>
    <x v="3"/>
    <x v="0"/>
    <x v="5"/>
    <x v="0"/>
    <s v="Diciembre  de 2013"/>
    <s v="PEI"/>
    <n v="99"/>
    <s v="Ac"/>
    <m/>
    <d v="2013-12-09T00:00:00"/>
    <d v="2014-07-31T00:00:00"/>
    <m/>
    <m/>
    <m/>
    <s v="S/I"/>
    <m/>
  </r>
  <r>
    <n v="1999"/>
    <n v="788"/>
    <n v="2013"/>
    <s v="6. Finalmente, no se encontró el Acta de Liquidación correspondiente al contrato en mención, para lo cual se le consultó a la encargada de realizar las liquidaciones contractuales para este tipo de contratos dentro de la ANI, la Dra. Nazly Janne Delgado V"/>
    <x v="3"/>
    <x v="0"/>
    <x v="5"/>
    <x v="0"/>
    <s v="Diciembre  de 2013"/>
    <s v="PEI"/>
    <n v="99"/>
    <s v="Ac"/>
    <m/>
    <d v="2013-12-09T00:00:00"/>
    <d v="2014-07-31T00:00:00"/>
    <m/>
    <m/>
    <m/>
    <s v="S/I"/>
    <m/>
  </r>
  <r>
    <n v="2000"/>
    <n v="789"/>
    <n v="2013"/>
    <s v="1. No fue posible conciliar la información contable con los recursos físicos de la Entidad debido a la desactualización de la base de datos del inventario de activos fijos._x000a__x000a_"/>
    <x v="3"/>
    <x v="0"/>
    <x v="5"/>
    <x v="8"/>
    <s v="Diciembre  de 2013"/>
    <s v="PEI"/>
    <n v="88"/>
    <s v="Ac"/>
    <m/>
    <d v="2013-12-09T00:00:00"/>
    <d v="2014-07-31T00:00:00"/>
    <m/>
    <m/>
    <m/>
    <s v="P"/>
    <m/>
  </r>
  <r>
    <n v="2003"/>
    <n v="792"/>
    <n v="2013"/>
    <s v="4. La Agencia Nacional de Infraestructura no está cumpliendo en este momento con lo dispuesto en la norma derivada de los Principios de Contabilidad Generalmente Aceptados en Colombia, con el adecuado y oportuno registro contable de los activos fijos, su "/>
    <x v="3"/>
    <x v="0"/>
    <x v="5"/>
    <x v="8"/>
    <s v="Diciembre  de 2013"/>
    <s v="PEI"/>
    <n v="88"/>
    <s v="Ac"/>
    <m/>
    <d v="2013-12-09T00:00:00"/>
    <d v="2014-07-31T00:00:00"/>
    <m/>
    <m/>
    <m/>
    <s v="P"/>
    <m/>
  </r>
  <r>
    <n v="2009"/>
    <n v="798"/>
    <n v="2013"/>
    <s v="• Debido a las expectativas nacionales sobre las metas de terminación de las obras de construcción del nuevo muelle para realizar el cargue directo del carbón, la ANI deberá generar una metodología estructurada para monitorear los avances y las fechas de "/>
    <x v="2"/>
    <x v="2"/>
    <x v="32"/>
    <x v="3"/>
    <s v="Diciembre  de 2013"/>
    <s v="PEI"/>
    <n v="130"/>
    <s v="Ac"/>
    <m/>
    <d v="2013-12-09T00:00:00"/>
    <d v="2014-07-31T00:00:00"/>
    <m/>
    <s v="Mediante comunicación No. 2015-303-014928-3, se informa que se realizará semestralmente un informe ejecutivo del estado de cumplimiento del contrato de concesión._x000a__x000a_Se verificará cumplimiento el 2016"/>
    <m/>
    <s v="P"/>
    <m/>
  </r>
  <r>
    <n v="2010"/>
    <n v="799"/>
    <n v="2013"/>
    <s v="8.1. Ejecución Contractual – Avances y Utilización de los Recursos._x000a_• Hasta la fecha no se ha realizado la distribución total de los recursos aportados por el BID, teniendo en cuenta que ya van dos (2) años de ejecución de la cooperación técnica y a falta"/>
    <x v="8"/>
    <x v="6"/>
    <x v="27"/>
    <x v="0"/>
    <s v="Diciembre  de 2013"/>
    <s v="PIL"/>
    <n v="22"/>
    <s v="Ac"/>
    <m/>
    <d v="2013-12-09T00:00:00"/>
    <d v="2014-07-31T00:00:00"/>
    <m/>
    <m/>
    <m/>
    <s v="S/I"/>
    <m/>
  </r>
  <r>
    <n v="2011"/>
    <n v="800"/>
    <n v="2013"/>
    <s v="8.2. Obligatoriedad de remitir información a la Dirección de Impuestos y Aduanas Nacionales - DIAN_x000a_Elaborar y remitir el informe dentro de los parámetros establecidos por la normatividad vigente Decreto 4660 de 2007 y la Resolución de la DIAN 000119 del 3"/>
    <x v="8"/>
    <x v="6"/>
    <x v="27"/>
    <x v="0"/>
    <s v="Diciembre  de 2013"/>
    <s v="PIL"/>
    <n v="22"/>
    <s v="Ac"/>
    <m/>
    <d v="2013-12-09T00:00:00"/>
    <d v="2014-07-31T00:00:00"/>
    <m/>
    <m/>
    <m/>
    <s v="S/I"/>
    <m/>
  </r>
  <r>
    <n v="2015"/>
    <n v="804"/>
    <n v="2013"/>
    <s v="A reglón seguido se detallan estas recomendaciones para la supervisión del proyecto, en cabeza del ingeniero Carlos Arboleda:_x000a_3. Se resalta el tema contractual relacionado con el tramo de Cartago – La Felisa. Para ello se recuerda que Tren de Occidente se"/>
    <x v="2"/>
    <x v="2"/>
    <x v="33"/>
    <x v="3"/>
    <s v="Diciembre  de 2013"/>
    <s v="PEI"/>
    <n v="18"/>
    <s v="Ac"/>
    <m/>
    <d v="2013-12-09T00:00:00"/>
    <d v="2014-07-31T00:00:00"/>
    <m/>
    <s v="Mediante correo electrónico del 01/12/15 se informa que mediante resolución se declaró incumplimiento a Tren de Occidente; sin embargo, a hoy no se ha definido responsable del tramo._x000a__x000a_Revisión avance en Marzo"/>
    <m/>
    <s v="P"/>
    <m/>
  </r>
  <r>
    <n v="2018"/>
    <n v="807"/>
    <n v="2013"/>
    <s v="A reglón seguido se detallan estas recomendaciones para la supervisión del proyecto, en cabeza del ingeniero Carlos Arboleda:_x000a_6. La regularización y control de los pasos a nivel en zonas urbanas del proyecto férreo del Pacifico debe ser una tarea priorita"/>
    <x v="2"/>
    <x v="2"/>
    <x v="33"/>
    <x v="3"/>
    <s v="Diciembre  de 2013"/>
    <s v="PEI"/>
    <n v="18"/>
    <s v="Ac"/>
    <m/>
    <d v="2013-12-09T00:00:00"/>
    <d v="2014-07-31T00:00:00"/>
    <m/>
    <s v="Mediante correo electrónico del 01/12/15 se informa que la interventoría ha enviado comunicaciones respecto al tema; sin embargo, es necesario enviar doc soporte"/>
    <m/>
    <s v="P"/>
    <m/>
  </r>
  <r>
    <n v="2026"/>
    <n v="815"/>
    <n v="2013"/>
    <s v="De igual manera, será labor para la Interventoría del proyecto tener en cuenta las recomendaciones y lineamientos que ésta oficina está planteando en el presente informe, producto de la Auditoría realizada de manera pormenorizada, y que en particular trat"/>
    <x v="2"/>
    <x v="2"/>
    <x v="33"/>
    <x v="3"/>
    <s v="Diciembre  de 2013"/>
    <s v="PEI"/>
    <n v="18"/>
    <s v="Ac"/>
    <m/>
    <d v="2013-12-09T00:00:00"/>
    <d v="2014-07-31T00:00:00"/>
    <m/>
    <s v="Mediante correo electrónico del 01/12/15 se informa que se está trabajando en el Plan de regularización al igual que la interventoría ha realizado actividades relacionadas; sin emabrgo, es necesario aportar doc soporte_x000a_"/>
    <m/>
    <s v="P"/>
    <m/>
  </r>
  <r>
    <n v="2033"/>
    <n v="822"/>
    <n v="2013"/>
    <s v="El interventor deberá tener disponibles y crear estrategias de divulgación para todo su personal, los manuales y documentación relacionado en el Anexo 4 de Metodología y Plan de Cargas, en el capítulo 4, numeral d)."/>
    <x v="2"/>
    <x v="2"/>
    <x v="34"/>
    <x v="3"/>
    <s v="Diciembre  de 2013"/>
    <s v="PEI"/>
    <n v="127"/>
    <s v="Ac"/>
    <s v="Tenencia de los documentos y su inclusión en el Sistema de Gestión de Calidad  "/>
    <d v="2103-10-21T00:00:00"/>
    <d v="2016-10-20T00:00:00"/>
    <m/>
    <s v="Mediante memorando No. 2015304-014388-3, se anexa listado de asistencia a la reinducción del HSEQ Y Plan de cargas. _x000a_Revisar periodicidad"/>
    <m/>
    <s v="P"/>
    <m/>
  </r>
  <r>
    <n v="2034"/>
    <n v="823"/>
    <n v="2013"/>
    <s v="La interventoría deberá verificar el cumplimiento de la página WEB del proyecto"/>
    <x v="2"/>
    <x v="2"/>
    <x v="34"/>
    <x v="3"/>
    <s v="Diciembre  de 2013"/>
    <s v="PEI"/>
    <n v="127"/>
    <s v="Ac"/>
    <s v="Seguimiento al cumplimiento por parte del Concesionario"/>
    <d v="2103-10-21T00:00:00"/>
    <d v="2013-12-11T00:00:00"/>
    <m/>
    <s v="Mediante correo electrónico del 18/12/15 se anexa informe de interventoría. Se revisará en próximos informes"/>
    <m/>
    <s v="P"/>
    <m/>
  </r>
  <r>
    <n v="2042"/>
    <n v="831"/>
    <n v="2013"/>
    <s v="A reglón seguido se detallan estas recomendaciones para la supervisión_x000a_b) Los temas por solucionar con respecto a los tramos pendientes por viabilizar las condiciones necesarias para la terminación de la construcción de la doble línea férrea, deben dársel"/>
    <x v="2"/>
    <x v="2"/>
    <x v="35"/>
    <x v="3"/>
    <s v="Diciembre  de 2013"/>
    <s v="PEI"/>
    <n v="41"/>
    <s v="Ac"/>
    <m/>
    <d v="2013-12-09T00:00:00"/>
    <d v="2014-07-31T00:00:00"/>
    <m/>
    <s v="Mediante memorando No. 2015-307-015140-3, se evidencia que no ha realizo avance al respecto. &quot;18 de noviembre&quot;"/>
    <m/>
    <s v="P"/>
    <m/>
  </r>
  <r>
    <n v="2043"/>
    <n v="832"/>
    <n v="2013"/>
    <s v="Para la labor para la Interventoría del proyecto tener en cuenta las recomendaciones y lineamientos que ésta oficina está planteando en el presente informe, producto de la Auditoría realizada de manera pormenorizada, y que en particular trata sobre los si"/>
    <x v="2"/>
    <x v="2"/>
    <x v="35"/>
    <x v="3"/>
    <s v="Diciembre  de 2013"/>
    <s v="PEI"/>
    <n v="41"/>
    <s v="Ac"/>
    <s v="1, Revisar mensualmente los alcances de los requerimientos e incluirlos dentro del informe mensual._x000a_2, incluir la informacion reicbida y recolectada en campo dentro de los informes mensuales. _x000a_3, incluir la informacion reicbida y recolectada en campo dent"/>
    <d v="2014-02-27T00:00:00"/>
    <d v="2014-05-27T00:00:00"/>
    <m/>
    <s v="Mediante memorando No. 2015-307-015140-3, se evidencia que no ha realizo avance al respecto. &quot;18 de noviembre&quot;"/>
    <m/>
    <s v="P"/>
    <m/>
  </r>
  <r>
    <n v="2044"/>
    <n v="833"/>
    <n v="2013"/>
    <s v="Para la labor para la Interventoría del _x000a_b) Se llevó a cabo la aplicación de la metodología desarrollada hasta este momento por la Oficina de Control Interno, con el objeto de evaluar de manera integral y detallada el desempeño de las labores propias de l"/>
    <x v="2"/>
    <x v="2"/>
    <x v="35"/>
    <x v="3"/>
    <s v="Diciembre  de 2013"/>
    <s v="PEI"/>
    <n v="41"/>
    <s v="Ac"/>
    <s v="1,Alimentar mensualmente con información actualizada  la pagina web de la interventoría._x000a_1, Incluir informe mensual y una presentación actualizada._x000a_1, Información gráfica del proyecto de prestación de servicio de carga._x000a_1, Información gráfica del proyecto"/>
    <d v="2014-02-27T00:00:00"/>
    <d v="2014-05-27T00:00:00"/>
    <m/>
    <s v="Mediante memorando No. 2015-307-015140-3, se evidencia que no ha realizo avance al respecto. &quot;18 de noviembre&quot;"/>
    <m/>
    <s v="P"/>
    <m/>
  </r>
  <r>
    <n v="2046"/>
    <n v="835"/>
    <n v="2013"/>
    <s v="d) Se hace recomendación especial a la Interventoría del proyecto, para que continúe de manera sistemática y permanente con las labores de seguimiento y control del tema ambiental, toda vez que el seguimiento de las PQR es una estrategia y metodología muy"/>
    <x v="2"/>
    <x v="2"/>
    <x v="35"/>
    <x v="3"/>
    <s v="Diciembre  de 2013"/>
    <s v="PEI"/>
    <n v="41"/>
    <s v="Ac"/>
    <s v="1, realizar recorridos mensuales para el seguimiento y control del sistema de comunicaciones implementado por el concesionario ._x000a_1, incluir la informacion reicbida y recolectada en campo dentro de los informes mensuales._x000a_2,3,4,5, Implementar el uso de ind"/>
    <d v="2014-02-27T00:00:00"/>
    <d v="2014-05-27T00:00:00"/>
    <m/>
    <s v="Mediante memorando No. 2015-307-015140-3, faltan soportes"/>
    <m/>
    <s v="P"/>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
    <x v="8"/>
    <x v="6"/>
    <x v="27"/>
    <x v="9"/>
    <s v="Enero de 2014"/>
    <s v="PEI"/>
    <n v="119"/>
    <s v="Ac"/>
    <m/>
    <d v="2014-02-03T00:00:00"/>
    <d v="2014-07-31T00:00:00"/>
    <m/>
    <s v="Todas las bitácoras de estructuración técnica y financiera de esta auditoría fueron entregadas"/>
    <n v="50"/>
    <s v="P"/>
    <m/>
  </r>
  <r>
    <n v="2050"/>
    <n v="3"/>
    <n v="2014"/>
    <s v="Hallazgo #03 – Se observa una dificultad importante para encontrar una bitácora específica en los archivos magnéticos de bitácora que se han entregado al área de Archivo, debido a que la denominación de los archivos no corresponde a una nemotecnia estanda"/>
    <x v="8"/>
    <x v="6"/>
    <x v="27"/>
    <x v="9"/>
    <s v="Enero de 2014"/>
    <s v="PEI"/>
    <n v="119"/>
    <s v="Ac"/>
    <m/>
    <d v="2014-02-03T00:00:00"/>
    <d v="2014-07-31T00:00:00"/>
    <m/>
    <m/>
    <m/>
    <s v="C"/>
    <s v="Se cierra por ser una recomendación "/>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x v="8"/>
    <x v="6"/>
    <x v="27"/>
    <x v="9"/>
    <s v="Enero de 2014"/>
    <s v="PEI"/>
    <n v="119"/>
    <s v="Ac"/>
    <m/>
    <d v="2014-02-03T00:00:00"/>
    <d v="2014-07-31T00:00:00"/>
    <m/>
    <m/>
    <n v="50"/>
    <s v="P"/>
    <m/>
  </r>
  <r>
    <n v="2054"/>
    <n v="7"/>
    <n v="2014"/>
    <s v="Hallazgo #07 – No es claro para esta oficina, cuáles serán los mecanismos tecnológicos requeridos en el literal d del artículo quinto de la Resolución 959 de 2013, que permitirán “la radicación de correos electrónicos de los proyectos sin requerirse su im"/>
    <x v="8"/>
    <x v="6"/>
    <x v="27"/>
    <x v="9"/>
    <s v="Enero de 2014"/>
    <s v="PEI"/>
    <n v="119"/>
    <s v="Ac"/>
    <m/>
    <d v="2014-02-03T00:00:00"/>
    <d v="2014-07-31T00:00:00"/>
    <m/>
    <m/>
    <m/>
    <s v="C"/>
    <s v="Se cierra por ser una observación "/>
  </r>
  <r>
    <n v="2055"/>
    <n v="8"/>
    <n v="2014"/>
    <s v="4.2.1. Mulaló – Loboguerrero – Revisión de la estructuración técnica_x000a_ Hallazgo #08 – No se incluyó la distribución de riesgos del proyecto dentro de la Bitácora._x000a_Hallazgo #09 – No se encontró el detalle de las actividades realizadas por el estructurador t"/>
    <x v="8"/>
    <x v="6"/>
    <x v="27"/>
    <x v="9"/>
    <s v="Enero de 2014"/>
    <s v="PEI"/>
    <n v="119"/>
    <s v="Ac"/>
    <m/>
    <d v="2014-02-03T00:00:00"/>
    <d v="2014-07-31T00:00:00"/>
    <m/>
    <s v="Hallazgo #08 20142000121083_x000a_Capítulo 5_x000a_Hallazgo #09 20142000121083_x000a_Capítulo 6 Numeral 6.5_x000a_Hallazgo #10 20142000121083_x000a_Capítulo 6 Numeral 6.5_x000a_"/>
    <m/>
    <s v="C"/>
    <s v="Se cierra con el seguimiento realizado por el auditor"/>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x v="8"/>
    <x v="6"/>
    <x v="27"/>
    <x v="9"/>
    <s v="Enero de 2014"/>
    <s v="PEI"/>
    <n v="119"/>
    <s v="Ac"/>
    <m/>
    <d v="2014-02-03T00:00:00"/>
    <d v="2014-07-31T00:00:00"/>
    <m/>
    <m/>
    <m/>
    <s v="S/I"/>
    <m/>
  </r>
  <r>
    <n v="2057"/>
    <n v="10"/>
    <n v="2014"/>
    <s v="4.2.4. Aeropuerto Ernesto Cortissoz y otros – Proceso VJ-VE-IP-012-2013 -  Revisión integral_x000a_c. Estructuración legal_x000a__x000a_Hallazgo # 12 – Dentro de la documentación enviada por el área de archivo y correspondencia, se logró observar la BITÁCORA enviada por la"/>
    <x v="8"/>
    <x v="6"/>
    <x v="27"/>
    <x v="9"/>
    <s v="Enero de 2014"/>
    <s v="PEI"/>
    <n v="119"/>
    <s v="Ac"/>
    <m/>
    <d v="2014-02-03T00:00:00"/>
    <d v="2014-07-31T00:00:00"/>
    <m/>
    <m/>
    <m/>
    <s v="S/I"/>
    <m/>
  </r>
  <r>
    <n v="2058"/>
    <n v="11"/>
    <n v="2014"/>
    <s v="4.2.5. Proyecto - VJ-VE-LP-002-2013 – FÉRREO_x000a__x000a_En este proceso se analizó la bitácora en su fase de estructuración legal. También se analizó este proceso en relación con la bitácora en la fase de contratación y en cuanto a la certificación de la debida dil"/>
    <x v="8"/>
    <x v="6"/>
    <x v="27"/>
    <x v="9"/>
    <s v="Enero de 2014"/>
    <s v="PEI"/>
    <n v="119"/>
    <s v="Ac"/>
    <m/>
    <d v="2014-02-03T00:00:00"/>
    <d v="2014-07-31T00:00:00"/>
    <m/>
    <m/>
    <m/>
    <s v="S/I"/>
    <m/>
  </r>
  <r>
    <n v="2059"/>
    <n v="12"/>
    <n v="2014"/>
    <s v="&quot;se sugiere y de manera reiterativa que la Vicepresidencia Jurídica adelante las gestiones de recuperación de cartera por estos conceptos, ya que como se pudo vislumbrar la ANI tiene acreencias que datan desde el año 2007 y hasta la fecha de hoy no se con"/>
    <x v="3"/>
    <x v="0"/>
    <x v="23"/>
    <x v="8"/>
    <s v="Enero de 2014"/>
    <s v="PIL"/>
    <n v="20"/>
    <s v="Ac"/>
    <m/>
    <d v="2014-02-03T00:00:00"/>
    <d v="2014-12-31T00:00:00"/>
    <m/>
    <s v="Ninguna"/>
    <n v="0"/>
    <s v="S/I"/>
    <m/>
  </r>
  <r>
    <n v="2080"/>
    <n v="33"/>
    <n v="2014"/>
    <s v="De igual manera, será labor para la Interventoría del proyecto tener en cuenta las recomendaciones y lineamientos que ésta oficina está planteando en el presente informe, producto de la Auditoría realizada de manera pormenorizada, y que en particular trat"/>
    <x v="2"/>
    <x v="2"/>
    <x v="36"/>
    <x v="3"/>
    <s v="Marzo de 2014"/>
    <s v="PEI"/>
    <n v="37"/>
    <s v="Ac"/>
    <s v="Se realizan revisiones periodicas a la página web del Concesionario, así mismo se realizan las repsectivas recomendaciones en cuanto a su contenido y se verifica que la información sea constantemente actualizada, las cuales son registradas en el formato F"/>
    <d v="2014-04-01T00:00:00"/>
    <d v="2014-12-31T00:00:00"/>
    <m/>
    <s v="Mediante correo electrónico del 14/12/15, se anexan formatos relacionado a la actualización de la pag WEB, las matrices de riesgos,. Si embargo, hace falta entregar soportes de seguimiento a la seguridad industrial, Indicadores de gestión, certificado SAR"/>
    <m/>
    <s v="P"/>
    <m/>
  </r>
  <r>
    <n v="2099"/>
    <n v="52"/>
    <n v="2014"/>
    <s v="De igual manera, será labor para la Interventoría_x000a_2. De especial importancia en el desarrollo de los trabajos entre las diferentes interventorías que actualmente existen en el Aeropuerto El Dorado, las funciones de coordinación y suministro de información"/>
    <x v="2"/>
    <x v="2"/>
    <x v="37"/>
    <x v="3"/>
    <s v="Marzo de 2014"/>
    <s v="PEI"/>
    <n v="103"/>
    <s v="Ac"/>
    <s v="En la cláusula 36.2 Memoria Técnica, del Contrato de Concesión se establece: &quot;Una vez terminadas las Obras de Modernización y Expansión así como de las Obras Complementarias y las Obras Voluntarias si las hubiere y recibidas, mediante las Actas de Verific"/>
    <d v="2014-04-01T00:00:00"/>
    <d v="2014-12-31T00:00:00"/>
    <m/>
    <s v="Mediante correo electrónico del 01/12/15, el Ingeniero Bladimir Castilla envía Oficio No. 2014-303-021474-1 en donde se le solicita los Planos y elbaoración de la Memoria Técnica._x000a__x000a_Mediante correo electrónico del 14/12/15, el Ing Jorge Jaramillo envía Otr"/>
    <m/>
    <s v="P"/>
    <m/>
  </r>
  <r>
    <n v="2104"/>
    <n v="57"/>
    <n v="2014"/>
    <s v="De igual manera, será labor para la Interventoría del proyecto tener en cuenta las recomendaciones y lineamientos que ésta oficina está planteando en el presente informe, producto de la Auditoría realizada de manera pormenorizada, y que en particular trat"/>
    <x v="2"/>
    <x v="2"/>
    <x v="38"/>
    <x v="8"/>
    <s v="Marzo de 2014"/>
    <s v="PEI"/>
    <n v="134"/>
    <s v="Ac"/>
    <s v="Se introducirá en los informes de Interventoria  un acápite especial para llevar el control y seguimiento a las recomendaciones de la Oficina de Control interno:   _x000a__x000a_• Seguimiento Página WEB del concesionario_x000a_• Identificación del logotipo institucional de"/>
    <d v="2014-04-01T00:00:00"/>
    <d v="2014-12-31T00:00:00"/>
    <m/>
    <s v="Mediante correo electrónico del 14/12/15, el Ingeniero Jorge Jaramillo informa que el Seguimiento Página WEB del concesionario” es verificada por la Interventoría Operativa y es plasmada en sus respectivos informes mensuales. Se anexa relación de radicado"/>
    <m/>
    <s v="P"/>
    <m/>
  </r>
  <r>
    <n v="2106"/>
    <n v="59"/>
    <n v="2014"/>
    <s v="A reglón seguido se detallan estas recomendaciones para la supervisión del proyecto, en cabeza del funcionario Bladimir Castilla Nieto:_x000a_3. Tener muy en cuenta el aspecto contractual con que se cuenta en la coyuntura frente a la magnitud e importancia que "/>
    <x v="2"/>
    <x v="2"/>
    <x v="39"/>
    <x v="3"/>
    <s v="Marzo de 2014"/>
    <s v="PEI"/>
    <n v="135"/>
    <s v="Ac"/>
    <s v="la VGC revisará la capacidad de COA frente a las actividades contra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
    <m/>
    <s v="P"/>
    <m/>
  </r>
  <r>
    <n v="2111"/>
    <n v="64"/>
    <n v="2014"/>
    <s v="1) Se hace necesario que se diseñe una metodología o procedimiento debidamente documentado, pare el tema de entrega y empalme de los supervisores de concesiones viales, cuando por motivos diferentes son cambiados o removidos de sus proyectos._x000a__x000a_"/>
    <x v="2"/>
    <x v="2"/>
    <x v="19"/>
    <x v="5"/>
    <s v="Marzo de 2014"/>
    <s v="PEI"/>
    <n v="79"/>
    <s v="Ac"/>
    <s v="Ver procedimiento GCSP-P 023 Supervisión de contratos de concesión modo carretero. Se va iniciar en apoyo con Gestión de calidad visita a las reuniones semanales de seguimiento de los equipos para darles capacitación para la implementación del procedimien"/>
    <d v="2014-04-01T00:00:00"/>
    <d v="2014-12-31T00:00:00"/>
    <m/>
    <m/>
    <m/>
    <s v="P"/>
    <m/>
  </r>
  <r>
    <n v="2112"/>
    <n v="65"/>
    <n v="2014"/>
    <s v="2) Cuando la gestión de un supervisor haya finalizado o sea removido a otro proyecto, se deben establecer unos lineamientos para la entrega formal del cargo o labores que ostentaba._x000a__x000a_"/>
    <x v="2"/>
    <x v="2"/>
    <x v="19"/>
    <x v="5"/>
    <s v="Marzo de 2014"/>
    <s v="PEI"/>
    <n v="79"/>
    <s v="Ac"/>
    <s v="En la actualidad en el contrato esta como requisito que se entregue un informe final de Gestión, el cual debe ser radicado para el pago final.  LA VGC hara un protocolo para la entrega de la información ydel proyecto a cargo."/>
    <d v="2014-04-01T00:00:00"/>
    <d v="2014-12-31T00:00:00"/>
    <m/>
    <m/>
    <m/>
    <s v="S/I"/>
    <m/>
  </r>
  <r>
    <n v="2113"/>
    <n v="66"/>
    <n v="2014"/>
    <s v="3) Los supervisores entrantes deben tener conocimiento o copia del informe de entrega de su antecesor, a fin de ponerse en contexto con el estado actual de su nuevo proyecto._x000a__x000a_"/>
    <x v="2"/>
    <x v="2"/>
    <x v="19"/>
    <x v="5"/>
    <s v="Marzo de 2014"/>
    <s v="PEI"/>
    <n v="79"/>
    <s v="Ac"/>
    <s v="Establecer en el procedimiento de entrega y recibo del cargo la entrega del informe final al nuevo supervisor cuando aplique"/>
    <d v="2014-04-01T00:00:00"/>
    <d v="2014-12-31T00:00:00"/>
    <m/>
    <m/>
    <m/>
    <s v="S/I"/>
    <m/>
  </r>
  <r>
    <n v="2114"/>
    <n v="67"/>
    <n v="2014"/>
    <s v="4) Se requiere agilizar la actualización de la Guía de Interventoría de acuerdo a los ajustes internos de la entidad, a su vez, teniendo en cuenta las actuales normas vigentes y empleadas sobre el tema.  _x000a__x000a_"/>
    <x v="2"/>
    <x v="2"/>
    <x v="19"/>
    <x v="5"/>
    <s v="Marzo de 2014"/>
    <s v="PEI"/>
    <n v="79"/>
    <s v="Ac"/>
    <s v="Se elaboro Manual de interventoría y Supervisión"/>
    <d v="2014-04-01T00:00:00"/>
    <d v="2014-12-31T00:00:00"/>
    <m/>
    <m/>
    <m/>
    <s v="S/I"/>
    <m/>
  </r>
  <r>
    <n v="2115"/>
    <n v="68"/>
    <n v="2014"/>
    <s v="5) Se debe establecer mecanismos de control por parte del supervisor del contrato de prestación de servicio asignado, a fin de que exija al contratista encontrarse a paz y salvo con la presentación de estos informes y sí es el caso establecerlo como requi"/>
    <x v="2"/>
    <x v="2"/>
    <x v="19"/>
    <x v="5"/>
    <s v="Marzo de 2014"/>
    <s v="PEI"/>
    <n v="79"/>
    <s v="Ac"/>
    <s v="Dentro del procedimiento de entrega y recibo establecer un formato de paz y salvo que deba ser firmado por cada dependencia."/>
    <d v="2014-04-01T00:00:00"/>
    <d v="2014-12-31T00:00:00"/>
    <m/>
    <m/>
    <m/>
    <s v="S/I"/>
    <m/>
  </r>
  <r>
    <n v="2116"/>
    <n v="69"/>
    <n v="2014"/>
    <s v="6) Se necesario diseñar una metodología  que permitan evidenciar de manera oportuna, los eventos en los cuales los supervisores salientes no entregan a su jefe inmediato los archivos tanto físicos, magnéticos y electrónicos, debidamente organizados e inve"/>
    <x v="2"/>
    <x v="2"/>
    <x v="19"/>
    <x v="5"/>
    <s v="Marzo de 2014"/>
    <s v="PEI"/>
    <n v="79"/>
    <s v="Ac"/>
    <s v="EN el procedimiento que se encuentra en implementación y se establecera también en el procedimiento que se esta elaborando"/>
    <d v="2014-04-01T00:00:00"/>
    <d v="2014-12-31T00:00:00"/>
    <m/>
    <m/>
    <m/>
    <s v="S/I"/>
    <m/>
  </r>
  <r>
    <n v="2117"/>
    <n v="70"/>
    <n v="2014"/>
    <s v="7) Teniendo en cuenta que en la revisión efectuada a todos los documentos soportes de los contratos en comento, sólo  se recibieron dos (2) documentos relacionados uno como informe de entrega final y otro como acta de entrega, cumpliéndose lo consagrado e"/>
    <x v="2"/>
    <x v="2"/>
    <x v="19"/>
    <x v="5"/>
    <s v="Marzo de 2014"/>
    <s v="PEI"/>
    <n v="79"/>
    <s v="Ac"/>
    <m/>
    <d v="2014-04-01T00:00:00"/>
    <d v="2014-12-31T00:00:00"/>
    <m/>
    <m/>
    <m/>
    <s v="S/I"/>
    <m/>
  </r>
  <r>
    <n v="2119"/>
    <n v="72"/>
    <n v="2014"/>
    <s v="9) Se debe hacer extensivo el diligenciamiento del formato de inventario de la documentación que contiene cada carpeta; de esta forma se tiene un mejor control de toda la documentación._x000a__x000a_"/>
    <x v="2"/>
    <x v="2"/>
    <x v="19"/>
    <x v="5"/>
    <s v="Marzo de 2014"/>
    <s v="PEI"/>
    <n v="79"/>
    <s v="Ac"/>
    <m/>
    <d v="2014-04-01T00:00:00"/>
    <d v="2014-12-31T00:00:00"/>
    <m/>
    <m/>
    <m/>
    <s v="S/I"/>
    <m/>
  </r>
  <r>
    <n v="2120"/>
    <n v="73"/>
    <n v="2014"/>
    <s v="10) Se debe estandarizar un formato de hoja de ruta de los contratos, como quiera que se observaron diferencias en ellos y otros que adolecen de este documento. _x000a__x000a_"/>
    <x v="2"/>
    <x v="2"/>
    <x v="19"/>
    <x v="5"/>
    <s v="Marzo de 2014"/>
    <s v="PEI"/>
    <n v="79"/>
    <s v="Ac"/>
    <s v="En la actualidad se hace por expedientes "/>
    <d v="2014-04-01T00:00:00"/>
    <d v="2014-12-31T00:00:00"/>
    <m/>
    <m/>
    <m/>
    <s v="S/I"/>
    <m/>
  </r>
  <r>
    <n v="2123"/>
    <n v="76"/>
    <n v="2014"/>
    <s v="2. Configurar en el menor tiempo posible los sensores de apertura de las puertas de acceso a los centros de cómputo para impedir el ingreso de personas ajenas al área._x000a_"/>
    <x v="1"/>
    <x v="3"/>
    <x v="40"/>
    <x v="10"/>
    <s v="Marzo de 2014"/>
    <s v="PEI"/>
    <n v="124"/>
    <s v="Ac"/>
    <m/>
    <d v="2014-04-01T00:00:00"/>
    <d v="2014-12-31T00:00:00"/>
    <m/>
    <m/>
    <e v="#REF!"/>
    <s v="S/I"/>
    <m/>
  </r>
  <r>
    <n v="2134"/>
    <n v="87"/>
    <n v="2014"/>
    <s v="6.       En los hitos rehabilitados que se encuentren a nivel de pavimento, una vez se cumplan los 30 días se debe puntear para garantizar la seguridad al usuario, como son el hito 32 y 33 que conducen de Valledupar hacia Bosconia."/>
    <x v="2"/>
    <x v="4"/>
    <x v="29"/>
    <x v="2"/>
    <s v="Marzo de 2014"/>
    <s v="PEI"/>
    <n v="56"/>
    <s v="Ac"/>
    <m/>
    <d v="2014-04-01T00:00:00"/>
    <d v="2014-12-31T00:00:00"/>
    <m/>
    <s v="Mediante correo electrónico del 21/12/15 se informa acción; sin embargo, es necesario aportar soportes"/>
    <m/>
    <s v="P"/>
    <m/>
  </r>
  <r>
    <n v="2135"/>
    <n v="88"/>
    <n v="2014"/>
    <s v="Se presentan observaciones a la gestión realizada por parte de la Interventoría así:_x000a_ 1.       La encuesta semestral sobre la percepción de satisfacción del servicio prestado propia de la etapa de operación no fue presentada dentro de los términos contrac"/>
    <x v="2"/>
    <x v="2"/>
    <x v="41"/>
    <x v="2"/>
    <s v="Marzo de 2014"/>
    <s v="PEI"/>
    <n v="43"/>
    <s v="Ac"/>
    <m/>
    <d v="2014-04-01T00:00:00"/>
    <d v="2014-12-31T00:00:00"/>
    <m/>
    <s v="Mediante memorando No. 2015-306-030091-1 se anexa soporte; sin embargo, es necesario indicar en que capítulo se puede evidenciar gestión al respecto"/>
    <m/>
    <s v="P"/>
    <m/>
  </r>
  <r>
    <n v="2138"/>
    <n v="91"/>
    <n v="2014"/>
    <s v="Se presentan observaciones a la gestión realizada por parte de la Interventoría así:_x000a_4.       Aunque se anexó por parte de la firma interventora una matriz de riesgo según lo estipulado en el Anexo 4, ítem N°1 – Objetivos - literal (j)[1] – Gestión de Rie"/>
    <x v="2"/>
    <x v="2"/>
    <x v="41"/>
    <x v="2"/>
    <s v="Marzo de 2014"/>
    <s v="PEI"/>
    <n v="43"/>
    <s v="Ac"/>
    <s v="Se envió comunicación a la ANI C.991/RS1561/13/7.4 del 28 de octubre del 2013 Rad. ANI N° 2013-409-043647-2, solicitando clave, la cual a la fecha no se ha respondido por parte de la Agencia. _x000a_Se solicitará la ANI aclaracion sobre la aplicabilidad de este"/>
    <d v="2014-04-01T00:00:00"/>
    <d v="2014-12-31T00:00:00"/>
    <m/>
    <s v="Mediante memorando No. 2015-306-030091-1 se anexa soporte; sin embargo, es necesario indicar en que capítulo se puede evidenciar gestión al respecto"/>
    <m/>
    <s v="P"/>
    <m/>
  </r>
  <r>
    <n v="2145"/>
    <n v="98"/>
    <n v="2014"/>
    <s v="Se presentan observaciones a la gestión realizada por parte de la Interventoría así:_x000a_11.   Se debe incluir el seguimiento a: sistema de tratamiento de aguas residuales de peajes, Áreas de Pesaje y donde aplique, manejo de residuos líquidos peligrosos (Ace"/>
    <x v="2"/>
    <x v="2"/>
    <x v="41"/>
    <x v="2"/>
    <s v="Marzo de 2014"/>
    <s v="PEI"/>
    <n v="43"/>
    <s v="Ac"/>
    <m/>
    <d v="2014-04-01T00:00:00"/>
    <d v="2014-12-31T00:00:00"/>
    <m/>
    <s v="Mediante memorando No. 2015-306-030091-1 se anexa soporte; sin embargo, es necesario indicar en que capítulo se puede evidenciar gestión al respecto"/>
    <m/>
    <s v="P"/>
    <m/>
  </r>
  <r>
    <n v="2147"/>
    <n v="100"/>
    <n v="2014"/>
    <s v="Se presentan observaciones a la gestión realizada por parte de la Interventoría así:_x000a_13.   Se debe realizar una revisión total de la boletería manual provista en las estaciones de peaje, a través de la cual se garantice el número impreso y existente por c"/>
    <x v="2"/>
    <x v="2"/>
    <x v="41"/>
    <x v="2"/>
    <s v="Marzo de 2014"/>
    <s v="PEI"/>
    <n v="43"/>
    <s v="Ac"/>
    <m/>
    <d v="2014-04-01T00:00:00"/>
    <d v="2014-12-31T00:00:00"/>
    <m/>
    <s v="Mediante memorando No. 2015-306-030091-1 se anexa soporte; sin embargo, es necesario indicar en que capítulo  o documentos específicos se puede evidenciar gestión al respecto"/>
    <m/>
    <s v="P"/>
    <m/>
  </r>
  <r>
    <n v="2148"/>
    <n v="101"/>
    <n v="2014"/>
    <s v="Se presentan observaciones a la gestión realizada por parte de la Interventoría así:_x000a_14.   Se debe anexar seguimiento al cumplimiento del tiquete entregado a cada usuario verificando entre otros: NIT, nombre de estación de peaje, logo superintendencia, fe"/>
    <x v="2"/>
    <x v="2"/>
    <x v="41"/>
    <x v="2"/>
    <s v="Marzo de 2014"/>
    <s v="PEI"/>
    <n v="43"/>
    <s v="Ac"/>
    <m/>
    <d v="2014-04-01T00:00:00"/>
    <d v="2014-12-31T00:00:00"/>
    <m/>
    <s v="Mediante memorando No. 2015-306-030091-1 se anexa soporte; sin embargo, es necesario indicar en que capítulo  o documentos específicos se puede evidenciar gestión al respecto"/>
    <m/>
    <s v="P"/>
    <m/>
  </r>
  <r>
    <n v="2149"/>
    <n v="102"/>
    <n v="2014"/>
    <s v="Se presentan observaciones a la gestión realizada por parte de la Interventoría así:_x000a_15.   Dentro de la verificación realizada a las casetas de peaje se deben incluir en los formatos:  Delegación del servicio en el recaudo, relación de cada uno de los lib"/>
    <x v="2"/>
    <x v="2"/>
    <x v="41"/>
    <x v="2"/>
    <s v="Marzo de 2014"/>
    <s v="PEI"/>
    <n v="43"/>
    <s v="Ac"/>
    <m/>
    <d v="2014-04-01T00:00:00"/>
    <d v="2014-12-31T00:00:00"/>
    <m/>
    <s v="Mediante memorando No. 2015-306-030091-1 se anexa soporte; sin embargo, es necesario indicar en que capítulo  o documentos específicos se puede evidenciar gestión al respecto"/>
    <m/>
    <s v="P"/>
    <m/>
  </r>
  <r>
    <n v="2151"/>
    <n v="104"/>
    <n v="2014"/>
    <s v="Se presentan observaciones a la gestión realizada por parte de la Interventoría así:_x000a_17.   La actualización y retroalimentación para todas las áreas debe ser una constante continua para todo el personal de la interventoría. Se deben reforzar los espacios "/>
    <x v="2"/>
    <x v="2"/>
    <x v="41"/>
    <x v="2"/>
    <s v="Marzo de 2014"/>
    <s v="PEI"/>
    <n v="43"/>
    <s v="Ac"/>
    <m/>
    <d v="2014-04-01T00:00:00"/>
    <d v="2014-12-31T00:00:00"/>
    <m/>
    <s v="Mediante memorando No. 2015-306-030091-1 se menciona acciones de mejora; sin embargo, es necesario aportar documentación soporte al respecto"/>
    <m/>
    <s v="P"/>
    <m/>
  </r>
  <r>
    <n v="2152"/>
    <n v="105"/>
    <n v="2014"/>
    <s v="Se presentan observaciones a la gestión realizada por parte de la Interventoría así:_x000a_18.   Aforo y recaudo Tener en cuenta y estructurar una metodología organizada, con indicadores, gráficas y elementos gerenciales que permitan llevar trazabilidad al tema"/>
    <x v="2"/>
    <x v="2"/>
    <x v="41"/>
    <x v="2"/>
    <s v="Marzo de 2014"/>
    <s v="PEI"/>
    <n v="43"/>
    <s v="Ac"/>
    <m/>
    <d v="2014-04-01T00:00:00"/>
    <d v="2014-12-31T00:00:00"/>
    <m/>
    <s v="Mediante memorando No. 2015-306-030091-1 se anexa soporte; sin embargo, es necesario indicar en que capítulo se puede evidenciar gestión al respecto"/>
    <m/>
    <s v="P"/>
    <m/>
  </r>
  <r>
    <n v="2157"/>
    <n v="110"/>
    <n v="2014"/>
    <s v="Se presentan observaciones a la gestión realizada por parte de la Interventoría así:_x000a_23.   No solo se debe informar en el informe mensual que el concesionario cuenta con una página WEB, se debe anexar el seguimiento realizado a la página WEB de la concesi"/>
    <x v="2"/>
    <x v="2"/>
    <x v="41"/>
    <x v="2"/>
    <s v="Marzo de 2014"/>
    <s v="PEI"/>
    <n v="43"/>
    <s v="Ac"/>
    <m/>
    <d v="2014-04-01T00:00:00"/>
    <d v="2014-12-31T00:00:00"/>
    <m/>
    <s v="Mediante memorando No. 2015-306-030091-1 se menciona acciones de mejora; sin embargo, es necesario aportar documentación soporte al respecto"/>
    <m/>
    <s v="P"/>
    <m/>
  </r>
  <r>
    <n v="2158"/>
    <n v="111"/>
    <n v="2014"/>
    <s v="Se presentan observaciones a la gestión realizada por parte de la Interventoría así:_x000a_24.   No se ha verificado por parte de la firma interventoría, la incineración de la boletería manual de la vigencia 2013, es importante resaltar que una vez se efectué d"/>
    <x v="2"/>
    <x v="2"/>
    <x v="41"/>
    <x v="2"/>
    <s v="Marzo de 2014"/>
    <s v="PEI"/>
    <n v="43"/>
    <s v="Ac"/>
    <m/>
    <d v="2014-04-01T00:00:00"/>
    <d v="2014-12-31T00:00:00"/>
    <m/>
    <s v="Mediante memorando No. 2015-306-030091-1 se menciona acciones de mejora; sin embargo, es necesario aportar documentación soporte al respecto"/>
    <m/>
    <s v="P"/>
    <m/>
  </r>
  <r>
    <n v="2161"/>
    <n v="114"/>
    <n v="2014"/>
    <s v="Se presentan observaciones a la gestión realizada por parte de la Interventoría así:_x000a_27.   No se evidencia por parte de la Interventoría el registro a la revisión efectuada a la accesibilidad a los equipos, reglamento Interno de Trabajo, Manual de Funcion"/>
    <x v="2"/>
    <x v="2"/>
    <x v="41"/>
    <x v="2"/>
    <s v="Marzo de 2014"/>
    <s v="PEI"/>
    <n v="43"/>
    <s v="Ac"/>
    <m/>
    <d v="2014-04-01T00:00:00"/>
    <d v="2014-12-31T00:00:00"/>
    <m/>
    <s v="Mediante memorando No. 2015-306-030091-1 se menciona acciones de mejora; sin embargo, es necesario aportar documentación soporte al respecto"/>
    <m/>
    <s v="P"/>
    <m/>
  </r>
  <r>
    <n v="2166"/>
    <n v="119"/>
    <n v="2014"/>
    <s v="Se presentan observaciones a la gestión realizada por parte de la Interventoría así:_x000a_32.   Se deben verificar los procedimientos del Concesionario con respecto al control de transporte de cargas extra dimensionadas y/o extra pesadas y/o peligrosas."/>
    <x v="2"/>
    <x v="2"/>
    <x v="41"/>
    <x v="2"/>
    <s v="Marzo de 2014"/>
    <s v="PEI"/>
    <n v="43"/>
    <s v="Ac"/>
    <m/>
    <d v="2014-04-01T00:00:00"/>
    <d v="2014-12-31T00:00:00"/>
    <m/>
    <s v="Mediante memorando No. 2015-306-030091-1 se menciona acciones de mejora; sin embargo, es necesario aportar documentación soporte al respecto"/>
    <m/>
    <s v="P"/>
    <m/>
  </r>
  <r>
    <n v="2168"/>
    <n v="121"/>
    <n v="2014"/>
    <s v="Se presentan observaciones a la gestión realizada por parte del Supervisor,[3]_x000a_ Además de tener en cuenta las observaciones detectadas a la interventoría, para el ejercicio de las acciones a que haya lugar, se presentan las siguientes:_x000a_2.       Requerir a"/>
    <x v="2"/>
    <x v="2"/>
    <x v="41"/>
    <x v="2"/>
    <s v="Marzo de 2014"/>
    <s v="PEI"/>
    <n v="43"/>
    <s v="Ac"/>
    <m/>
    <d v="2014-04-01T00:00:00"/>
    <d v="2014-12-31T00:00:00"/>
    <m/>
    <s v="Mediante memorando No. 2015-306-030091-1 se menciona acciones de mejora; sin embargo, es necesario aportar documentación soporte al respecto"/>
    <m/>
    <s v="P"/>
    <m/>
  </r>
  <r>
    <n v="2170"/>
    <n v="123"/>
    <n v="2014"/>
    <s v="Se presentan observaciones a la gestión realizada por parte del Supervisor,[3]_x000a_ Además de tener en cuenta las observaciones detectadas a la interventoría, para el ejercicio de las acciones a que haya lugar, se presentan las siguientes:_x000a_4. Requerir a la in"/>
    <x v="2"/>
    <x v="2"/>
    <x v="41"/>
    <x v="2"/>
    <s v="Marzo de 2014"/>
    <s v="PEI"/>
    <n v="43"/>
    <s v="Ac"/>
    <m/>
    <d v="2014-04-01T00:00:00"/>
    <d v="2014-12-31T00:00:00"/>
    <m/>
    <s v="Mediante memorando No. 2015-306-030091-1 se menciona acciones de mejora; sin embargo, es necesario aportar documentación soporte al respecto"/>
    <m/>
    <s v="P"/>
    <m/>
  </r>
  <r>
    <n v="2177"/>
    <n v="130"/>
    <n v="2014"/>
    <s v="Las principales observaciones y recomendaciones en el desempeño de la interventoría tratan sobre los siguientes puntos:_x000a_d) Seguir insistiendo en la solicitud al concesionario sobre la demolición de los asfaltos colocados que presentan fisuras en bloque y "/>
    <x v="2"/>
    <x v="2"/>
    <x v="10"/>
    <x v="6"/>
    <s v="Abril de 2014"/>
    <s v="PEI"/>
    <n v="10"/>
    <s v="Ac"/>
    <s v="El literal d) fue resuelto con el oficio radicado ANI 2014-409-043968-2 del 10-09-14, resaltando que existe un proceso de disminución con el oficio rad. ANI 2014-409-019769-2"/>
    <d v="2014-05-02T00:00:00"/>
    <d v="2014-12-31T00:00:00"/>
    <m/>
    <s v="Mediante correo electrónico del 16/12/15, se anexa comunicación de la Interventoría solictando disminuir la remuneración del concesionario por no cumplir con el índice de estado; de igual manera, mediante comunicación de la interventoría se da respuesta a"/>
    <m/>
    <s v="P"/>
    <m/>
  </r>
  <r>
    <n v="2189"/>
    <n v="142"/>
    <n v="2014"/>
    <s v="A reglón seguido se detallan estas recomendaciones para la supervisión del proyecto, en cabeza de la ingeniera Lauren Iguarán:_x000a_5. Del punto anterior, es pertinente resaltar que la supervisión deberá realizar seguimiento al Plan de Mejoramiento planteado p"/>
    <x v="2"/>
    <x v="4"/>
    <x v="7"/>
    <x v="3"/>
    <s v="Abril de 2014"/>
    <s v="PEI"/>
    <n v="47"/>
    <s v="Ac"/>
    <m/>
    <d v="2014-05-02T00:00:00"/>
    <d v="2014-12-31T00:00:00"/>
    <m/>
    <s v="Mediante reunión del 16/12/15, se informa que una vez se cierre en su totalidad el PMP, esta no conformidad será modificada"/>
    <m/>
    <s v="P"/>
    <m/>
  </r>
  <r>
    <n v="2192"/>
    <n v="145"/>
    <n v="2014"/>
    <s v="De igual manera, será labor para la Interventoría del proyecto tener en cuenta las recomendaciones y lineamientos que ésta oficina está planteando en el presente informe, producto de la auditoría realizada y que en particular trata sobre los siguientes pu"/>
    <x v="2"/>
    <x v="4"/>
    <x v="7"/>
    <x v="3"/>
    <s v="Abril de 2014"/>
    <s v="PEI"/>
    <n v="47"/>
    <s v="Ac"/>
    <m/>
    <d v="2014-05-02T00:00:00"/>
    <d v="2014-12-31T00:00:00"/>
    <m/>
    <s v="Mediante reunión del 16/12/15, se informa que en el informe mensual de Septiembre de 2015 de la interventoría en el capítulo 12 se trata el tema; sin embargo, es necesario aportar documentación adicional"/>
    <m/>
    <s v="P"/>
    <m/>
  </r>
  <r>
    <n v="2196"/>
    <n v="149"/>
    <n v="2014"/>
    <s v="De igual manera, será labor para la Interventoría del proyecto tener en cuenta las recomendaciones y lineamientos que ésta oficina está planteando en el presente informe, producto de la auditoría realizada y que en particular trata sobre los siguientes pu"/>
    <x v="2"/>
    <x v="4"/>
    <x v="7"/>
    <x v="3"/>
    <s v="Abril de 2014"/>
    <s v="PEI"/>
    <n v="47"/>
    <s v="Ac"/>
    <m/>
    <d v="2014-05-02T00:00:00"/>
    <d v="2014-12-31T00:00:00"/>
    <m/>
    <s v="Mediante reunión del 16/12/15, se informa que se solicitá a la interventoría entrega del Plan de Calidad. Revisión de avance en Marzo 2016"/>
    <m/>
    <s v="P"/>
    <m/>
  </r>
  <r>
    <n v="2242"/>
    <n v="195"/>
    <n v="2014"/>
    <s v="12. No se cuenta con una planoteca formalmente establecida, lo anterior debido a la devolución por parte de la firma interventora de los diseños presentado por el concesionario. Mediante actas es reiterativa la solicitud de entrega de diseños de acuerdo a"/>
    <x v="2"/>
    <x v="4"/>
    <x v="15"/>
    <x v="2"/>
    <s v="Abril de 2014"/>
    <s v="PEI"/>
    <n v="36"/>
    <s v="Ac"/>
    <m/>
    <d v="2014-05-02T00:00:00"/>
    <d v="2014-12-31T00:00:00"/>
    <m/>
    <s v="Es necesario aportar soportes de gestión, como planoteca digital"/>
    <m/>
    <s v="P"/>
    <m/>
  </r>
  <r>
    <n v="2252"/>
    <n v="205"/>
    <n v="2014"/>
    <s v="9.1 Conclusiones para el supervisor de la ANI _x000a_b) Se deberá recibir de la interventoría, la información actualizada que se consigna en la ficha técnica del proyecto, para lo cual se deberá verificar por parte del supervisor de éste contrato, el suministro"/>
    <x v="2"/>
    <x v="2"/>
    <x v="42"/>
    <x v="3"/>
    <s v="Mayo de 2014"/>
    <s v="PEI"/>
    <n v="115"/>
    <s v="Ac"/>
    <s v="1. Requerimiento a la Interventoria frente a las acciones a implementar conjuntamente atendiendo las observaciones eefctuadas por la OCI._x000a_2. Mediante comunicación CIVF rad ANI No 20154090794422 se propone el Plan de Acción de acuerdo con las No Conformida"/>
    <d v="2014-06-03T00:00:00"/>
    <d v="2014-12-31T00:00:00"/>
    <m/>
    <s v="Es necesario evidenciar mediante comunicación u oficio de la Interventoría a la ANI, solicitando el modelo de la ficha técnica, la cual debe ser incluida a partir del próximo mes"/>
    <m/>
    <s v="P"/>
    <m/>
  </r>
  <r>
    <n v="2254"/>
    <n v="207"/>
    <n v="2014"/>
    <s v="9.2 Conclusiones hacia la interventoría del proyecto _x000a_b) Se llevó a cabo la aplicación de la metodología desarrollada hasta este momento por la Oficina de Control Interno, con el objeto de evaluar de manera integral y detallada el desempeño de las labores"/>
    <x v="2"/>
    <x v="2"/>
    <x v="42"/>
    <x v="3"/>
    <s v="Mayo de 2014"/>
    <s v="PEI"/>
    <n v="115"/>
    <s v="Ac"/>
    <s v="1. Requerimiento a la Interventoria frente a las acciones a implementar conjuntamente atendiendo las observaciones eefctuadas por la OCI._x000a_2. Mediante comunicación CIVF rad ANI No 20154090794422 se propone el Plan de Acción de acuerdo con las No Conformida"/>
    <d v="2014-06-03T00:00:00"/>
    <d v="2014-12-31T00:00:00"/>
    <m/>
    <s v="Solicitar el Certificado SARLAFT y de esta manera mostrar la respectiva consulta._x000a__x000a_Enviar las actas de las últimas reuniones internas de seguimiento al contrato, a cargo de la Interventoría"/>
    <m/>
    <s v="P"/>
    <m/>
  </r>
  <r>
    <n v="2255"/>
    <n v="208"/>
    <n v="2014"/>
    <s v="9.2 Conclusiones hacia la interventoría del proyecto _x000a_c) La Agencia Nacional de Infraestructura deberá evaluar integralmente, con el apoyo directo y permanente de la Interventoría, los temas pertinentes a las cantidades finales que están arrojando los dis"/>
    <x v="2"/>
    <x v="2"/>
    <x v="42"/>
    <x v="3"/>
    <s v="Mayo de 2014"/>
    <s v="PEI"/>
    <n v="115"/>
    <s v="Ac"/>
    <s v="1. Requerimiento a la Interventoria frente a las acciones a implementar conjuntamente atendiendo las observaciones eefctuadas por la OCI._x000a_2. Mediante comunicación CIVF rad ANI No 20154090794422 se propone el Plan de Acción de acuerdo con las No Conformida"/>
    <d v="2014-06-03T00:00:00"/>
    <d v="2014-12-31T00:00:00"/>
    <m/>
    <s v="Es necesario evidenciar mediante comunicación u oficio del Supervisor a la Interventoría, solicitando incluir el procedemiento de aprobación de los precios unitarios no previstos. De igual manera, soportar con documentos una situación similar"/>
    <m/>
    <s v="P"/>
    <m/>
  </r>
  <r>
    <n v="2269"/>
    <n v="222"/>
    <n v="2014"/>
    <s v="8.1. Para el Supervisor_x000a_Durante el desarrollo de la presente auditoría pudo observarse que, a pesar de la reciente vinculación del Ing. Marco Alzate Ospina como apoyo a la supervisión del proyecto, se lograron avances significativos en aspectos como el se"/>
    <x v="2"/>
    <x v="2"/>
    <x v="13"/>
    <x v="6"/>
    <s v="Mayo de 2014"/>
    <s v="PEI"/>
    <n v="44"/>
    <s v="Ac"/>
    <m/>
    <d v="2014-06-03T00:00:00"/>
    <d v="2014-12-31T00:00:00"/>
    <m/>
    <s v="Mediante correo electrónico del 21/12/15, no se incluyó dentro del formato enviado por el Supervisor"/>
    <m/>
    <s v="S/I"/>
    <m/>
  </r>
  <r>
    <n v="2270"/>
    <n v="223"/>
    <n v="2014"/>
    <s v="8.1. Para el Supervisor_x000a_Durante el desarrollo de la presente auditoría pudo observarse que, a pesar de la reciente vinculación del Ing. Marco Alzate Ospina como apoyo a la supervisión del proyecto, se lograron avances significativos en aspectos como el se"/>
    <x v="2"/>
    <x v="2"/>
    <x v="13"/>
    <x v="6"/>
    <s v="Mayo de 2014"/>
    <s v="PEI"/>
    <n v="44"/>
    <s v="Ac"/>
    <m/>
    <d v="2014-06-03T00:00:00"/>
    <d v="2014-12-31T00:00:00"/>
    <m/>
    <s v="Mediante correo electrónico del 21/12/15, no se incluyó dentro del formato enviado por el Supervisor"/>
    <m/>
    <s v="S/I"/>
    <m/>
  </r>
  <r>
    <n v="2271"/>
    <n v="224"/>
    <n v="2014"/>
    <s v="Las principales observaciones y recomendaciones en el desempeño de la interventoría tratan sobre los siguientes puntos:_x000a_a) Solicitar al concesionario la determinación de un procedimiento claro y conciso para la apertura de los buzones de PQRS´s instalados"/>
    <x v="2"/>
    <x v="2"/>
    <x v="13"/>
    <x v="6"/>
    <s v="Mayo de 2014"/>
    <s v="PEI"/>
    <n v="44"/>
    <s v="Ac"/>
    <s v="Solicitar al Concesionario en un plazo de un mes, la instalación de los buzones  solicitados previamente por esta Interventoría, para recepción de PQRs._x000a_Establecer los lineamientos para el procedimento de apertura de buzones de PQRs instalados en las Ofic"/>
    <d v="2014-06-03T00:00:00"/>
    <d v="2014-12-31T00:00:00"/>
    <m/>
    <s v="Mediante correo electrónico del 21/12/15, es necesario anexar el informe de verificación de los PGR´s y registro fotográfico"/>
    <m/>
    <s v="P"/>
    <m/>
  </r>
  <r>
    <n v="2272"/>
    <n v="225"/>
    <n v="2014"/>
    <s v="Las principales observaciones y recomendaciones en el desempeño de la interventoría tratan sobre los siguientes puntos:_x000a_b) Debido a que los ingresos del concesionario solo se deben a los recaudos de las tarifas de peajes y a transferencias del presupuesto"/>
    <x v="2"/>
    <x v="2"/>
    <x v="13"/>
    <x v="6"/>
    <s v="Mayo de 2014"/>
    <s v="PEI"/>
    <n v="44"/>
    <s v="Ac"/>
    <m/>
    <d v="2014-06-03T00:00:00"/>
    <d v="2014-12-31T00:00:00"/>
    <m/>
    <s v="Mediante correo electrónico del 21/12/15, no se evidencia acción de mejora ni soportes al respecto"/>
    <m/>
    <s v="S/I"/>
    <m/>
  </r>
  <r>
    <n v="2273"/>
    <n v="226"/>
    <n v="2014"/>
    <s v="Las principales observaciones y recomendaciones en el desempeño de la interventoría tratan sobre los siguientes puntos:_x000a_c) Solicitar al concesionario la instalación de elementos óptimos para la seguridad vial en las estaciones de peaje, especialmente lo r"/>
    <x v="2"/>
    <x v="2"/>
    <x v="13"/>
    <x v="6"/>
    <s v="Mayo de 2014"/>
    <s v="PEI"/>
    <n v="44"/>
    <s v="Ac"/>
    <s v="Previo a la Auditoria de seguridad vial, la ANI aprueba el plan de auditorìa y se realiza periodicamente cada Auditorìa. Cuyo informe contiene las recomendaciones y se radica a la ANI y l Cocnesionario."/>
    <d v="2014-06-03T00:00:00"/>
    <d v="2014-12-31T00:00:00"/>
    <m/>
    <s v="Mediante correo electrónico del 21/12/15, se menciona que la interventoría realizó aprobó el plan de auditoría; sin embargo es necesario comprobar que efectivamente se realizó (informe)"/>
    <m/>
    <s v="P"/>
    <m/>
  </r>
  <r>
    <n v="2274"/>
    <n v="227"/>
    <n v="2014"/>
    <s v="Las principales observaciones y recomendaciones en el desempeño de la interventoría tratan sobre los siguientes puntos:_x000a_d) Conminar al concesionario para que realice las modificaciones necesarias a fin de mejorar la seguridad vial en lo referido a baranda"/>
    <x v="2"/>
    <x v="2"/>
    <x v="13"/>
    <x v="6"/>
    <s v="Mayo de 2014"/>
    <s v="PEI"/>
    <n v="44"/>
    <s v="Ac"/>
    <s v="Previo a la Auditoria de seguridad vial, la ANI aprueba el plan de auditorìa y se realiza periodicamente cada Auditorìa. Cuyo informe contiene las recomendaciones y se radica a la ANI y l Cocnesionario."/>
    <d v="2014-06-03T00:00:00"/>
    <d v="2014-12-31T00:00:00"/>
    <m/>
    <s v="Mediante correo electrónico del 21/12/15, se menciona que la interventoría realizó aprobó el plan de auditoría; sin embargo es necesario comprobar que efectivamente se realizó (informe)"/>
    <m/>
    <s v="P"/>
    <m/>
  </r>
  <r>
    <n v="2275"/>
    <n v="228"/>
    <n v="2014"/>
    <s v="Las principales observaciones y recomendaciones en el desempeño de la interventoría tratan sobre los siguientes puntos:_x000a_e) Solicitar al concesionario la mejora de las labores de mantenimiento vial, por cuanto se detectaron deficiencias en rocería y repara"/>
    <x v="2"/>
    <x v="2"/>
    <x v="13"/>
    <x v="6"/>
    <s v="Mayo de 2014"/>
    <s v="PEI"/>
    <n v="44"/>
    <s v="Ac"/>
    <s v="Esta Interventoria viene haciendo seguimiento a la ejecución de mantenimiento periódico programado de acuerdo al cronograma presentado por el Concesionario. Esta Interventoria realiza periodicamente, la mediciòn del Indice de Estado y se ha enmcontrado de"/>
    <d v="2014-06-03T00:00:00"/>
    <d v="2014-12-31T00:00:00"/>
    <m/>
    <s v="Mediante correo electrónico del 21/12/15, se menciona que la interventoría que se está requiriendo al concesionario el mantenimiento; sin embargo es necesario comprobar que efectivamente se realizó (informe) y la respuesta del concesionario"/>
    <m/>
    <s v="P"/>
    <m/>
  </r>
  <r>
    <n v="2276"/>
    <n v="229"/>
    <n v="2014"/>
    <s v="Las principales observaciones y recomendaciones en el desempeño de la interventoría tratan sobre los siguientes puntos:_x000a_f) Hacer las gestiones pertinentes para que el concesionario mejore las características de visibilidad de la señalización vertical inst"/>
    <x v="2"/>
    <x v="2"/>
    <x v="13"/>
    <x v="6"/>
    <s v="Mayo de 2014"/>
    <s v="PEI"/>
    <n v="44"/>
    <s v="Ac"/>
    <s v="Esta Interventoria realizó en el mes de Marzo la medición de retroreflectividad, en el cual se identificaron las señales que presentaron deficiencias. El informe del resultado le fue enviado al Concesionario, solicitando tomar los correctivos necesarios m"/>
    <d v="2014-06-03T00:00:00"/>
    <d v="2014-12-31T00:00:00"/>
    <m/>
    <s v="Mediante correo electrónico del 21/12/15, se menciona que se solicitó al concesionario mediante oficio; sin embargo es necesario conocer la odcumentación y la respuesta del concesionario"/>
    <m/>
    <s v="P"/>
    <m/>
  </r>
  <r>
    <n v="2277"/>
    <n v="230"/>
    <n v="2014"/>
    <s v="Las principales observaciones y recomendaciones en el desempeño de la interventoría tratan sobre los siguientes puntos:_x000a_g) Incluir en la página web de la interventoría todos los requisitos determinados en el anexo 4 del contrato._x000a__x000a_"/>
    <x v="2"/>
    <x v="2"/>
    <x v="13"/>
    <x v="6"/>
    <s v="Mayo de 2014"/>
    <s v="PEI"/>
    <n v="44"/>
    <s v="Ac"/>
    <m/>
    <d v="2014-06-03T00:00:00"/>
    <d v="2014-12-31T00:00:00"/>
    <m/>
    <s v="Mediante correo electrónico del 21/12/15, no se evidencia acción de mejora ni soportes al respecto"/>
    <m/>
    <s v="S/I"/>
    <m/>
  </r>
  <r>
    <n v="2278"/>
    <n v="231"/>
    <n v="2014"/>
    <s v="Las principales observaciones y recomendaciones en el desempeño de la interventoría tratan sobre los siguientes puntos:_x000a_h) Mejorar la verificación del archivo documental del concesionario, a fin de vigilar la organización y conservación de la memoria hist"/>
    <x v="2"/>
    <x v="2"/>
    <x v="13"/>
    <x v="6"/>
    <s v="Mayo de 2014"/>
    <s v="PEI"/>
    <n v="44"/>
    <s v="Ac"/>
    <s v="Está en proceso de organización de la información  del archivo documental del Concesionario."/>
    <d v="2014-06-03T00:00:00"/>
    <d v="2014-12-31T00:00:00"/>
    <m/>
    <s v="Mediante correo electrónico del 21/12/15, se menciona que se está realizando; sin embargo es necesario conocer la solicitud sobre el tema"/>
    <m/>
    <s v="P"/>
    <m/>
  </r>
  <r>
    <n v="2279"/>
    <n v="232"/>
    <n v="2014"/>
    <s v="Las principales observaciones y recomendaciones en el desempeño de la interventoría tratan sobre los siguientes puntos:_x000a_i) Complementar las medidas de prevención de accidentes en la oficina de la interventoría, mediante la definición de los puntos de encu"/>
    <x v="2"/>
    <x v="2"/>
    <x v="13"/>
    <x v="6"/>
    <s v="Mayo de 2014"/>
    <s v="PEI"/>
    <n v="44"/>
    <s v="Ac"/>
    <s v="Se realizará el plano indicando las rutas de evacuación durante el mes de agosto_x000a__x000a_Se realizará capacitacion para divulgar la ruta de evacación y puntos de encuentro durante el mes de agosto"/>
    <d v="2014-06-03T00:00:00"/>
    <d v="2014-12-31T00:00:00"/>
    <m/>
    <s v="Mediante correo electrónico del 21/12/15, se menciona que se realizará; sin embargo es necesario conocer la solicitud sobre el tema"/>
    <m/>
    <s v="P"/>
    <m/>
  </r>
  <r>
    <n v="2280"/>
    <n v="233"/>
    <n v="2014"/>
    <s v="Las principales observaciones y recomendaciones en el desempeño de la interventoría tratan sobre los siguientes puntos:_x000a_l) Profundizar la revisión del sistema de calidad ambiental y SISO del concesionario, debido a que pudo observarse durante la auditoría"/>
    <x v="2"/>
    <x v="2"/>
    <x v="13"/>
    <x v="6"/>
    <s v="Mayo de 2014"/>
    <s v="PEI"/>
    <n v="44"/>
    <s v="Ac"/>
    <s v="El personal de los peajes no está expuesto a material particulado ya que alli no se desarrollan actividades de movimiento de tierras o excavación que lo generen; el riesgo identificado es exposición a Monóxido de Carbono, riesgo relacionado  en el PSO del"/>
    <d v="2014-06-03T00:00:00"/>
    <d v="2014-12-31T00:00:00"/>
    <m/>
    <s v="Mediante correo electrónico del 21/12/15, se menciona qu se han realizado comunicaciones y acciones sobre el tema; sin embargo es necesario conocer la respectivas solicitudes"/>
    <m/>
    <s v="P"/>
    <m/>
  </r>
  <r>
    <n v="2281"/>
    <n v="234"/>
    <n v="2014"/>
    <s v="Las principales observaciones y recomendaciones en el desempeño de la interventoría tratan sobre los siguientes puntos:_x000a_m) Socializar con el concesionario la importancia que tiene la interventoría como su principal apoyo en el desarrollo de las actividade"/>
    <x v="2"/>
    <x v="2"/>
    <x v="13"/>
    <x v="6"/>
    <s v="Mayo de 2014"/>
    <s v="PEI"/>
    <n v="44"/>
    <s v="Ac"/>
    <s v="La fase de monitorieo de calidad del Agua finalizó, esta actividad solo se realiza en Construcción. En la actualidad el proyecto se encuentra en Operación; en cuanto a la calidad del Aire se realiza unicamente para la Variante Sur tal como lo exije la Lic"/>
    <d v="2014-06-03T00:00:00"/>
    <d v="2014-12-31T00:00:00"/>
    <m/>
    <s v="Mediante correo electrónico del 21/12/15, se menciona que se está realizando dicha actividad ; sin embargo es necesario evidenciar eso en los informes"/>
    <m/>
    <s v="P"/>
    <m/>
  </r>
  <r>
    <n v="2282"/>
    <n v="235"/>
    <n v="2014"/>
    <s v="Las principales observaciones y recomendaciones en el desempeño de la interventoría tratan sobre los siguientes puntos:_x000a_n) Profundizar seguimiento a todas las comunicaciones de los usuarios y vecinos del proyecto, mediante la trazabilidad de las respuesta"/>
    <x v="2"/>
    <x v="2"/>
    <x v="13"/>
    <x v="6"/>
    <s v="Mayo de 2014"/>
    <s v="PEI"/>
    <n v="44"/>
    <s v="Ac"/>
    <s v="Las manifestaciones escritas de los usuarios halladas en el interior de los buzones son de temas relacionados con el servicios de los CAU's O Tambos,  mas no del proyecto vial. Se realizó capacitación a las  personas que atienden los CAU's ó Tambos para d"/>
    <d v="2014-06-03T00:00:00"/>
    <d v="2014-12-31T00:00:00"/>
    <m/>
    <s v="Mediante correo electrónico del 21/12/15, se menciona que se está realizando dicha actividad ; sin embargo es necesario evidenciar eso en los informes"/>
    <m/>
    <s v="P"/>
    <m/>
  </r>
  <r>
    <n v="2283"/>
    <n v="236"/>
    <n v="2014"/>
    <s v="Las principales observaciones y recomendaciones en el desempeño de la interventoría tratan sobre los siguientes puntos:_x000a_o) Diseñar mecanismos para que el concesionario identifique y proteja aquellos predios remanentes para evitar que sean invadidos por fa"/>
    <x v="2"/>
    <x v="2"/>
    <x v="13"/>
    <x v="6"/>
    <s v="Mayo de 2014"/>
    <s v="PEI"/>
    <n v="44"/>
    <s v="Ac"/>
    <s v="Se adjunta comunicación IAPM-324 enviada al Concesionario solicitandole el suministro de información predial."/>
    <d v="2014-06-03T00:00:00"/>
    <d v="2014-12-31T00:00:00"/>
    <m/>
    <s v="Mediante correo electrónico del 21/12/15, se menciona que se está realizando dicha actividad ; sin embargo es necesario evidenciar respuesta al mismo"/>
    <m/>
    <s v="P"/>
    <m/>
  </r>
  <r>
    <n v="2289"/>
    <n v="242"/>
    <n v="2014"/>
    <s v="Las principales observaciones y recomendaciones en el desempeño de la interventoría tratan sobre los siguientes puntos:_x000a_c) Exigir al concesionario la realización de un estudio de señalización para la zona de aproximación a las estaciones de pesaje y la mo"/>
    <x v="2"/>
    <x v="2"/>
    <x v="43"/>
    <x v="6"/>
    <s v="Mayo de 2014"/>
    <s v="PEI"/>
    <n v="45"/>
    <s v="Ac"/>
    <m/>
    <d v="2014-06-03T00:00:00"/>
    <d v="2014-12-31T00:00:00"/>
    <m/>
    <s v="Mediante memorando No. 2015-305-014498-3 se anexa Meidicón de Estado a cargo de la Interventoría; sin embargo, es necesario que el concesionario se pronuncie"/>
    <m/>
    <s v="P"/>
    <m/>
  </r>
  <r>
    <n v="2292"/>
    <n v="245"/>
    <n v="2014"/>
    <s v="Las principales observaciones y recomendaciones en el desempeño de la interventoría tratan sobre los siguientes puntos:_x000a_f) Mejorar la comprobación de los ensayos de materiales de construcción de la vía, mediante la realización de sus propias pruebas de la"/>
    <x v="2"/>
    <x v="2"/>
    <x v="43"/>
    <x v="6"/>
    <s v="Mayo de 2014"/>
    <s v="PEI"/>
    <n v="45"/>
    <s v="Ac"/>
    <m/>
    <d v="2014-06-03T00:00:00"/>
    <d v="2014-12-31T00:00:00"/>
    <m/>
    <s v="Mediante memorando No. 2015-305-014676-3 se indica que en el momento en que se reinicie obra, se solicitará a la interventoría los ensayos solicitados._x000a__x000a_Seguimiento en 2016"/>
    <m/>
    <s v="P"/>
    <m/>
  </r>
  <r>
    <n v="2295"/>
    <n v="248"/>
    <n v="2014"/>
    <s v="Las principales observaciones y recomendaciones en el desempeño de la interventoría tratan sobre los siguientes puntos:_x000a_i) Establecer procedimientos para implementar controles de lavado de activos, financiación del terrorismo y corrupción sobre los egreso"/>
    <x v="2"/>
    <x v="2"/>
    <x v="43"/>
    <x v="6"/>
    <s v="Mayo de 2014"/>
    <s v="PEI"/>
    <n v="45"/>
    <s v="Ac"/>
    <m/>
    <d v="2014-06-03T00:00:00"/>
    <d v="2014-12-31T00:00:00"/>
    <m/>
    <s v="Mediante memorando No.  2015-305-014731-3  se indica que se tiene invitación al comité de fiducia para revisar estos temas, razón por la cual es necesario conocer soportes"/>
    <m/>
    <s v="P"/>
    <m/>
  </r>
  <r>
    <n v="2296"/>
    <n v="249"/>
    <n v="2014"/>
    <s v="Las principales observaciones y recomendaciones en el desempeño de la interventoría tratan sobre los siguientes puntos:_x000a_j) Realizar un seguimiento estricto sobre el modelo financiero del contrato de concesión, el cual hasta la fecha no viene siendo realiz"/>
    <x v="2"/>
    <x v="2"/>
    <x v="43"/>
    <x v="6"/>
    <s v="Mayo de 2014"/>
    <s v="PEI"/>
    <n v="45"/>
    <s v="Ac"/>
    <m/>
    <d v="2014-06-03T00:00:00"/>
    <d v="2014-12-31T00:00:00"/>
    <m/>
    <s v="Mediante memorando No.  2015-305-014731-3  se indica que se tiene mediante un formato se reaiza seguimiento, razón por la cual es necesario conocer soportes e indicar en que parte del informe se menciona eso"/>
    <m/>
    <s v="P"/>
    <m/>
  </r>
  <r>
    <n v="2300"/>
    <n v="253"/>
    <n v="2014"/>
    <s v="Las principales observaciones y recomendaciones en el desempeño de la interventoría tratan sobre los siguientes puntos:_x000a_n) Realizar seguimiento más profundo sobre los planes de disposición de escombros y desechos, así como diseñar e implementar indicadore"/>
    <x v="2"/>
    <x v="2"/>
    <x v="43"/>
    <x v="6"/>
    <s v="Mayo de 2014"/>
    <s v="PEI"/>
    <n v="45"/>
    <s v="Ac"/>
    <m/>
    <d v="2014-06-03T00:00:00"/>
    <d v="2014-12-31T00:00:00"/>
    <m/>
    <s v="Mediante memorando No. 2015-305-014676-3 se indica que en el momento en que se reinicie obra, se solicitará a la interventoría seguimiento _x000a__x000a_Seguimiento en 2016"/>
    <m/>
    <s v="P"/>
    <m/>
  </r>
  <r>
    <n v="2304"/>
    <n v="257"/>
    <n v="2014"/>
    <s v="2. Es conocido por esta auditoría en lo que respecta al control preferente que encontramos dentro de la Ley 734 de 2002 (Código Disciplinario Único) y del que es titular la Procuraduría General de la Nación, por tal motivo se observan  un gran número de p"/>
    <x v="3"/>
    <x v="0"/>
    <x v="44"/>
    <x v="0"/>
    <s v="Mayo de 2014"/>
    <s v="PEI"/>
    <n v="114"/>
    <s v="Ac"/>
    <m/>
    <d v="2014-06-03T00:00:00"/>
    <d v="2014-12-31T00:00:00"/>
    <m/>
    <m/>
    <m/>
    <s v="S/I"/>
    <m/>
  </r>
  <r>
    <n v="2305"/>
    <n v="258"/>
    <n v="2014"/>
    <s v="3. De la misma manera se pudieron visualizar las providencias emanadas de su despacho, entre las que se encontraron “auto de archivo”, “auto inhibitorio”, “auto de incorporación a expedientes” y “auto de remisión por competencias a la procuraduría General"/>
    <x v="3"/>
    <x v="0"/>
    <x v="44"/>
    <x v="0"/>
    <s v="Mayo de 2014"/>
    <s v="PEI"/>
    <n v="114"/>
    <s v="Ac"/>
    <m/>
    <d v="2014-06-03T00:00:00"/>
    <d v="2014-12-31T00:00:00"/>
    <m/>
    <m/>
    <m/>
    <s v="S/I"/>
    <m/>
  </r>
  <r>
    <n v="2306"/>
    <n v="259"/>
    <n v="2014"/>
    <s v="4. De la misma manera se advierte que la Procuraduría General de la Nación, no goza de la facultad para realizar investigaciones a los contratistas por tal motivo las remisiones a la PGN de situaciones de orden disciplinario de un contratista de prestació"/>
    <x v="3"/>
    <x v="0"/>
    <x v="44"/>
    <x v="0"/>
    <s v="Mayo de 2014"/>
    <s v="PEI"/>
    <n v="114"/>
    <s v="Ac"/>
    <m/>
    <d v="2014-06-03T00:00:00"/>
    <d v="2014-12-31T00:00:00"/>
    <m/>
    <m/>
    <m/>
    <s v="S/I"/>
    <m/>
  </r>
  <r>
    <n v="2307"/>
    <n v="260"/>
    <n v="2014"/>
    <s v="5. En muchos de los casos dentro de la parte motiva de las providencias se habla sobre el principio de la economía procesal por parte del operador disciplinario, este principio no debe ser utilizado como excusa o más bien como un obstáculo para adelantar "/>
    <x v="3"/>
    <x v="0"/>
    <x v="44"/>
    <x v="0"/>
    <s v="Mayo de 2014"/>
    <s v="PEI"/>
    <n v="114"/>
    <s v="Ac"/>
    <m/>
    <d v="2014-06-03T00:00:00"/>
    <d v="2014-12-31T00:00:00"/>
    <m/>
    <m/>
    <m/>
    <s v="S/I"/>
    <m/>
  </r>
  <r>
    <n v="2308"/>
    <n v="261"/>
    <n v="2014"/>
    <s v="6. No se logra observar un orden coherente entre los números de expedientes, esta auditoría recomienda que sean consecutivos._x000a__x000a_"/>
    <x v="3"/>
    <x v="0"/>
    <x v="44"/>
    <x v="0"/>
    <s v="Mayo de 2014"/>
    <s v="PEI"/>
    <n v="114"/>
    <s v="Ac"/>
    <m/>
    <d v="2014-06-03T00:00:00"/>
    <d v="2014-12-31T00:00:00"/>
    <m/>
    <m/>
    <m/>
    <s v="S/I"/>
    <m/>
  </r>
  <r>
    <n v="2309"/>
    <n v="262"/>
    <n v="2014"/>
    <s v="7. De la misma manera se logra vislumbrar dentro de los procesos que tienen que ver con el plan de mejoramiento institucional - PMI que todos fueron remitidos a través de auto a la PGN, como quiera que ese organismo no cuenta con la facultad de conocer di"/>
    <x v="3"/>
    <x v="0"/>
    <x v="44"/>
    <x v="0"/>
    <s v="Mayo de 2014"/>
    <s v="PEI"/>
    <n v="114"/>
    <s v="Ac"/>
    <m/>
    <d v="2014-06-03T00:00:00"/>
    <d v="2014-12-31T00:00:00"/>
    <m/>
    <m/>
    <m/>
    <s v="S/I"/>
    <m/>
  </r>
  <r>
    <n v="2310"/>
    <n v="263"/>
    <n v="2014"/>
    <s v="8. En relación con los autos inhibitorios y su relación con la lista de chequeo que envía el Grupo de trabajo de control interno disciplinario, no se logra observar con una claridad meridiana las fechas ya sean de la indagación preliminar y/o de la invest"/>
    <x v="3"/>
    <x v="0"/>
    <x v="44"/>
    <x v="0"/>
    <s v="Mayo de 2014"/>
    <s v="PEI"/>
    <n v="114"/>
    <s v="Ac"/>
    <m/>
    <d v="2014-06-03T00:00:00"/>
    <d v="2014-12-31T00:00:00"/>
    <m/>
    <m/>
    <m/>
    <s v="S/I"/>
    <m/>
  </r>
  <r>
    <n v="2311"/>
    <n v="264"/>
    <n v="2014"/>
    <s v="9. Finalmente se logró observar que dentro de las providencias que fueron objeto de esta evaluación no existen en muchos de los casos fechas ciertas de indagación preliminar y/o de la investigación disciplinaria, esto conlleva a que quede al libre albedri"/>
    <x v="3"/>
    <x v="0"/>
    <x v="44"/>
    <x v="0"/>
    <s v="Mayo de 2014"/>
    <s v="PEI"/>
    <n v="114"/>
    <s v="Ac"/>
    <m/>
    <d v="2014-06-03T00:00:00"/>
    <d v="2014-12-31T00:00:00"/>
    <m/>
    <m/>
    <m/>
    <s v="S/I"/>
    <m/>
  </r>
  <r>
    <n v="2312"/>
    <n v="265"/>
    <n v="2014"/>
    <s v="1. Se detectaron tres (3) casos de contratistas y ocho (8) casos de funcionarios públicos que registran incoherencias entre el cargo que ostenta el empleado público o el contrato de prestación de servicios, con el objeto de la comisión. _x000a__x000a_"/>
    <x v="3"/>
    <x v="0"/>
    <x v="45"/>
    <x v="0"/>
    <s v="Mayo de 2014"/>
    <s v="PEI"/>
    <n v="137"/>
    <s v="Ac"/>
    <m/>
    <d v="2014-06-03T00:00:00"/>
    <d v="2014-12-31T00:00:00"/>
    <m/>
    <m/>
    <m/>
    <s v="S/I"/>
    <m/>
  </r>
  <r>
    <n v="2313"/>
    <n v="266"/>
    <n v="2014"/>
    <s v="2. Se detectaron dos (2) casos de contratistas y ocho (8) casos de funcionarios públicos en los que se evidencia duplicidad o multiplicidad de servidores en un mismo viaje._x000a__x000a_"/>
    <x v="3"/>
    <x v="0"/>
    <x v="45"/>
    <x v="0"/>
    <s v="Mayo de 2014"/>
    <s v="PEI"/>
    <n v="137"/>
    <s v="Ac"/>
    <m/>
    <d v="2014-06-03T00:00:00"/>
    <d v="2014-12-31T00:00:00"/>
    <m/>
    <m/>
    <m/>
    <s v="S/I"/>
    <m/>
  </r>
  <r>
    <n v="2314"/>
    <n v="267"/>
    <n v="2014"/>
    <s v="3. Se detectaron seis (6) casos de funcionarios públicos que registran tiempos de desplazamiento inconvenientes._x000a__x000a_"/>
    <x v="3"/>
    <x v="0"/>
    <x v="45"/>
    <x v="0"/>
    <s v="Mayo de 2014"/>
    <s v="PEI"/>
    <n v="137"/>
    <s v="Ac"/>
    <m/>
    <d v="2014-06-03T00:00:00"/>
    <d v="2014-12-31T00:00:00"/>
    <m/>
    <m/>
    <m/>
    <s v="S/I"/>
    <m/>
  </r>
  <r>
    <n v="2315"/>
    <n v="268"/>
    <n v="2014"/>
    <s v="4. Se detectaron seis (6) casos de contratistas y siete (7) casos de funcionarios públicos que registran problemas de legalización de las comisiones._x000a__x000a_"/>
    <x v="3"/>
    <x v="0"/>
    <x v="45"/>
    <x v="0"/>
    <s v="Mayo de 2014"/>
    <s v="PEI"/>
    <n v="137"/>
    <s v="Ac"/>
    <m/>
    <d v="2014-06-03T00:00:00"/>
    <d v="2014-12-31T00:00:00"/>
    <m/>
    <m/>
    <m/>
    <s v="S/I"/>
    <m/>
  </r>
  <r>
    <n v="2316"/>
    <n v="269"/>
    <n v="2014"/>
    <s v="5. Se detectaron diez (10) casos de funcionarios públicos que registran informes incompletos o superficiales._x000a__x000a_"/>
    <x v="3"/>
    <x v="0"/>
    <x v="45"/>
    <x v="0"/>
    <s v="Mayo de 2014"/>
    <s v="PEI"/>
    <n v="137"/>
    <s v="Ac"/>
    <m/>
    <d v="2014-06-03T00:00:00"/>
    <d v="2014-12-31T00:00:00"/>
    <m/>
    <m/>
    <m/>
    <s v="S/I"/>
    <m/>
  </r>
  <r>
    <n v="2317"/>
    <n v="270"/>
    <n v="2014"/>
    <s v="6. Se detectaron dos (2) casos de funcionarios públicos que registran ausencia de soportes para la legalización de la comisión._x000a__x000a_"/>
    <x v="3"/>
    <x v="0"/>
    <x v="45"/>
    <x v="0"/>
    <s v="Mayo de 2014"/>
    <s v="PEI"/>
    <n v="137"/>
    <s v="Ac"/>
    <m/>
    <d v="2014-06-03T00:00:00"/>
    <d v="2014-12-31T00:00:00"/>
    <m/>
    <m/>
    <m/>
    <s v="S/I"/>
    <m/>
  </r>
  <r>
    <n v="2318"/>
    <n v="271"/>
    <n v="2014"/>
    <s v="7. Todas las dependencias, salvo la oficina de Control Interno, no realizan las acciones de planeación ordenadas por la resolución 206 de 2013._x000a__x000a_"/>
    <x v="3"/>
    <x v="0"/>
    <x v="45"/>
    <x v="0"/>
    <s v="Mayo de 2014"/>
    <s v="PEI"/>
    <n v="137"/>
    <s v="Ac"/>
    <m/>
    <d v="2014-06-03T00:00:00"/>
    <d v="2014-12-31T00:00:00"/>
    <m/>
    <m/>
    <m/>
    <s v="S/I"/>
    <m/>
  </r>
  <r>
    <n v="2319"/>
    <n v="272"/>
    <n v="2014"/>
    <s v="8. Se detectaron cuatro (4) casos de contratistas que registran falencias en el proceso de la comisión en tanto que sus soportes evidencian que representan intereses del Ministerio del Interior._x000a_"/>
    <x v="3"/>
    <x v="0"/>
    <x v="45"/>
    <x v="0"/>
    <s v="Mayo de 2014"/>
    <s v="PEI"/>
    <n v="137"/>
    <s v="Ac"/>
    <m/>
    <d v="2014-06-03T00:00:00"/>
    <d v="2014-12-31T00:00:00"/>
    <m/>
    <m/>
    <m/>
    <s v="S/I"/>
    <m/>
  </r>
  <r>
    <n v="2320"/>
    <n v="273"/>
    <n v="2014"/>
    <s v="9. Se detectaron nueve (9) casos de servidores públicos entre funcionarios y contratistas coincidiendo en un desplazamiento a San Andrés Islas, en las mismas fechas, y en muchos casos no agregando valor con su presencia, no presentando informes, realizand"/>
    <x v="3"/>
    <x v="0"/>
    <x v="45"/>
    <x v="0"/>
    <s v="Mayo de 2014"/>
    <s v="PEI"/>
    <n v="137"/>
    <s v="Ac"/>
    <m/>
    <d v="2014-06-03T00:00:00"/>
    <d v="2014-12-31T00:00:00"/>
    <m/>
    <m/>
    <m/>
    <s v="S/I"/>
    <m/>
  </r>
  <r>
    <n v="2321"/>
    <n v="274"/>
    <n v="2014"/>
    <s v="10.  Se detectaron siete (7) casos de servidores públicos entre funcionarios y contratistas coincidiendo en un desplazamiento a la ciudad de Cali, en las mismas fechas, y en muchos casos no agregando valor con su presencia, no presentando informes, realiz"/>
    <x v="3"/>
    <x v="0"/>
    <x v="45"/>
    <x v="0"/>
    <s v="Mayo de 2014"/>
    <s v="PEI"/>
    <n v="137"/>
    <s v="Ac"/>
    <m/>
    <d v="2014-06-03T00:00:00"/>
    <d v="2014-12-31T00:00:00"/>
    <m/>
    <m/>
    <m/>
    <s v="S/I"/>
    <m/>
  </r>
  <r>
    <n v="2322"/>
    <n v="275"/>
    <n v="2014"/>
    <s v="11. Se recomienda a la alta dirección y en particular a la VAF a generar una circular con destino a todos los servidores públicos de la ANI incluyendo funcionarios de planta y contratistas, que contenga los criterios mínimos descritos en este informe para"/>
    <x v="3"/>
    <x v="0"/>
    <x v="45"/>
    <x v="0"/>
    <s v="Mayo de 2014"/>
    <s v="PEI"/>
    <n v="137"/>
    <s v="Ac"/>
    <m/>
    <d v="2014-06-03T00:00:00"/>
    <d v="2014-12-31T00:00:00"/>
    <m/>
    <m/>
    <m/>
    <s v="S/I"/>
    <m/>
  </r>
  <r>
    <n v="2323"/>
    <n v="276"/>
    <n v="2014"/>
    <s v="12. Se recomienda a la alta dirección una adecuada planeación que lleve a cada dependencia a definir con  la suficiente antelación los desplazamientos de los servidores públicos y de esa manera estudiar con tiempo una comisión, para dar cabida a la racion"/>
    <x v="3"/>
    <x v="0"/>
    <x v="45"/>
    <x v="0"/>
    <s v="Mayo de 2014"/>
    <s v="PEI"/>
    <n v="137"/>
    <s v="Ac"/>
    <m/>
    <d v="2014-06-03T00:00:00"/>
    <d v="2014-12-31T00:00:00"/>
    <m/>
    <m/>
    <m/>
    <s v="S/I"/>
    <m/>
  </r>
  <r>
    <n v="2324"/>
    <n v="277"/>
    <n v="2014"/>
    <s v="13. Remitir con destino a los organismos de control del Estado los resultados del presente informe y sus anexos que den cuenta de eventuales irregularidades que afectan el patrimonio del Estado. _x000a_"/>
    <x v="3"/>
    <x v="0"/>
    <x v="45"/>
    <x v="0"/>
    <s v="Mayo de 2014"/>
    <s v="PEI"/>
    <n v="137"/>
    <s v="Ac"/>
    <m/>
    <d v="2014-06-03T00:00:00"/>
    <d v="2014-12-31T00:00:00"/>
    <m/>
    <m/>
    <m/>
    <s v="S/I"/>
    <m/>
  </r>
  <r>
    <n v="2355"/>
    <n v="308"/>
    <n v="2014"/>
    <s v="Se presentan observaciones a la gestión realizada por parte de la Interventoría como:_x000a_2. Mejorar el seguimiento sobre aspectos de seguridad vial en las estaciones de peaje y báscula, principalmente en lo relativo a la instalación de amortiguadores de impa"/>
    <x v="2"/>
    <x v="2"/>
    <x v="24"/>
    <x v="2"/>
    <s v="Mayo de 2014"/>
    <s v="PEI"/>
    <n v="51"/>
    <s v="Ac"/>
    <m/>
    <d v="2014-06-03T00:00:00"/>
    <d v="2014-12-31T00:00:00"/>
    <m/>
    <m/>
    <e v="#REF!"/>
    <s v="S/I"/>
    <m/>
  </r>
  <r>
    <n v="2375"/>
    <n v="328"/>
    <n v="2014"/>
    <s v="Se presentan observaciones a la gestión realizada por parte del supervisor como:_x000a_1. Se recomienda mayor rigurosidad con respecto al cumplimiento del personal requerido y contractual, lo anterior debido a que en el momento de la visita se encontraba pendie"/>
    <x v="2"/>
    <x v="2"/>
    <x v="24"/>
    <x v="2"/>
    <s v="Mayo de 2014"/>
    <s v="PEI"/>
    <n v="51"/>
    <s v="Ac"/>
    <m/>
    <d v="2014-06-03T00:00:00"/>
    <d v="2014-12-31T00:00:00"/>
    <m/>
    <m/>
    <e v="#REF!"/>
    <s v="S/I"/>
    <m/>
  </r>
  <r>
    <n v="2376"/>
    <n v="329"/>
    <n v="2014"/>
    <s v="Se presentan observaciones a la gestión realizada por parte del supervisor como:_x000a_2. Se presentan cinco solicitudes realizadas por la firma interventora hacia el concesionario las cuales no obtuvieron respuesta, dichas solicitudes cuentan con radicado haci"/>
    <x v="2"/>
    <x v="2"/>
    <x v="24"/>
    <x v="2"/>
    <s v="Mayo de 2014"/>
    <s v="PEI"/>
    <n v="51"/>
    <s v="Ac"/>
    <m/>
    <d v="2014-06-03T00:00:00"/>
    <d v="2014-12-31T00:00:00"/>
    <m/>
    <m/>
    <e v="#REF!"/>
    <s v="S/I"/>
    <m/>
  </r>
  <r>
    <n v="2377"/>
    <n v="330"/>
    <n v="2014"/>
    <s v="Se presentan observaciones a la gestión realizada por parte del supervisor como:_x000a_3. No se aprobó por parte de la Gerencia de proyectos Carretero 2, el Plan de acción de auditorías de seguridad vial, remitido mediante oficio N° 20134090508862 de diciembre "/>
    <x v="2"/>
    <x v="2"/>
    <x v="24"/>
    <x v="2"/>
    <s v="Mayo de 2014"/>
    <s v="PEI"/>
    <n v="51"/>
    <s v="Ac"/>
    <m/>
    <d v="2014-06-03T00:00:00"/>
    <d v="2014-12-31T00:00:00"/>
    <m/>
    <m/>
    <e v="#REF!"/>
    <s v="S/I"/>
    <m/>
  </r>
  <r>
    <n v="2378"/>
    <n v="331"/>
    <n v="2014"/>
    <s v="Se presentan observaciones a la gestión realizada por parte del supervisor como:_x000a_4. Se observa un aumento considerable en el nivel de la accidentalidad ocurrido en el proyecto con relación al mismo mes de la vigencia anterior, pasando  de 105 accidentes e"/>
    <x v="2"/>
    <x v="2"/>
    <x v="24"/>
    <x v="2"/>
    <s v="Mayo de 2014"/>
    <s v="PEI"/>
    <n v="51"/>
    <s v="Ac"/>
    <m/>
    <d v="2014-06-03T00:00:00"/>
    <d v="2014-12-31T00:00:00"/>
    <m/>
    <m/>
    <e v="#REF!"/>
    <s v="S/I"/>
    <m/>
  </r>
  <r>
    <n v="2380"/>
    <n v="333"/>
    <n v="2014"/>
    <s v="Se presentan observaciones a la gestión realizada por parte del supervisor como:_x000a_6. No hubo pronunciamiento por parte de la Gerencia de Proyectos Carretero 2, de la matriz de riesgos presentada por el consorcio Intercarreteros S.A mediante oficio N° 20134"/>
    <x v="2"/>
    <x v="2"/>
    <x v="24"/>
    <x v="2"/>
    <s v="Mayo de 2014"/>
    <s v="PEI"/>
    <n v="51"/>
    <s v="Ac"/>
    <m/>
    <d v="2014-06-03T00:00:00"/>
    <d v="2014-12-31T00:00:00"/>
    <m/>
    <m/>
    <e v="#REF!"/>
    <s v="S/I"/>
    <m/>
  </r>
  <r>
    <n v="2381"/>
    <n v="334"/>
    <n v="2014"/>
    <s v="Se presentan observaciones a la gestión realizada por parte del supervisor como:_x000a_7. No se presenta la medición  de reflectividad dentro de los plazos estipulados en el ítem 4.1.1.2 – C del anexo  4 (Requerimientos técnicos contrato de interventoría), dond"/>
    <x v="2"/>
    <x v="2"/>
    <x v="24"/>
    <x v="2"/>
    <s v="Mayo de 2014"/>
    <s v="PEI"/>
    <n v="51"/>
    <s v="Ac"/>
    <m/>
    <d v="2014-06-03T00:00:00"/>
    <d v="2014-12-31T00:00:00"/>
    <m/>
    <m/>
    <e v="#REF!"/>
    <s v="S/I"/>
    <m/>
  </r>
  <r>
    <n v="2382"/>
    <n v="335"/>
    <n v="2014"/>
    <s v="Se presentan observaciones a la gestión realizada por parte del supervisor como:_x000a_8. Dentro de la valoración efectuada mediante la Matriz MED, producto de la aplicación a la interventoría Intercarreteros S.A, se resaltan entre otros los siguientes aspectos"/>
    <x v="2"/>
    <x v="2"/>
    <x v="24"/>
    <x v="2"/>
    <s v="Mayo de 2014"/>
    <s v="PEI"/>
    <n v="51"/>
    <s v="Ac"/>
    <m/>
    <d v="2014-06-03T00:00:00"/>
    <d v="2014-12-31T00:00:00"/>
    <m/>
    <m/>
    <e v="#REF!"/>
    <s v="S/I"/>
    <m/>
  </r>
  <r>
    <n v="2385"/>
    <n v="338"/>
    <n v="2014"/>
    <s v="Se presentan observaciones a la gestión realizada por parte del supervisor como:_x000a_Temas pendientes a la fecha:_x000a_1.  Demanda de acción de reparación directa radicada con el No. 05001233100020120069000 en el Tribunal Administrativo de Antioquia, presentada po"/>
    <x v="2"/>
    <x v="2"/>
    <x v="24"/>
    <x v="2"/>
    <s v="Mayo de 2014"/>
    <s v="PEI"/>
    <n v="51"/>
    <s v="Ac"/>
    <m/>
    <d v="2014-06-03T00:00:00"/>
    <d v="2014-12-31T00:00:00"/>
    <m/>
    <m/>
    <e v="#REF!"/>
    <s v="S/I"/>
    <m/>
  </r>
  <r>
    <n v="2391"/>
    <n v="344"/>
    <n v="2014"/>
    <s v="6. Las siguientes vicepresidencias no programaron seguimiento  a los compromisos pactados en los acuerdos de gestión: (Ver tabla No.3 y 5)_x000a_a. María Clara Garrido Garrido, Vicepresidente Administrativa y Financiera. (Seguimiento  para los periodos 2013 y 2"/>
    <x v="0"/>
    <x v="0"/>
    <x v="0"/>
    <x v="1"/>
    <s v="Junio de 2014"/>
    <s v="PEI"/>
    <n v="111"/>
    <s v="Ac"/>
    <m/>
    <d v="2014-07-01T00:00:00"/>
    <d v="2014-12-31T00:00:00"/>
    <m/>
    <m/>
    <m/>
    <s v="S/I"/>
    <m/>
  </r>
  <r>
    <n v="2392"/>
    <n v="345"/>
    <n v="2014"/>
    <s v="7. La  Vicepresidente de Estructuración (Beatriz Eugenia Morales Vélez),  no realizó el seguimiento a los compromisos pactados en los acuerdos de gestión de la vigencia 2013, en las fechas pactadas.( Ver tabla No.3 )_x000a_"/>
    <x v="0"/>
    <x v="0"/>
    <x v="0"/>
    <x v="1"/>
    <s v="Junio de 2014"/>
    <s v="PEI"/>
    <n v="111"/>
    <s v="Ac"/>
    <m/>
    <d v="2014-07-01T00:00:00"/>
    <d v="2014-12-31T00:00:00"/>
    <m/>
    <m/>
    <m/>
    <s v="S/I"/>
    <m/>
  </r>
  <r>
    <n v="2427"/>
    <n v="380"/>
    <n v="2014"/>
    <s v="3. De la muestra auditada que está conformada por 51 servidores públicos entre funcionarios y contratistas, 33 de ellos no firmaron el formato de inventario recibido._x000a__x000a_"/>
    <x v="3"/>
    <x v="0"/>
    <x v="5"/>
    <x v="8"/>
    <s v="Junio de 2014"/>
    <s v="PEI"/>
    <n v="88"/>
    <s v="Ac"/>
    <m/>
    <d v="2014-07-01T00:00:00"/>
    <d v="2014-12-31T00:00:00"/>
    <m/>
    <m/>
    <n v="50"/>
    <s v="P"/>
    <m/>
  </r>
  <r>
    <n v="2435"/>
    <n v="388"/>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Los vehículos con que cuenta la concesión vial CLB están plenamente identificados y su objeto es desarrollar las actividades de operación en los sectores correspondientes a la concesión Loboguerrero Buga, la problemática se pudo generar al identificar veh"/>
    <d v="2014-07-01T00:00:00"/>
    <d v="2014-12-31T00:00:00"/>
    <m/>
    <s v="Mediante memorando No. 2015304-014388-3, se anexa dos memorandos en donde se solicita colocar el logotipo a los vehículos de la concesión._x000a__x000a_Solicitar informe"/>
    <m/>
    <s v="P"/>
    <m/>
  </r>
  <r>
    <n v="2439"/>
    <n v="392"/>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El Concesionario cuenta con instalaciones adecuadas para el manejo del proyecto ubicadas en CCO de la Concesión Malla Vial del Valle del Cauca y Cauca. _x000a__x000a_En el Apéndice F - Ambiental, numeral 5. &quot;Obligaciones Generales del Concesionario&quot; del Contrato de C"/>
    <d v="2014-07-01T00:00:00"/>
    <d v="2014-12-31T00:00:00"/>
    <m/>
    <s v="Mediante memorando No. 2015304-014388-3, se anexa oficios en donde se requiere la certificación a Sistema de Gestión Integral._x000a_A la espera de aprobación"/>
    <m/>
    <s v="P"/>
    <m/>
  </r>
  <r>
    <n v="2440"/>
    <n v="393"/>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En la Etapa de Pre construcción la firma Interventora por medio del profesional en Seguridad Vial realizo la verificación de los diseños de señalaización vial presentados por el concesionario, adicionalmente efectuo un recorrido del cual se generaron dire"/>
    <d v="2014-07-01T00:00:00"/>
    <d v="2014-12-31T00:00:00"/>
    <m/>
    <s v="Mediante memorando No. 2015304-014388-3, se anexa los dos Informes de Auditoría de seguiridad vial a cargo de la Interventoría._x000a__x000a_Verificar que se realizó el tercero"/>
    <m/>
    <s v="P"/>
    <m/>
  </r>
  <r>
    <n v="2441"/>
    <n v="394"/>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La Interventoría elaboraró comunicación al Concesionario para solicitar los certificados de calibración de los equipos de topografía, los cuales se verifica su actualización constantemente._x000a__x000a_La Interventoría cuenta con la comisión de topografía, cuyos equ"/>
    <d v="2014-07-01T00:00:00"/>
    <d v="2014-12-31T00:00:00"/>
    <m/>
    <s v="Mediante memorando No. 2015304-014388-3, se anexa oficio solicitando calibración de eqyupos para el concesionario_x000a_Verificar acciones del concesionario"/>
    <m/>
    <s v="P"/>
    <m/>
  </r>
  <r>
    <n v="2443"/>
    <n v="396"/>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La interventoría inició el seguimiento de controles de lavado de activos, financiación del terrorismo y corrupción (LA/FT/CO) sobre las finanzas del contrato y se registrará en el informe mensual de interventoría - Parte Financiera."/>
    <d v="2014-07-01T00:00:00"/>
    <d v="2014-12-31T00:00:00"/>
    <m/>
    <s v="21/12/15. Se revisará la inclusión de dicho capítulo en los siguientes informes de interventoría"/>
    <m/>
    <s v="P"/>
    <m/>
  </r>
  <r>
    <n v="2446"/>
    <n v="399"/>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La interventoria realiza seguimiento, en la etapa de operación se contó con un ingeniero dedicado el 100% al seguimiento amibental del proyecto. Actualmente en etapa de operación dicha disminución bajo al 40%, por lo que los inspectores, auxiliares y resi"/>
    <d v="2014-07-01T00:00:00"/>
    <d v="2014-12-31T00:00:00"/>
    <m/>
    <s v="Mediante memorando No. 2015304-014388-3, se anexan oficios solicitando constantemente tomar medidas pertinentes sobre el asunto. _x000a__x000a_Falta revisar informe de la Interventoría"/>
    <m/>
    <s v="P"/>
    <m/>
  </r>
  <r>
    <n v="2447"/>
    <n v="400"/>
    <n v="2014"/>
    <s v="Para la Interventoría._x000a_Se llevó a cabo la aplicación de la metodología desarrollada hasta este momento por la Oficina de Control Interno, con el objeto de evaluar de manera integral y detallada el desempeño de las labores propias de la Interventoría y se "/>
    <x v="2"/>
    <x v="2"/>
    <x v="34"/>
    <x v="6"/>
    <s v="Junio de 2014"/>
    <s v="PEI"/>
    <n v="127"/>
    <s v="Ac"/>
    <s v="Teniendo en cuenta el alcance del contrato de concesión (rehabilitación), a la fecha no se requiere gestión predial. Más sin embargo y en caso de requerirse, el contrato de concesión posee el Apéndice E - Predial._x000a__x000a_El área social del concesionario, en com"/>
    <d v="2014-07-01T00:00:00"/>
    <d v="2014-12-31T00:00:00"/>
    <m/>
    <s v="Mediante memorando No. 2015304-014388-3, se anexan oficios en donde se evidencia solicitud del concesionario sobre un área predial del tramo._x000a__x000a_Falta revisar informe de la Interventoría y respuesta de la Interventoría sobre la solicitud."/>
    <m/>
    <s v="P"/>
    <m/>
  </r>
  <r>
    <n v="2462"/>
    <n v="415"/>
    <n v="2014"/>
    <s v="2. Llevar a cabo campañas de sensibilización a nivel directivo y asesor (gerentes), para disponer de los equipos de cómputo a través del área de sistemas, permitiendo así realizar las modificaciones al inventario de manera inmediata._x000a_"/>
    <x v="1"/>
    <x v="3"/>
    <x v="40"/>
    <x v="10"/>
    <s v="Julio de 2014"/>
    <s v="PEI"/>
    <n v="32"/>
    <s v="Ac"/>
    <m/>
    <d v="2014-08-04T00:00:00"/>
    <d v="2014-12-31T00:00:00"/>
    <m/>
    <m/>
    <m/>
    <s v="P"/>
    <m/>
  </r>
  <r>
    <n v="2465"/>
    <n v="418"/>
    <n v="2014"/>
    <s v="5. Informar y generar espacios de capacitación, en los momentos de inducción, a los funcionarios sobre las políticas informáticas con que cuenta la entidad._x000a_"/>
    <x v="1"/>
    <x v="3"/>
    <x v="40"/>
    <x v="10"/>
    <s v="Julio de 2014"/>
    <s v="PEI"/>
    <n v="32"/>
    <s v="Ac"/>
    <m/>
    <d v="2014-08-04T00:00:00"/>
    <d v="2014-12-31T00:00:00"/>
    <m/>
    <m/>
    <m/>
    <s v="P"/>
    <m/>
  </r>
  <r>
    <n v="2466"/>
    <n v="419"/>
    <n v="2014"/>
    <s v="6. Definir e implementar una política de obligatoriedad para el cambio de clave de acceso a los equipos de cómputo._x000a_"/>
    <x v="1"/>
    <x v="3"/>
    <x v="40"/>
    <x v="10"/>
    <s v="Julio de 2014"/>
    <s v="PEI"/>
    <n v="32"/>
    <s v="Ac"/>
    <m/>
    <d v="2014-08-04T00:00:00"/>
    <d v="2014-12-31T00:00:00"/>
    <m/>
    <m/>
    <m/>
    <s v="P"/>
    <m/>
  </r>
  <r>
    <n v="2468"/>
    <n v="421"/>
    <n v="2014"/>
    <s v="8. Adquirir las guayas necesarias, para garantizar la seguridad de  los equipos portátiles con que cuenta la entidad._x000a_"/>
    <x v="1"/>
    <x v="3"/>
    <x v="40"/>
    <x v="10"/>
    <s v="Julio de 2014"/>
    <s v="PEI"/>
    <n v="32"/>
    <s v="Ac"/>
    <m/>
    <d v="2014-08-04T00:00:00"/>
    <d v="2014-12-31T00:00:00"/>
    <m/>
    <m/>
    <m/>
    <s v="P"/>
    <m/>
  </r>
  <r>
    <n v="2474"/>
    <n v="427"/>
    <n v="2014"/>
    <s v="Remitir a Presidencia el estado del sistema LITIGOB, señalado a través del presente informe, toda vez que no se han atendido  las recomendaciones de la Oficina de Control Interno, después de tres (3) informes al respecto._x000a__x000a_"/>
    <x v="5"/>
    <x v="5"/>
    <x v="8"/>
    <x v="0"/>
    <s v="Julio de 2014"/>
    <s v="PIL"/>
    <n v="11"/>
    <s v="Ac"/>
    <m/>
    <d v="2014-08-04T00:00:00"/>
    <d v="2014-12-31T00:00:00"/>
    <m/>
    <m/>
    <m/>
    <s v="S/I"/>
    <m/>
  </r>
  <r>
    <n v="2480"/>
    <n v="433"/>
    <n v="2014"/>
    <s v="Finalmente plasmar y migrar lo que viene desarrollando el GIT de defensa judicial como avance y mejoramiento dentro del sistema – LITIGOB, para su actualización como una obligación normativa._x000a_"/>
    <x v="5"/>
    <x v="5"/>
    <x v="8"/>
    <x v="0"/>
    <s v="Julio de 2014"/>
    <s v="PIL"/>
    <n v="11"/>
    <s v="Ac"/>
    <m/>
    <d v="2014-08-04T00:00:00"/>
    <d v="2014-12-31T00:00:00"/>
    <m/>
    <m/>
    <m/>
    <s v="S/I"/>
    <m/>
  </r>
  <r>
    <n v="2482"/>
    <n v="435"/>
    <n v="2014"/>
    <s v="2. Los compromisos que quedan registrados en las actas de visitas, deben ser tramitados de  manera oportuna por parte de cada uno de los responsables. De igual forma, se debe adjuntar debidamente en el sistema de gestión documental - ORFEO, el oficio con "/>
    <x v="6"/>
    <x v="0"/>
    <x v="11"/>
    <x v="5"/>
    <s v="Agosto de 2014"/>
    <s v="OTRO,_x000a_PEEC"/>
    <n v="1"/>
    <s v="Ac"/>
    <m/>
    <d v="2014-09-01T00:00:00"/>
    <d v="2014-12-31T00:00:00"/>
    <m/>
    <m/>
    <n v="60"/>
    <s v="P"/>
    <m/>
  </r>
  <r>
    <n v="2483"/>
    <n v="436"/>
    <n v="2014"/>
    <s v="3. Teniendo en cuenta que continuamente se observa que las solicitudes de prórroga se realizan fuera de término, se hace necesario nuevamente  insistir que estas deben efectuarse de manera oportuna y estar atentos a la respuesta ofrecida por los entes de "/>
    <x v="6"/>
    <x v="0"/>
    <x v="11"/>
    <x v="5"/>
    <s v="Agosto de 2014"/>
    <s v="OTRO,_x000a_PEEC"/>
    <n v="1"/>
    <s v="Ac"/>
    <m/>
    <d v="2014-09-01T00:00:00"/>
    <d v="2014-12-31T00:00:00"/>
    <m/>
    <m/>
    <n v="85"/>
    <s v="P"/>
    <m/>
  </r>
  <r>
    <n v="2484"/>
    <n v="437"/>
    <n v="2014"/>
    <s v="4. Se deben crear  mecanismos apropiados que eviten ocasionar pérdidas de tiempos innecesarios en las reasignaciones a los responsables de los trámites._x000a__x000a_"/>
    <x v="6"/>
    <x v="0"/>
    <x v="11"/>
    <x v="5"/>
    <s v="Agosto de 2014"/>
    <s v="OTRO,_x000a_PEEC"/>
    <n v="1"/>
    <s v="Ac"/>
    <m/>
    <d v="2014-09-01T00:00:00"/>
    <d v="2014-12-31T00:00:00"/>
    <m/>
    <m/>
    <n v="80"/>
    <s v="P"/>
    <m/>
  </r>
  <r>
    <n v="2485"/>
    <n v="438"/>
    <n v="2014"/>
    <s v="5. Se deben tomar medidas contundentes en los casos que se realicen demoras injustificadas para los cumplimientos en los términos de respuestas y omisiones en los procedimientos establecidos. Lo presente, teniendo en cuenta que en el proceso de auditoría "/>
    <x v="6"/>
    <x v="0"/>
    <x v="11"/>
    <x v="5"/>
    <s v="Agosto de 2014"/>
    <s v="OTRO,_x000a_PEEC"/>
    <n v="1"/>
    <s v="Ac"/>
    <m/>
    <d v="2014-09-01T00:00:00"/>
    <d v="2014-12-31T00:00:00"/>
    <m/>
    <m/>
    <n v="90"/>
    <s v="P"/>
    <m/>
  </r>
  <r>
    <n v="2488"/>
    <n v="441"/>
    <n v="2014"/>
    <s v="2. Los siguientes indicadores no alcanzaron la meta planteadas al 30 de junio de 2014 en el SISMEG: _x000a_• Nuevos kilómetros de doble calzada construidos: reportó un avance del 22.00% (ver tabla No. 8) _x000a_• Toneladas de carga transportada en red férrea: reportó"/>
    <x v="4"/>
    <x v="3"/>
    <x v="6"/>
    <x v="1"/>
    <s v="Septiembre de 2014"/>
    <s v="PIL"/>
    <n v="40"/>
    <s v="Ac"/>
    <m/>
    <d v="2014-10-01T00:00:00"/>
    <d v="2014-12-31T00:00:00"/>
    <m/>
    <s v="La VPRE explicó que, estas circunstancias se tratan el comité de presidencia. Sigue pendiente la verificación de los soportes de control que genera la VPRE, que no han sido remitidos a este despacho."/>
    <n v="80"/>
    <s v="P"/>
    <m/>
  </r>
  <r>
    <n v="2491"/>
    <n v="444"/>
    <n v="2014"/>
    <s v="5. No existe una herramienta que articule el Plan de acción, con el Plan Estratégico Institucional, las  metas SISMEG y los indicadores de gestión por procesos, (No hay un enlace visible entre el resultado de las metas de gobierno y los planes de acción p"/>
    <x v="4"/>
    <x v="3"/>
    <x v="6"/>
    <x v="1"/>
    <s v="Septiembre de 2014"/>
    <s v="PIL"/>
    <n v="40"/>
    <s v="Ac"/>
    <m/>
    <d v="2014-10-01T00:00:00"/>
    <d v="2014-12-31T00:00:00"/>
    <m/>
    <s v="Si bien. La entidad cuenta con la matriz de planeación estratégica, no se visualizan claramente las metas SISMEG. Adicional a esto no se encuentra publicada la matriz de seguimiento de la planeación estratégica. Queda pendiente la revisión de esta."/>
    <n v="80"/>
    <s v="P"/>
    <m/>
  </r>
  <r>
    <n v="2494"/>
    <n v="447"/>
    <n v="2014"/>
    <s v="8. El indicador  del SISMEG “Porcentaje de avance de obra en concesión”  no tiene meta establecida para la vigencia 2014. (Ver tabla No. 10)._x000a__x000a__x000a_"/>
    <x v="4"/>
    <x v="3"/>
    <x v="6"/>
    <x v="1"/>
    <s v="Septiembre de 2014"/>
    <s v="PIL"/>
    <n v="40"/>
    <s v="Ac"/>
    <m/>
    <d v="2014-10-01T00:00:00"/>
    <d v="2014-12-31T00:00:00"/>
    <m/>
    <s v="La VPRE explicó que este indicador se eliminó por no estar incluido el PND2015-2018. Queda pendiente los soportes de la eliminación "/>
    <n v="80"/>
    <s v="P"/>
    <m/>
  </r>
  <r>
    <n v="2496"/>
    <n v="449"/>
    <n v="2014"/>
    <s v="10. La información reportada en la página Web “sinergia.dnp.gov.co.”, no coincide con la información reportada por la VPRE  en los siguientes casos: (Ver tabla No. 10).    _x000a_• La meta para 2014 “Nuevos kilómetros de doble calzada en operación”, aparece en "/>
    <x v="4"/>
    <x v="3"/>
    <x v="6"/>
    <x v="1"/>
    <s v="Septiembre de 2014"/>
    <s v="PIL"/>
    <n v="40"/>
    <s v="Ac"/>
    <m/>
    <d v="2014-10-01T00:00:00"/>
    <d v="2014-12-31T00:00:00"/>
    <m/>
    <s v="La VPRE explicó que en estos casos se realiza la solicitud de ajustes a sinergia con su respectiva justificación. Queda pendiente la verificación de los soportes respectivos, que no han sido remitidos a este despacho. "/>
    <n v="80"/>
    <s v="P"/>
    <m/>
  </r>
  <r>
    <n v="2513"/>
    <n v="466"/>
    <n v="2014"/>
    <s v="3. Insistimos como lo recalcamos en el informe anterior, realizar el debido diligenciamiento de las actas que componen dicho comité e igualmente tenerlas en un tiempo determinado donde no existan traumatismos, ni demoras en la consecución de las mismas. "/>
    <x v="5"/>
    <x v="5"/>
    <x v="8"/>
    <x v="0"/>
    <s v="Octubre de 2014"/>
    <s v="PIL"/>
    <n v="8"/>
    <s v="Ac"/>
    <m/>
    <d v="2014-11-25T00:00:00"/>
    <d v="2015-05-25T00:00:00"/>
    <m/>
    <m/>
    <m/>
    <s v="P"/>
    <m/>
  </r>
  <r>
    <n v="2515"/>
    <n v="468"/>
    <n v="2014"/>
    <s v="5. Es importante para esta auditoría la introducción de indicadores de gestión para el proceso de conciliación, toda vez que el Decreto 1716 de 2009 en su artículo 21 y la directiva presidencial No. 05 de 2009 lo hace exigible. En esta oportunidad, sugeri"/>
    <x v="5"/>
    <x v="5"/>
    <x v="8"/>
    <x v="0"/>
    <s v="Octubre de 2014"/>
    <s v="PIL"/>
    <n v="8"/>
    <s v="Ac"/>
    <m/>
    <d v="2014-11-25T00:00:00"/>
    <d v="2015-05-25T00:00:00"/>
    <m/>
    <m/>
    <m/>
    <s v="S/I"/>
    <m/>
  </r>
  <r>
    <n v="2518"/>
    <n v="471"/>
    <n v="2014"/>
    <s v="1. Efectivamente, la identificación de las zonas geoeconómicas homogéneas, por parte del concesionario no tuvo el rigor que deben llevar estos procesos. Actualmente se encuentra en revisión de unos tramos en donde fue débil el proceso de identificación de"/>
    <x v="2"/>
    <x v="2"/>
    <x v="21"/>
    <x v="11"/>
    <s v="Agosto de 2014"/>
    <s v="PEI"/>
    <n v="55"/>
    <s v="Ac"/>
    <m/>
    <d v="2014-09-10T00:00:00"/>
    <d v="2015-09-10T00:00:00"/>
    <m/>
    <s v="Mediante memorando No. 2015-305-014868-3 del 18/12/15, se informa que mediante comunicación de la Interventoría se dio repsuesta a la no conformidad; sin embargo, no es clara la respuesta ni presenta documentos soportes"/>
    <m/>
    <s v="P"/>
    <m/>
  </r>
  <r>
    <n v="2519"/>
    <n v="472"/>
    <n v="2014"/>
    <s v="2. Los avalúos de los predios objeto de controversia y analizados en diferentes oportunidades en este escrito adolecen de varios vicios de forma y de fondo, que tornan cuando menos inconsistente la valuación realizada a cada uno de esos predios. Se advirt"/>
    <x v="2"/>
    <x v="2"/>
    <x v="21"/>
    <x v="11"/>
    <s v="Agosto de 2014"/>
    <s v="PEI"/>
    <n v="55"/>
    <s v="Ac"/>
    <m/>
    <d v="2014-09-10T00:00:00"/>
    <d v="2015-09-10T00:00:00"/>
    <m/>
    <s v="Mediante memorando No. 2015-305-014868-3 del 18/12/15, se informa que mediante comunicación de la Interventoría se dio repsuesta a la no conformidad; sin embargo, no es clara la respuesta ni presenta documentos soportes"/>
    <m/>
    <s v="P"/>
    <m/>
  </r>
  <r>
    <n v="2520"/>
    <n v="473"/>
    <n v="2014"/>
    <s v="3. El proceso de adquisición predial también produjo varios errores e inconsistencias detectadas en el capítulo pertinente. Vale la pena extractar de allí, la ausencia de ficha predial y de certificado de libertad para la emanación del avalúo, cuando esto"/>
    <x v="2"/>
    <x v="2"/>
    <x v="21"/>
    <x v="11"/>
    <s v="Agosto de 2014"/>
    <s v="PEI"/>
    <n v="55"/>
    <s v="Ac"/>
    <m/>
    <d v="2014-09-10T00:00:00"/>
    <d v="2015-09-10T00:00:00"/>
    <m/>
    <s v="Mediante memorando No. 2015-305-014868-3 del 18/12/15, se informa que mediante comunicación de la Interventoría se dio repsuesta a la no conformidad; sin embargo, no es clara la respuesta ni presenta documentos soportes"/>
    <m/>
    <s v="P"/>
    <m/>
  </r>
  <r>
    <n v="2521"/>
    <n v="474"/>
    <n v="2014"/>
    <s v="4. A nuestro juicio, se debe magnificar la tarea del comité predial para que tenga relevancia en el concierto de la adquisición predial. Que no solamente analicen casos concretos, sino que también vigilen y controlen el actuar del concesionario, toda vez "/>
    <x v="2"/>
    <x v="2"/>
    <x v="21"/>
    <x v="11"/>
    <s v="Agosto de 2014"/>
    <s v="PEI"/>
    <n v="55"/>
    <s v="Ac"/>
    <m/>
    <d v="2014-09-10T00:00:00"/>
    <d v="2015-09-10T00:00:00"/>
    <m/>
    <s v="Mediante memorando No. 2015-305-014868-3 del 18/12/15, se informa que mediante comunicación de la Interventoría se dio repsuesta a la no conformidad; sin embargo, no es clara la respuesta ni presenta documentos soportes"/>
    <m/>
    <s v="P"/>
    <m/>
  </r>
  <r>
    <n v="2523"/>
    <n v="476"/>
    <n v="2014"/>
    <s v="6. Al momento de esta auditoría, las pólizas se encuentran vencidas en algunos de los riesgos asegurables, siendo un requisito ineludible de ejecución del contrato. Fuimos enterados que, con ocasión de la detección de la irregularidad, tanto la intervento"/>
    <x v="2"/>
    <x v="2"/>
    <x v="21"/>
    <x v="11"/>
    <s v="Agosto de 2014"/>
    <s v="PEI"/>
    <n v="55"/>
    <s v="Ac"/>
    <m/>
    <d v="2014-09-10T00:00:00"/>
    <d v="2015-09-10T00:00:00"/>
    <m/>
    <s v="Mediante memorando No. 2015-305-014868-3 del 18/12/15, se informa que mediante comunicación de la Interventoría se dio repsuesta a la no conformidad; sin embargo, no es clara la respuesta ni presenta documentos soportes"/>
    <m/>
    <s v="P"/>
    <m/>
  </r>
  <r>
    <n v="2527"/>
    <n v="480"/>
    <n v="2014"/>
    <s v="5. Los temas de seguridad vial deben ser tratados de manera permanente por parte del supervisor, con el concurso de la Interventoría. Es por ello, que los aspectos detectados en la auditoría de seguridad vial realizada por la interventoría Consorcio Inter"/>
    <x v="2"/>
    <x v="2"/>
    <x v="3"/>
    <x v="3"/>
    <s v="Octubre de 2014"/>
    <s v="PEI"/>
    <n v="59"/>
    <s v="Ac"/>
    <m/>
    <d v="2014-10-10T00:00:00"/>
    <d v="2014-12-30T00:00:00"/>
    <m/>
    <s v="Informe de auditoria de Noviembre de 2015_x000a_ En la Auditoría se comprometieron a revisar el tema para dar respuesta a la OCI. _x000a_Mediante correo electrónico del 22/12/15 se informa que este tema es trtado en comité; sin embargo, es necesario aportar documenta"/>
    <m/>
    <s v="P"/>
    <m/>
  </r>
  <r>
    <n v="2558"/>
    <n v="511"/>
    <n v="2014"/>
    <s v="No Conformidad #01 – Ninguno de los nueve proyectos 4G auditados cuenta con el Certificado de Debida Diligencia definido en el artículo séptimo de la Resolución 959 de 2013, firmado por los diferentes funcionarios de la ANI que participaron en el respecti"/>
    <x v="8"/>
    <x v="6"/>
    <x v="27"/>
    <x v="9"/>
    <s v="Septiembre de 2014"/>
    <s v="PEI"/>
    <n v="119"/>
    <s v="Ac"/>
    <m/>
    <d v="2014-09-30T00:00:00"/>
    <d v="2015-06-30T00:00:00"/>
    <m/>
    <s v="Perimetral de Cundinamarca 20142000115863_x000a__x000a_Magdalena 2 20142000115903_x000a__x000a_Pacífico 1 20142000115923_x000a__x000a_Pacífico 2 20142000115893_x000a__x000a_Pacífico 3 20142000115913_x000a__x000a_Mulaló – Loboguerrero 20142000121083_x000a_se radico pero no escanearon_x000a_Honda – Puerto Salgar – Girardot 2014"/>
    <m/>
    <s v="C"/>
    <s v="Se cierra con el seguimiento realizado por el auditor"/>
  </r>
  <r>
    <n v="2559"/>
    <n v="512"/>
    <n v="2014"/>
    <s v="No Conformidad #02 – En la documentación de la Bitácora de los siguientes proyectos, no se encontró el Certificado de Debida Diligencia del estructurador externo, tal como lo requiere el procedimiento de Bitácora del Proyecto - SEPG-P-001 versión 001 del "/>
    <x v="8"/>
    <x v="6"/>
    <x v="27"/>
    <x v="9"/>
    <s v="Septiembre de 2014"/>
    <s v="PEI"/>
    <n v="119"/>
    <s v="Ac"/>
    <m/>
    <d v="2014-09-30T00:00:00"/>
    <d v="2015-06-30T00:00:00"/>
    <m/>
    <m/>
    <m/>
    <s v="S/I"/>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
    <x v="8"/>
    <x v="6"/>
    <x v="27"/>
    <x v="9"/>
    <s v="Septiembre de 2014"/>
    <s v="PEI"/>
    <n v="119"/>
    <s v="Ac"/>
    <m/>
    <d v="2014-09-30T00:00:00"/>
    <d v="2015-06-30T00:00:00"/>
    <m/>
    <m/>
    <m/>
    <s v="S/I"/>
    <m/>
  </r>
  <r>
    <n v="2561"/>
    <n v="514"/>
    <n v="2014"/>
    <s v="No conformidad #04 – No se encontró un soporte documental que evidencie tanto el análisis como la justificación y los responsables del estructurador externo y de la Vicepresidencia de Estructuración, en relación con los siguientes cambios técnicos detecta"/>
    <x v="8"/>
    <x v="6"/>
    <x v="27"/>
    <x v="9"/>
    <s v="Septiembre de 2014"/>
    <s v="PEI"/>
    <n v="119"/>
    <s v="Ac"/>
    <m/>
    <d v="2014-09-30T00:00:00"/>
    <d v="2015-06-30T00:00:00"/>
    <m/>
    <m/>
    <m/>
    <s v="S/I"/>
    <m/>
  </r>
  <r>
    <n v="2562"/>
    <n v="515"/>
    <n v="2014"/>
    <s v="No conformidad #05 – No se encontró el acuerdo de confidencialidad y transparencia de los siguientes funcionarios o contratistas que forman parte de los equipos de estructuración de los proyectos , como requisito básico para su participación en tales proc"/>
    <x v="8"/>
    <x v="6"/>
    <x v="27"/>
    <x v="9"/>
    <s v="Septiembre de 2014"/>
    <s v="PEI"/>
    <n v="119"/>
    <s v="Ac"/>
    <m/>
    <d v="2014-09-30T00:00:00"/>
    <d v="2015-06-30T00:00:00"/>
    <m/>
    <m/>
    <m/>
    <s v="S/I"/>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
    <x v="8"/>
    <x v="6"/>
    <x v="27"/>
    <x v="9"/>
    <s v="Septiembre de 2014"/>
    <s v="PEI"/>
    <n v="119"/>
    <s v="Ac"/>
    <m/>
    <d v="2014-09-30T00:00:00"/>
    <d v="2015-06-30T00:00:00"/>
    <m/>
    <m/>
    <m/>
    <s v="S/I"/>
    <m/>
  </r>
  <r>
    <n v="2564"/>
    <n v="517"/>
    <n v="2014"/>
    <s v="No conformidad #08 – Al 29 de julio de 2014 no se radicó aún la bitácora de estructuración técnica y financiera del proyecto Conexión Norte, lo que impidió una revisión de fondo sobre la documentación de este proyecto. Si bien es cierto que este proyecto "/>
    <x v="8"/>
    <x v="6"/>
    <x v="27"/>
    <x v="9"/>
    <s v="Septiembre de 2014"/>
    <s v="PEI"/>
    <n v="119"/>
    <s v="Ac"/>
    <m/>
    <d v="2014-09-30T00:00:00"/>
    <d v="2015-06-30T00:00:00"/>
    <m/>
    <s v="20142000005743 del 17/01/2014_x000a_20142000115933 del 04/12/2014_x000a__x000a_Se evidenció que se cuenta con los soporte_x000a_"/>
    <n v="100"/>
    <s v="C"/>
    <s v="Se cierra con el seguimiento realizado por el auditor"/>
  </r>
  <r>
    <n v="2565"/>
    <n v="518"/>
    <n v="2014"/>
    <s v="No conformidad #09 – No se encontró la lista de chequeo de la estructuración técnica y financiera en la bitácora del proyecto Cartagena – Barranquilla, según lo establecido en el procedimiento SEPG-P-001."/>
    <x v="8"/>
    <x v="6"/>
    <x v="27"/>
    <x v="9"/>
    <s v="Septiembre de 2014"/>
    <s v="PEI"/>
    <n v="119"/>
    <s v="Ac"/>
    <m/>
    <d v="2014-09-30T00:00:00"/>
    <d v="2015-06-30T00:00:00"/>
    <m/>
    <s v="20142000115873_x000a_Se evidenció que se cuenta con los soporte_x000a_"/>
    <n v="100"/>
    <s v="C"/>
    <s v="Se cierra con el seguimiento realizado por el auditor"/>
  </r>
  <r>
    <n v="2566"/>
    <n v="519"/>
    <n v="2014"/>
    <s v="No conformidad #10 – La información de Bitácoras enviada al área de archivo y correspondencia no se encuentra ordenada secuencial ni cronológicamente como lo demanda la resolución 959 de 2013 en el artículo 1°."/>
    <x v="8"/>
    <x v="6"/>
    <x v="27"/>
    <x v="9"/>
    <s v="Septiembre de 2014"/>
    <s v="PEI"/>
    <n v="119"/>
    <s v="Ac"/>
    <m/>
    <d v="2014-09-30T00:00:00"/>
    <d v="2015-06-30T00:00:00"/>
    <m/>
    <m/>
    <m/>
    <s v="S/I"/>
    <m/>
  </r>
  <r>
    <n v="2567"/>
    <n v="520"/>
    <n v="2014"/>
    <s v="No conformidad #11 - El procedimiento  SEPG-P-001, en su  estructura tiene diferentes fechas de aprobación a saber:_x000a_*Parte superior formato, fecha 17/12/2013._x000a_*Numeral 8. Control de cambios, fecha Agosto 15 de 2013._x000a_*Numeral 9. Aprobación, fechas 12/12/20"/>
    <x v="8"/>
    <x v="6"/>
    <x v="27"/>
    <x v="9"/>
    <s v="Septiembre de 2014"/>
    <s v="PEI"/>
    <n v="119"/>
    <s v="Ac"/>
    <m/>
    <d v="2014-09-30T00:00:00"/>
    <d v="2015-06-30T00:00:00"/>
    <m/>
    <s v="Se evidenció que se cuenta con actualización del procedimiento a marzo de 2015"/>
    <n v="100"/>
    <s v="C"/>
    <s v="Se cierra con el seguimiento realizado por el auditor"/>
  </r>
  <r>
    <n v="2568"/>
    <n v="521"/>
    <n v="2014"/>
    <s v="2. Garantizar la actualización y veracidad de la información publicada en Sistema de Información Institucional –SIINCO / SI-ANI, dado que esta es una fuente de consulta para las diferentes partes interesadas en el tema de las concesiones y el público en g"/>
    <x v="1"/>
    <x v="3"/>
    <x v="40"/>
    <x v="10"/>
    <s v="Noviembre de 2014"/>
    <s v="PEI"/>
    <n v="7"/>
    <s v="Ac"/>
    <m/>
    <d v="2014-11-24T00:00:00"/>
    <d v="2014-12-31T00:00:00"/>
    <m/>
    <m/>
    <e v="#REF!"/>
    <s v="S/I"/>
    <m/>
  </r>
  <r>
    <n v="2571"/>
    <n v="524"/>
    <n v="2014"/>
    <s v="las diferencias sin justificar, se presentaron dos casos: Rumichaca – Pasto – Chachagüi y Zona Metropolitana de Bucaramanga. Con este último, se hace especial énfasis porque, desde la anterior auditoría, la jefatura de Control Interno hizo una observación"/>
    <x v="3"/>
    <x v="0"/>
    <x v="23"/>
    <x v="8"/>
    <s v="Noviembre de 2014"/>
    <s v="PEI"/>
    <n v="83"/>
    <s v="Ac"/>
    <m/>
    <d v="2014-12-03T00:00:00"/>
    <d v="2015-12-30T00:00:00"/>
    <m/>
    <m/>
    <n v="0"/>
    <s v="S/I"/>
    <m/>
  </r>
  <r>
    <n v="2572"/>
    <n v="525"/>
    <n v="2014"/>
    <s v="Se considera necesario que todas las hojas de vida tengan adjuntas  el formato de la Hoja de Control de las historias laborales,   propuesto por la Función Pública y el Archivo General de la Nación, a fin de evitar posibles riesgos de ingreso indebido de "/>
    <x v="3"/>
    <x v="0"/>
    <x v="9"/>
    <x v="5"/>
    <s v="Noviembre de 2014"/>
    <s v="PEI"/>
    <n v="39"/>
    <s v="Ac"/>
    <m/>
    <d v="2014-12-15T00:00:00"/>
    <d v="2015-11-15T00:00:00"/>
    <m/>
    <m/>
    <e v="#REF!"/>
    <s v="S/I"/>
    <m/>
  </r>
  <r>
    <n v="2573"/>
    <n v="526"/>
    <n v="2014"/>
    <s v="nos surgen las siguientes consideraciones con el propósito de arraigar un concepto de mejoramiento en torno a dichos convenios:_x000a_1) Como quiera que hay recursos de la ANI dispuestos para atender las gerencias integrales, aunadas a las estructuraciones de p"/>
    <x v="3"/>
    <x v="0"/>
    <x v="17"/>
    <x v="8"/>
    <s v="Noviembre de 2014"/>
    <s v="PIL"/>
    <n v="25"/>
    <s v="Ac"/>
    <m/>
    <d v="2014-12-15T00:00:00"/>
    <d v="2015-11-15T00:00:00"/>
    <m/>
    <m/>
    <e v="#REF!"/>
    <s v="S/I"/>
    <m/>
  </r>
  <r>
    <n v="2593"/>
    <n v="546"/>
    <n v="2014"/>
    <s v="las reuniones o convocatorias de la Comisión de personal deberían ser más periódicas como lo señala el precepto legal que se menciona a lo largo de este informe de auditoría."/>
    <x v="0"/>
    <x v="0"/>
    <x v="0"/>
    <x v="0"/>
    <s v="Diciembre de 2014"/>
    <s v="PEI"/>
    <n v="94"/>
    <s v="Ac"/>
    <m/>
    <d v="2015-01-15T00:00:00"/>
    <d v="2015-06-15T00:00:00"/>
    <m/>
    <m/>
    <m/>
    <s v="S/I"/>
    <m/>
  </r>
  <r>
    <n v="2594"/>
    <n v="547"/>
    <n v="2014"/>
    <s v="1. Incluir en el Plan de capacitación de la entidad 2015, la institucionalización del conocimiento en temas de Gobierno en línea en todos los funcionarios. Esta institucionalización debe contemplar como mínimo las 14 temáticas contempladas en el manual 3."/>
    <x v="1"/>
    <x v="3"/>
    <x v="40"/>
    <x v="10"/>
    <s v="Diciembre de 2014"/>
    <s v="PEI"/>
    <n v="7"/>
    <s v="Ac"/>
    <m/>
    <d v="2015-01-15T00:00:00"/>
    <d v="2015-06-15T00:00:00"/>
    <m/>
    <m/>
    <e v="#REF!"/>
    <s v="S/I"/>
    <m/>
  </r>
  <r>
    <n v="2595"/>
    <n v="548"/>
    <n v="2014"/>
    <s v="2. Implementar un esquema de monitoreo y evaluación de la estrategia, que incluya la metodología, los indicadores, los responsables, las herramientas y la periodicidad del monitoreo."/>
    <x v="1"/>
    <x v="3"/>
    <x v="40"/>
    <x v="10"/>
    <s v="Diciembre de 2014"/>
    <s v="PEI"/>
    <n v="7"/>
    <s v="Ac"/>
    <m/>
    <d v="2015-01-15T00:00:00"/>
    <d v="2015-06-15T00:00:00"/>
    <m/>
    <m/>
    <e v="#REF!"/>
    <s v="S/I"/>
    <m/>
  </r>
  <r>
    <n v="2617"/>
    <n v="570"/>
    <n v="2014"/>
    <s v="Se presentan observaciones a la gestión realizada por parte del supervisor tales como: 1. Dentro del informe de sistemas y técnico se indican que las observaciones dejadas por la firma interventora no son tenidos en cuenta, se debe requerir al concesionar"/>
    <x v="2"/>
    <x v="4"/>
    <x v="14"/>
    <x v="2"/>
    <s v="Noviembre de 2014"/>
    <s v="PEI"/>
    <n v="16"/>
    <s v="Ac"/>
    <m/>
    <d v="2014-12-01T00:00:00"/>
    <d v="2015-12-02T00:00:00"/>
    <m/>
    <s v="Mediante memorando No. 2015-500-015325-3 del 24/12/15 se informa que no se ha podido realizar acciones al respecto debido a la respuesta del Tribunal de Arbitramiento. Seguimiento de avance en Marzo"/>
    <m/>
    <s v="P"/>
    <m/>
  </r>
  <r>
    <n v="2618"/>
    <n v="571"/>
    <n v="2014"/>
    <s v="2. Requerir a la interventoría para que adopte y codifique algunos formatos evidenciados en campo dentro del plan de aseguramiento de calidad en los procesos de interventoría, de acuerdo a la Norma ISO 9001."/>
    <x v="2"/>
    <x v="4"/>
    <x v="14"/>
    <x v="2"/>
    <s v="Noviembre de 2014"/>
    <s v="PEI"/>
    <n v="16"/>
    <s v="Ac"/>
    <m/>
    <d v="2014-12-01T00:00:00"/>
    <d v="2015-12-02T00:00:00"/>
    <m/>
    <s v="Mediante memorando No. 2015-500-015325-3 del 24/12/15 se informa que se solicitará a la interventoría la modificación"/>
    <m/>
    <s v="P"/>
    <m/>
  </r>
  <r>
    <n v="2622"/>
    <n v="575"/>
    <n v="2014"/>
    <s v="14. No se han recibido tramos puestos al servicio por parte del concesionario, no se garantiza cumplimiento en diseño geométrico, ni de señalización, condiciones vitales para el usuario."/>
    <x v="2"/>
    <x v="4"/>
    <x v="14"/>
    <x v="2"/>
    <s v="Noviembre de 2014"/>
    <s v="PEI"/>
    <n v="16"/>
    <s v="Ac"/>
    <m/>
    <d v="2014-12-01T00:00:00"/>
    <d v="2015-12-02T00:00:00"/>
    <m/>
    <s v="Mediante memorando No. 2015-500-015325-3 del 24/12/15 se informa que no se ha podido realizar acciones al respecto debido a la respuesta del Tribunal de Arbitramiento. Seguimiento de avance en Marzo"/>
    <m/>
    <s v="P"/>
    <m/>
  </r>
  <r>
    <n v="2626"/>
    <n v="579"/>
    <n v="2014"/>
    <s v="Temas pendientes: 1. Falta definición de separador central de la glorieta de la calle 41._x000a_"/>
    <x v="2"/>
    <x v="4"/>
    <x v="14"/>
    <x v="2"/>
    <s v="Noviembre de 2014"/>
    <s v="PEI"/>
    <n v="16"/>
    <s v="Ac"/>
    <m/>
    <d v="2014-12-01T00:00:00"/>
    <d v="2015-12-02T00:00:00"/>
    <m/>
    <s v="Mediante memorando No. 2015-500-015325-3 del 24/12/15 se informa que ya está en servicio; sin embargo, es necesario aportar soportes"/>
    <m/>
    <s v="P"/>
    <m/>
  </r>
  <r>
    <n v="2635"/>
    <n v="588"/>
    <n v="2014"/>
    <s v="4. Se debe vincular vigilantes con arma de dotación, previa verificación del salvoconducto del personal de vigilancia dispuesto en cada una de las estaciones."/>
    <x v="2"/>
    <x v="4"/>
    <x v="16"/>
    <x v="2"/>
    <s v="Agosto de 2014"/>
    <s v="PEI"/>
    <n v="6"/>
    <s v="Ac"/>
    <s v="_x000a_La interventoría ha verificado que el Concesionario cuenta con vigilantes con arma de dotación en las estaciones de pesaje, Centros de Control de operación  y en las estaciones de  peaje. Este personal es suministrado por la empresa CAXAR LTDA, subcontra"/>
    <d v="2014-11-01T00:00:00"/>
    <d v="2015-11-01T00:00:00"/>
    <m/>
    <s v="Mediante correo electrónico del 16/12/15, se comenta que lo mencionado si se está realizando. Soportes"/>
    <m/>
    <s v="P"/>
    <m/>
  </r>
  <r>
    <n v="2643"/>
    <n v="596"/>
    <n v="2014"/>
    <s v="12. Se plantean observaciones en la revisión efectuada por la Interventoría a las casetas de Pesaje como:_x000a_a. Realizar pruebas de repetitividad y de excentricidad a la báscula._x000a_b. Se recomienda llevar registro de los libros que se llevan en la caseta de pe"/>
    <x v="2"/>
    <x v="4"/>
    <x v="16"/>
    <x v="2"/>
    <s v="Agosto de 2014"/>
    <s v="PEI"/>
    <n v="6"/>
    <s v="Ac"/>
    <s v="_x000a_Las recomendaciones y observaciones  fueron tomadas en cuenta y la firma interventora modificó el formato -1086-035-Rev04 Supervisión y control de pesajes, incluyendo los nuevos items a verificar ( permanenceia de automotores, estructuras, señal con los "/>
    <d v="2014-11-01T00:00:00"/>
    <d v="2015-11-01T00:00:00"/>
    <m/>
    <s v="Mediante correo electrónico del 16/12/15, se indica formato con lo recomendado; sin embargo, es necesario conocer el documento"/>
    <m/>
    <s v="P"/>
    <m/>
  </r>
  <r>
    <n v="2644"/>
    <n v="597"/>
    <n v="2014"/>
    <s v="13. Para los formatos de revisión a estaciones de peaje  en la parte operativa se debe incluir en sus ítems de verificación:_x000a_e. Permanencia de filas de automotores inferiores a lo exigido en el contrato._x000a_f. Estructuras._x000a_g. Señal con los pesos vigentes._x000a_h."/>
    <x v="2"/>
    <x v="4"/>
    <x v="16"/>
    <x v="2"/>
    <s v="Agosto de 2014"/>
    <s v="PEI"/>
    <n v="6"/>
    <s v="Ac"/>
    <s v="_x000a_Actualmente esta actividad se cumple por parte de la Interventoria. Mensualmente la Interventoría , Consorcio CIC 2012,  por medio del formato Supervisión y control de Peajes - Libros - Formatos- Personal FOR 1086-028 Rv 00  hace el control de la boleter"/>
    <d v="2014-11-01T00:00:00"/>
    <d v="2015-11-01T00:00:00"/>
    <m/>
    <s v="Mediante correo electrónico del 16/12/15, se indica formato con lo recomendado; sin embargo, es necesario conocer el documento"/>
    <m/>
    <s v="P"/>
    <m/>
  </r>
  <r>
    <n v="2648"/>
    <n v="601"/>
    <n v="2014"/>
    <s v="8.2 Para el supervisor_x000a_1. Se debe entregar a la Oficina de Control Interno la revisión de los equipos entregados a la Policía de Carreteras, como son camionetas, motos, radares e impresoras."/>
    <x v="2"/>
    <x v="4"/>
    <x v="16"/>
    <x v="2"/>
    <s v="Agosto de 2014"/>
    <s v="PEI"/>
    <n v="6"/>
    <s v="Ac"/>
    <s v="_x000a_Por medio de las diferentes comunicaciones emitidas por la Interventoría se establece que existe un seguimiento continuo a las condiciones de seguridad de los diferentes frentes de obra con los que cuenta el concesionario. Ejemplo de esto es el comunicad"/>
    <d v="2014-11-01T00:00:00"/>
    <d v="2015-11-01T00:00:00"/>
    <m/>
    <m/>
    <m/>
    <s v="P"/>
    <m/>
  </r>
  <r>
    <n v="2665"/>
    <n v="618"/>
    <n v="2014"/>
    <s v="14. Se requiere mayor celeridad por parte de la firma interventora en la expedición de conceptos solicitados por la ANI; esto específicamente en cuanto a la validación de conceptos ya generados por parte de la interventoría anterior, pues mientras es aval"/>
    <x v="2"/>
    <x v="2"/>
    <x v="41"/>
    <x v="2"/>
    <s v="Diciembre de 2014"/>
    <s v="PEI"/>
    <n v="43"/>
    <s v="Ac"/>
    <m/>
    <d v="2014-12-15T00:00:00"/>
    <d v="2015-12-16T00:00:00"/>
    <m/>
    <s v="Mediante memorando No. 2015-306-030091-1 se menciona acciones de mejora; sin embargo, es necesario aportar documentación soporte al respecto"/>
    <m/>
    <s v="P"/>
    <m/>
  </r>
  <r>
    <n v="2667"/>
    <n v="620"/>
    <n v="2014"/>
    <s v="16. Si bien es cierto se presentó un inventario inicial de la vía, este no cumple con las características exigidas en el anexo 4, donde se indica que dicho inventario debe contener los elementos propios de la vía y la localización de las edificaciones exi"/>
    <x v="2"/>
    <x v="2"/>
    <x v="41"/>
    <x v="2"/>
    <s v="Diciembre de 2014"/>
    <s v="PEI"/>
    <n v="43"/>
    <s v="Ac"/>
    <m/>
    <d v="2014-12-15T00:00:00"/>
    <d v="2015-12-16T00:00:00"/>
    <m/>
    <s v="Mediante memorando No. 2015-306-030091-1 se menciona acciones de mejora; sin embargo, es necesario aportar documentación soporte al respecto"/>
    <m/>
    <s v="P"/>
    <m/>
  </r>
  <r>
    <n v="2673"/>
    <n v="626"/>
    <n v="2014"/>
    <s v="22. Se debe fortalecer la rigurosidad de los formatos de revisión de peajes por parte de la Interventoría, incluyendo aspectos relevantes como: Nombre del jefe de peaje y de los supervisores, auxiliares, recaudadoras y personal de vigilancia por turno. As"/>
    <x v="2"/>
    <x v="2"/>
    <x v="41"/>
    <x v="2"/>
    <s v="Diciembre de 2014"/>
    <s v="PEI"/>
    <n v="43"/>
    <s v="Ac"/>
    <m/>
    <d v="2014-12-15T00:00:00"/>
    <d v="2015-12-16T00:00:00"/>
    <m/>
    <s v="Mediante memorando No. 2015-306-030091-1 se menciona acciones de mejora; sin embargo, es necesario aportar documentación soporte al respecto"/>
    <m/>
    <s v="P"/>
    <m/>
  </r>
  <r>
    <n v="2678"/>
    <n v="631"/>
    <n v="2014"/>
    <s v="5. Se presenta evasión vehicular al peaje de Alto Pino, se debe requerir a la Autoridad policiva para que tome las medidas pertinentes que permitan garantizar el tráfico por la estación de peaje. Como medida a corto plazo se deben implementar medidas de c"/>
    <x v="2"/>
    <x v="2"/>
    <x v="41"/>
    <x v="2"/>
    <s v="Diciembre de 2014"/>
    <s v="PEI"/>
    <n v="43"/>
    <s v="Ac"/>
    <m/>
    <d v="2014-12-15T00:00:00"/>
    <d v="2015-12-16T00:00:00"/>
    <m/>
    <s v="Mediante memorando No. 2015-306-030091-1 se menciona acciones de mejora; sin embargo, es necesario aportar documentación soporte al respecto"/>
    <m/>
    <s v="P"/>
    <m/>
  </r>
  <r>
    <n v="2681"/>
    <n v="634"/>
    <n v="2014"/>
    <s v="2.       Se presentan actas de inicio de hitos tardías, lo anterior ocasiona que se incumplan las fechas de terminación establecidas en el cronograma establecido en el otrosí N°1"/>
    <x v="2"/>
    <x v="4"/>
    <x v="29"/>
    <x v="2"/>
    <s v="Diciembre de 2014"/>
    <s v="PEI"/>
    <n v="56"/>
    <s v="Ac"/>
    <m/>
    <d v="2014-12-15T00:00:00"/>
    <d v="2015-12-16T00:00:00"/>
    <m/>
    <s v="Mediante correo electrónico del 21/12/15 se informa acción; sin embargo, es necesario aportar soportes"/>
    <m/>
    <s v="P"/>
    <m/>
  </r>
  <r>
    <n v="2686"/>
    <n v="639"/>
    <n v="2014"/>
    <s v="8.2 Para el supervisor_x000a_1. De acuerdo  a la revisión efectuada se presentan varios hitos, que de acuerdo a la programación contractual identificada en el otrosí N°1 de 2013, deberían haber terminado durante la vigencia 2014. Se debe requerir al concesionar"/>
    <x v="2"/>
    <x v="4"/>
    <x v="29"/>
    <x v="2"/>
    <s v="Diciembre de 2014"/>
    <s v="PEI"/>
    <n v="56"/>
    <s v="Ac"/>
    <m/>
    <d v="2014-12-15T00:00:00"/>
    <d v="2015-12-16T00:00:00"/>
    <m/>
    <s v="Mediante correo electrónico del 21/12/15 se informa acción; sin embargo, es necesario aportar soportes"/>
    <m/>
    <s v="P"/>
    <m/>
  </r>
  <r>
    <n v="2687"/>
    <n v="640"/>
    <n v="2014"/>
    <s v="2. Mediante oficio N° 2014-409-051626-2 se remite por parte del consorcio El Sol a la ANI el acta de recibo final del CCO, para que sea aprobado y firmado por parte de la Agencia Nacional de Infraestructura. "/>
    <x v="2"/>
    <x v="4"/>
    <x v="29"/>
    <x v="2"/>
    <s v="Diciembre de 2014"/>
    <s v="PEI"/>
    <n v="56"/>
    <s v="Ac"/>
    <m/>
    <d v="2014-12-15T00:00:00"/>
    <d v="2015-12-16T00:00:00"/>
    <m/>
    <s v="Mediante correo electrónico del 21/12/15 se informa acción; sin embargo, es necesario aportar soportes"/>
    <m/>
    <s v="P"/>
    <m/>
  </r>
  <r>
    <n v="2690"/>
    <n v="643"/>
    <n v="2014"/>
    <s v="5. La firma interventora mediante comunicaciones a la ANI Rad. ANI N° 2013-409-043647-2 del 28 de octubre del 2013 y  No. 2014-409-06710-2 del 07 de abril del 2014 ha solicitado clave, a la fecha no se ha emitido respuesta por parte de la Agencia. Se debe"/>
    <x v="2"/>
    <x v="4"/>
    <x v="29"/>
    <x v="2"/>
    <s v="Diciembre de 2014"/>
    <s v="PEI"/>
    <n v="56"/>
    <s v="Ac"/>
    <m/>
    <d v="2014-12-15T00:00:00"/>
    <d v="2015-12-16T00:00:00"/>
    <m/>
    <s v="Mediante correo electrónico del 21/12/15 se informa acción; sin embargo, es necesario aportar soportes"/>
    <m/>
    <s v="P"/>
    <m/>
  </r>
  <r>
    <n v="2691"/>
    <n v="644"/>
    <n v="2014"/>
    <s v="6. Se debe requerir al concesionario ya que los informes PAGA, entregados por el concesionario desde el mes de agosto hasta la fecha no han podido ser aprobados por parte de la firma interventora, toda vez que no se entregan completos."/>
    <x v="2"/>
    <x v="4"/>
    <x v="29"/>
    <x v="2"/>
    <s v="Diciembre de 2014"/>
    <s v="PEI"/>
    <n v="56"/>
    <s v="Ac"/>
    <m/>
    <d v="2014-12-15T00:00:00"/>
    <d v="2015-12-16T00:00:00"/>
    <m/>
    <s v="Mediante correo electrónico del 21/12/15 se informa acción; sin embargo, es necesario aportar soportes"/>
    <m/>
    <s v="P"/>
    <m/>
  </r>
  <r>
    <n v="2698"/>
    <n v="651"/>
    <n v="2014"/>
    <s v="4. Le es extraño a esta auditoría que en el período cubierto por esta auditoría no se hayan realizado sesiones tendientes a mejorar y/o arraigar las políticas de prevención del daño antijurídico dentro de la entidad como cumplimiento de los lineamientos e"/>
    <x v="5"/>
    <x v="5"/>
    <x v="8"/>
    <x v="0"/>
    <s v="Octubre de 2014"/>
    <s v="PIL"/>
    <n v="8"/>
    <s v="Ac"/>
    <m/>
    <d v="2014-12-01T00:00:00"/>
    <d v="2015-12-02T00:00:00"/>
    <m/>
    <m/>
    <m/>
    <s v="S/I"/>
    <m/>
  </r>
  <r>
    <n v="2705"/>
    <n v="1"/>
    <n v="2015"/>
    <s v="• Se observó que la Gerencia Predial para el hallazgo 773-3 de la auditoria de 2012 de la Contraloría General de la República ha solicitado 4 prórrogas, de las cuales, en las dos primeras prórrogas no se observa gestión por parte del área encargada."/>
    <x v="4"/>
    <x v="3"/>
    <x v="46"/>
    <x v="8"/>
    <s v="Enero de 2015"/>
    <s v="PEI"/>
    <n v="116"/>
    <s v="Ac"/>
    <m/>
    <d v="2015-02-01T00:00:00"/>
    <d v="2016-02-02T00:00:00"/>
    <m/>
    <m/>
    <m/>
    <s v="S/I"/>
    <m/>
  </r>
  <r>
    <n v="2707"/>
    <n v="3"/>
    <n v="2015"/>
    <s v="• La información recibida por parte de las interventorías, son objeto de verificación por parte del área de gerencia predial, puesto que algunos datos son inexactos o no se relacionan con los datos solicitados, muy a pesar de que los oficios remitidos a l"/>
    <x v="4"/>
    <x v="3"/>
    <x v="46"/>
    <x v="8"/>
    <s v="Enero de 2015"/>
    <s v="PEI"/>
    <n v="116"/>
    <s v="Ac"/>
    <m/>
    <d v="2015-02-01T00:00:00"/>
    <d v="2016-02-02T00:00:00"/>
    <m/>
    <m/>
    <m/>
    <s v="S/I"/>
    <m/>
  </r>
  <r>
    <n v="2709"/>
    <n v="5"/>
    <n v="2015"/>
    <s v="• Por último, la ANI no cuenta con un inventario confiable y preciso de los predios remanentes y sobrantes de los proyectos modo carretero, lo que genera que no se puedan hacer los registros contables pertinentes._x000a_Sugerimos que los supervisores se hagan c"/>
    <x v="4"/>
    <x v="3"/>
    <x v="46"/>
    <x v="8"/>
    <s v="Enero de 2015"/>
    <s v="PEI"/>
    <n v="116"/>
    <s v="Ac"/>
    <m/>
    <d v="2015-02-01T00:00:00"/>
    <d v="2016-02-02T00:00:00"/>
    <m/>
    <m/>
    <m/>
    <s v="S/I"/>
    <m/>
  </r>
  <r>
    <n v="2735"/>
    <n v="31"/>
    <n v="2015"/>
    <s v="3.       Adelantar el cierre de hallazgos que se tienen contemplados en un porcentaje del 100% una vez sean validados por la Oficina de Control Interno y puedan ser puestos a consideración de la Contraloría General de la República; actualmente se encuentr"/>
    <x v="2"/>
    <x v="4"/>
    <x v="16"/>
    <x v="12"/>
    <s v="Marzo de 2015"/>
    <s v="PEI"/>
    <n v="6"/>
    <s v="Ac"/>
    <s v="Estado gestión según OCI-ANI:_x000a_CUMPLE: 30 Hallazgos_x000a_En término: 3   Hallazgos"/>
    <d v="2015-03-20T00:00:00"/>
    <d v="2016-03-21T00:00:00"/>
    <m/>
    <s v="Mediante correo electrónico del 16/12/15, se informa que aún quedan 3 hallazgos sin cerrar del PMI"/>
    <m/>
    <s v="P"/>
    <m/>
  </r>
  <r>
    <n v="2749"/>
    <n v="45"/>
    <n v="2015"/>
    <s v="6. Por los cambios planteados en la UF1 y avalados inicialmente por la interventoría, evaluar el riesgo asociado a la gestión y adquisición predial que define este cambio, si se incrementan la cantidad, área y valor de los predios a adquirir; en caso de l"/>
    <x v="2"/>
    <x v="2"/>
    <x v="47"/>
    <x v="12"/>
    <s v="Abril de 2015"/>
    <s v="PEI"/>
    <n v="150"/>
    <s v="Ac"/>
    <m/>
    <d v="2015-05-07T00:00:00"/>
    <d v="2016-05-07T00:00:00"/>
    <m/>
    <s v="Mediante correo electrónico del 14/12/15, la interventoría anexa conmunicaciones en donde se ha solicitado el documento en varias ocasiones al concesionario"/>
    <m/>
    <s v="P"/>
    <m/>
  </r>
  <r>
    <n v="2757"/>
    <n v="53"/>
    <n v="2015"/>
    <s v="8.1 Para la Interventoría_x000a_1. El informe de índice de estado que presentó la interventoría en diciembre de 2014, denota un estado del corredor vial que no es acorde a los parámetros contractuales; las calificaciones, en cada uno de sus componentes y en los"/>
    <x v="2"/>
    <x v="4"/>
    <x v="7"/>
    <x v="12"/>
    <s v="Marzo de 2015"/>
    <s v="PEI"/>
    <n v="47"/>
    <s v="Ac"/>
    <m/>
    <d v="2015-04-16T00:00:00"/>
    <d v="2016-04-16T00:00:00"/>
    <m/>
    <s v="Mediante reunión del 16/12/15, se informa que existen varias comunicaciones en donde se ha revisado y se ha solicitado al concesionario sobre el tema; sin emabrgo, se revisará avance en Marzo de 2016 ya que sólo hasta que entre en operación de sabrá si se"/>
    <m/>
    <s v="P"/>
    <m/>
  </r>
  <r>
    <n v="2769"/>
    <n v="65"/>
    <n v="2015"/>
    <s v="3. Promover la liquidación del convenio derivado del Adicional No. 2, para las obras contempladas en el trayecto Sisga-El Secreto; esto debe adelantarse en conjunto con la interventoría y el concesionario."/>
    <x v="2"/>
    <x v="4"/>
    <x v="7"/>
    <x v="12"/>
    <s v="Marzo de 2015"/>
    <s v="PEI"/>
    <n v="47"/>
    <s v="Ac"/>
    <m/>
    <d v="2015-04-16T00:00:00"/>
    <d v="2016-04-16T00:00:00"/>
    <m/>
    <s v="Mediante reunión del 16/12/15, se informa que aún no se ha liquidado el convenio, pero que ya están aprobadas las pólizas. Revisar avance en 2016"/>
    <m/>
    <s v="P"/>
    <m/>
  </r>
  <r>
    <n v="2774"/>
    <n v="70"/>
    <n v="2015"/>
    <s v="2. La interventoría no cuenta con una página web con todos los parámetros establecidos, en el contrato."/>
    <x v="2"/>
    <x v="2"/>
    <x v="48"/>
    <x v="13"/>
    <s v="Abril de 2015"/>
    <s v="PEI"/>
    <n v="149"/>
    <s v="Ac"/>
    <m/>
    <d v="2015-04-25T00:00:00"/>
    <d v="2016-04-25T00:00:00"/>
    <m/>
    <s v="Aunque la interventoría informó el link de la página web (www.intervias4g.com) mediante comunicación No. 2015-409-039500-2, tal como se evidencia en el memorando No. 2015-306-008038-3 del 10/07/2015, hace falta completar la información de la página."/>
    <m/>
    <s v="P"/>
    <m/>
  </r>
  <r>
    <n v="2776"/>
    <n v="72"/>
    <n v="2015"/>
    <s v="4. La interventoría deberá llevar de manera clara, detallada y el cuadro de riesgos del contrato de la Interventoría y del concesionario, para efectos que sea una herramienta preventiva al interior de la ANI para toma de decisiones y seguimiento a temas q"/>
    <x v="2"/>
    <x v="2"/>
    <x v="48"/>
    <x v="13"/>
    <s v="Abril de 2015"/>
    <s v="PEI"/>
    <n v="149"/>
    <s v="Ac"/>
    <m/>
    <d v="2015-04-25T00:00:00"/>
    <d v="2016-04-25T00:00:00"/>
    <m/>
    <s v="Aunque la interventoría mediante comunicación No. 2015-409-036031-2 del 19/06/2015 envió respuesta a las observaciones del informe de interventoría correspondiente al período de abril de 2015, solamente citan los riesgos del Concesionario y de la ANI en e"/>
    <m/>
    <s v="P"/>
    <m/>
  </r>
  <r>
    <n v="2777"/>
    <n v="73"/>
    <n v="2015"/>
    <s v="5. Se debe realizar, documentar y anexar el seguimiento que se lleva al equipo de control de calidad interno del Concesionario, el cual verifica las funciones de control de las actividades de los subcontratistas."/>
    <x v="2"/>
    <x v="2"/>
    <x v="48"/>
    <x v="13"/>
    <s v="Abril de 2015"/>
    <s v="PEI"/>
    <n v="149"/>
    <s v="Ac"/>
    <m/>
    <d v="2015-04-25T00:00:00"/>
    <d v="2016-04-25T00:00:00"/>
    <m/>
    <s v="Según el memorando No. 2015-306-008038-3 del 10/07/2015, la Gerencia de Proyectos Carretero 2  informa que aunque la interventoría solicitó la información al Comcesionario mediante comunicación No. 2015-409-039501-2, no se había recibido la respuesta."/>
    <m/>
    <s v="P"/>
    <m/>
  </r>
  <r>
    <n v="2780"/>
    <n v="76"/>
    <n v="2015"/>
    <s v="3. Solicitar una metodología para el control real de invasiones al derecho de vía."/>
    <x v="2"/>
    <x v="2"/>
    <x v="48"/>
    <x v="13"/>
    <s v="Abril de 2015"/>
    <s v="PEI"/>
    <n v="149"/>
    <s v="Ac"/>
    <m/>
    <d v="2015-04-25T00:00:00"/>
    <d v="2016-04-25T00:00:00"/>
    <m/>
    <s v="Según el memorando No. 2015-306-008038-3 del 10/07/2015, la Gerencia de Proyectos Carretero 2  informa que el Concesionario mediante comunicación No. 2015-409-040352-2, ha solicitado a la Policía Nacional, que se indique el representante de la seccional d"/>
    <m/>
    <s v="P"/>
    <m/>
  </r>
  <r>
    <n v="2784"/>
    <n v="80"/>
    <n v="2015"/>
    <s v="14. Se evidencia que para el Otrosí No. 3ª, la bitácora del proyecto está en proceso de firmas en la gerencia carretero 5 y que una vez aprobada de por dicha gerencia se remitirá para la firma del Vicepresidente de Gestión Contractual. Así mismo, el Otros"/>
    <x v="2"/>
    <x v="2"/>
    <x v="49"/>
    <x v="8"/>
    <s v="Mayo de 2015"/>
    <s v="PEI"/>
    <s v="152F"/>
    <s v="Ac"/>
    <m/>
    <m/>
    <m/>
    <m/>
    <s v="Mediante correo electrónico del 15/12/15 se envia formulación del Plan de mejoramiento. _x000a_Se revisará avance en Marzo"/>
    <m/>
    <s v="P"/>
    <m/>
  </r>
  <r>
    <n v="2785"/>
    <n v="81"/>
    <n v="2015"/>
    <s v="16. Al realizar la matriz de evaluación de desempeño del concesionario, se hacen las siguientes sugerencias a tener en cuenta por parte de la interventoría:_x000a__x000a_  Asistir aleatoriamente a las charlas de seguridad industrial que realiza el concesionario._x000a__x000a_  P"/>
    <x v="2"/>
    <x v="2"/>
    <x v="49"/>
    <x v="8"/>
    <s v="Mayo de 2015"/>
    <s v="PEI"/>
    <s v="152F"/>
    <s v="Ac"/>
    <m/>
    <m/>
    <m/>
    <m/>
    <s v="Mediante correo electrónico del 15/12/15 se envia formulación del Plan de mejoramiento. _x000a_Se revisará avance en Marzo"/>
    <m/>
    <s v="P"/>
    <m/>
  </r>
  <r>
    <n v="2786"/>
    <n v="82"/>
    <n v="2015"/>
    <s v="En relación con la cartera de difícil cobro, se evidenció que la Vicepresidencia de Gestión Contractual, envió un oficio el día 26 de Mayo de 2015 con radicado No. 2015-401-006057-3 al Dr. Camilo Mendoza Rozo, Coordinador G.I.T. de Defensa Judicial, para "/>
    <x v="3"/>
    <x v="0"/>
    <x v="23"/>
    <x v="8"/>
    <s v="Junio de 2015"/>
    <s v="PIL"/>
    <n v="20"/>
    <s v="Ac"/>
    <m/>
    <m/>
    <m/>
    <m/>
    <s v="Ninguna"/>
    <n v="0"/>
    <s v="S/I"/>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
    <x v="2"/>
    <x v="2"/>
    <x v="10"/>
    <x v="12"/>
    <s v="Mayo de 2015"/>
    <s v="PEI"/>
    <n v="10"/>
    <s v="Ac"/>
    <s v="Ante corte de línea ferrea antes de 2012, la ANI suspende la obra con oficio 2014-306-007616-1 del 28-04-14. La ANI con oficio 2014-306-009649-1 del 26-05-14, solicitó arreglo con el INVÍAS._x000a__x000a_La Interventoría detectó el corte, informó y solicitó solución "/>
    <d v="2015-06-01T00:00:00"/>
    <m/>
    <m/>
    <s v="Mediante correo electrónico del 16/12/15, se anexan comunicaciones y en general la trazabilidad para obtener el permiso por parte de INVIAS para construir la Intersección Buenos Aires; sin emabrgo, es necesario evidenciar el avance de esta actividad"/>
    <m/>
    <s v="P"/>
    <m/>
  </r>
  <r>
    <n v="2793"/>
    <n v="89"/>
    <n v="2015"/>
    <s v="6. Gestionar de manera proactiva las observaciones y recomendaciones de PMP que vienen desde la auditoría del año 2013 y 2014 ya que aún no han sido subsanadas en su totalidad, dar un adecuado seguimiento para su cierre ya que no se evidencia estricto seg"/>
    <x v="2"/>
    <x v="2"/>
    <x v="10"/>
    <x v="12"/>
    <s v="Mayo de 2015"/>
    <s v="PEI"/>
    <n v="10"/>
    <s v="Ac"/>
    <m/>
    <d v="2015-06-01T00:00:00"/>
    <m/>
    <m/>
    <s v="Mediante correo electrónico del 16/12/15, se anexan documentos soporte; sin embargo, el plan no se ha cerrado en sy totalidad."/>
    <m/>
    <s v="P"/>
    <m/>
  </r>
  <r>
    <n v="2794"/>
    <n v="90"/>
    <n v="2015"/>
    <s v="8.1 Para la Interventoría 1. El informe de índice de estado que presentó la interventoría en diciembre de 2014, denota un estado del corredor vial que no es acorde a los parámetros contractuales; las calificaciones, en cada uno de sus componentes y en los"/>
    <x v="2"/>
    <x v="4"/>
    <x v="15"/>
    <x v="12"/>
    <s v="Mayo de 2015"/>
    <s v="PEI"/>
    <n v="36"/>
    <s v="Ac"/>
    <m/>
    <m/>
    <m/>
    <m/>
    <s v="Es necesario aportar soportes de gestión, en donde se pueda evidenciar que los índices de estado mencionados corresponden a los reales"/>
    <m/>
    <s v="P"/>
    <m/>
  </r>
  <r>
    <n v="2798"/>
    <n v="94"/>
    <n v="2015"/>
    <s v="El frente de mayor ejecución es el de la Variante Sabanagrande - Palmar de Varela En obra se evidencia un avance lento y algo desordenado del concesionario, sobre todo se recalca la falencia en señalización vial para obra; no es la acorde e insuficiente e"/>
    <x v="2"/>
    <x v="4"/>
    <x v="15"/>
    <x v="12"/>
    <s v="Mayo de 2015"/>
    <s v="PEI"/>
    <n v="36"/>
    <s v="Ac"/>
    <m/>
    <m/>
    <m/>
    <m/>
    <s v="Es necesario aportar soportes de gestión, en donde se pueda evidenciar avance. Fotografías"/>
    <m/>
    <s v="P"/>
    <m/>
  </r>
  <r>
    <n v="2800"/>
    <n v="96"/>
    <n v="2015"/>
    <s v="La informalidad del inicio de los trabajos ha llevado a que se empiecen trabajos en frentes de obra de manera desordenada, con personal por parte del contratista sin el adecuado uso de elementos de dotación. Este tema debe ser de constante revisión por pa"/>
    <x v="2"/>
    <x v="4"/>
    <x v="15"/>
    <x v="12"/>
    <s v="Mayo de 2015"/>
    <s v="PEI"/>
    <n v="36"/>
    <s v="Ac"/>
    <m/>
    <m/>
    <m/>
    <m/>
    <s v="Mediante correo electrónico del 23/12/15 se informa que se está realizando el adecuado control de EPP´S y seguridad. Se revisará avance en 2016"/>
    <m/>
    <s v="P"/>
    <m/>
  </r>
  <r>
    <n v="2801"/>
    <n v="97"/>
    <n v="2015"/>
    <s v="8.2 Para el Supervisor_x000a_1. Gestionar de manera proactiva lo contemplado en el Plan de Mejoramiento Institucional – PMI, referido a los 8 hallazgos que hasta el momento tiene el proyecto de acuerdo a lo valorado por la Contraloría General de la República._x000a_"/>
    <x v="2"/>
    <x v="4"/>
    <x v="15"/>
    <x v="12"/>
    <s v="Mayo de 2015"/>
    <s v="PEI"/>
    <n v="36"/>
    <s v="Ac"/>
    <m/>
    <m/>
    <m/>
    <m/>
    <m/>
    <m/>
    <s v="S/I"/>
    <m/>
  </r>
  <r>
    <n v="2802"/>
    <n v="98"/>
    <n v="2015"/>
    <s v="2. Adelantar el cierre de hallazgos que se tienen contemplados en un porcentaje del 100% una vez sean validados por la Oficina de Control Interno y puedan ser puestos a consideración de la Contraloría General de la República; actualmente se encuentran 3 h"/>
    <x v="2"/>
    <x v="4"/>
    <x v="15"/>
    <x v="12"/>
    <s v="Mayo de 2015"/>
    <s v="PEI"/>
    <n v="36"/>
    <s v="Ac"/>
    <m/>
    <m/>
    <m/>
    <m/>
    <m/>
    <m/>
    <s v="S/I"/>
    <m/>
  </r>
  <r>
    <n v="2803"/>
    <n v="99"/>
    <n v="2015"/>
    <s v="3. Adelantar las acciones correspondientes al cierre de las recomendaciones del PMP que aún siguen abiertas de auditorías 2013 y 2014. Evidenciar documentalmente las acciones implementadas para el cierre de estas recomendaciones dadas por la OCI."/>
    <x v="2"/>
    <x v="4"/>
    <x v="15"/>
    <x v="12"/>
    <s v="Mayo de 2015"/>
    <s v="PEI"/>
    <n v="36"/>
    <s v="Ac"/>
    <m/>
    <m/>
    <m/>
    <m/>
    <s v="Se encuentra en proceso de cierre."/>
    <m/>
    <s v="P"/>
    <m/>
  </r>
  <r>
    <n v="2805"/>
    <n v="101"/>
    <n v="2015"/>
    <s v="8.1 Para la Interventoría_x000a_4. Llevar a cabo seguimiento estricto a los trámites ambientales pendientes, esto con el fin de poder dar vía libre a la construcción de tramos pendientes, es el caso del trayecto 3.1 y 4ª, en los cuales en el primer caso se desi"/>
    <x v="2"/>
    <x v="2"/>
    <x v="36"/>
    <x v="12"/>
    <s v="Mayo de 2015"/>
    <s v="PEI"/>
    <n v="37"/>
    <s v="Ac"/>
    <s v="Para el caso del Tramo 4A, ya se otrogó el licenciamiento solicitado. Para el caso del tramo 3.1 en su subsector 2, aún se está a la espera del pronunciamiento de la ANLA. Las acciones de mejora son el envío de correspondencia sooicitando pronunciamiento "/>
    <m/>
    <m/>
    <m/>
    <s v="Mediante correo electrónico del 14/12/15, se anexan pronunciamiento de la ANLA sobre le primer tramo. A la espera del segundo"/>
    <m/>
    <s v="P"/>
    <m/>
  </r>
  <r>
    <n v="2811"/>
    <n v="107"/>
    <n v="2015"/>
    <s v="poste SOS 18 unificar la tecnología garantizando el adecuado funcionamiento a lo largo de todo el corredor vial, implementando el mismo servicio a lo largo de todo el corredor y definiendo los mismos parámetros, diseño e información para uso."/>
    <x v="2"/>
    <x v="2"/>
    <x v="36"/>
    <x v="12"/>
    <s v="Mayo de 2015"/>
    <s v="PEI"/>
    <n v="37"/>
    <s v="Ac"/>
    <s v="En diferentes oportunidades la Interventoria le ha sugerido al Concesionario unificar la tecnologia de todos y cada uno de los postes de emergencia, con el objeto de mejorar su funcionamiento., para lo cual el Concesionario manifiesta que la unificacion d"/>
    <m/>
    <m/>
    <m/>
    <s v="Mediante correo electrónico del 21/12/15 se informa que la actividad se realizará en un futuro._x000a__x000a_Seguimiento en el 2016"/>
    <m/>
    <s v="P"/>
    <m/>
  </r>
  <r>
    <n v="2814"/>
    <n v="110"/>
    <n v="2015"/>
    <s v="a lo largo del corredor se evidencian sitios donde el manejo que se realizó a los cortes en talud evidencian ausencia de pradización como mecanismo de compensación ambiental y mitigación de derrumbes; es necesario emprender dichas actividades para mejorar"/>
    <x v="2"/>
    <x v="2"/>
    <x v="36"/>
    <x v="12"/>
    <s v="Mayo de 2015"/>
    <s v="PEI"/>
    <n v="37"/>
    <s v="Ac"/>
    <s v="Durante los meses de junio y julio de 2015, la Interventoria realizo recorrido en donde identifico sitios con estas caracteristicas, principalmente en el tramo 3 y entrego al Concesionario un listado con los sitios que ha considerado para intervención, al"/>
    <m/>
    <m/>
    <m/>
    <s v="Mediante correo electrónico del 21/12/15 se anexa acta de reunión en donde se expone la problemática; sin embargo, es necesario conocer las acciones por parte del concesionario "/>
    <m/>
    <s v="P"/>
    <m/>
  </r>
  <r>
    <n v="2815"/>
    <n v="111"/>
    <n v="2015"/>
    <s v="Las metas propuestas por la Concesión y la Interventoría, respecto al año 2015 (metas no contractuales) están atadas a terceros, debido a que más del 75% de estas requieren de liberación de predios, modificaciones o expediciones de licencias ambientales; "/>
    <x v="2"/>
    <x v="2"/>
    <x v="36"/>
    <x v="12"/>
    <s v="Mayo de 2015"/>
    <s v="PEI"/>
    <n v="37"/>
    <s v="Ac"/>
    <s v="Las metas extracontractuales se definen teniendo en cuenta la disponibilidad predial con que se cuente, así mismo se actualiza según los avances en la entrega de predios en expropiación y en procesos de enajenación voluntaria."/>
    <m/>
    <m/>
    <m/>
    <s v="Se cierra la no conformidad, ya que mediante correo electrónico del 14/12/15, se anexa concepto del especialista predial, y formato con avance de metas"/>
    <m/>
    <s v="P"/>
    <m/>
  </r>
  <r>
    <n v="2817"/>
    <n v="113"/>
    <n v="2015"/>
    <s v="3. Gestionar de manera proactiva lo contemplado en el Plan de Mejoramiento Institucional – PMI, referido al hallazgo que hasta el momento se mantiene el proyecto de acuerdo a lo valorado por la Contraloría General de la República, se evidencia acertado ma"/>
    <x v="2"/>
    <x v="2"/>
    <x v="36"/>
    <x v="12"/>
    <s v="Mayo de 2015"/>
    <s v="PEI"/>
    <n v="37"/>
    <s v="Ac"/>
    <s v="En estos momento se están desarrollando mesas de trabajo en conjunto con la Interventoría, con el fin de realizar la revisión del modelo financiero, a razón de socializar el mismo a la Sociedad Concesión Sabana de Occidente, informando el recorte en plazo"/>
    <m/>
    <m/>
    <m/>
    <s v="Mediante correo electrónico del 14/12/15, se anexan actas de comitéy gestión al respecto. Se revisará envío de las mimas"/>
    <m/>
    <s v="P"/>
    <m/>
  </r>
  <r>
    <n v="2818"/>
    <n v="114"/>
    <n v="2015"/>
    <s v="6. Gestionar de manera proactiva las observaciones y recomendaciones de PMP que vienen desde la auditoría del año 2013 y 2014 ya que aún no han sido subsanadas en su totalidad, dar un adecuado seguimiento para su cierre ya que no se evidencia estricto seg"/>
    <x v="2"/>
    <x v="2"/>
    <x v="36"/>
    <x v="12"/>
    <s v="Mayo de 2015"/>
    <s v="PEI"/>
    <n v="37"/>
    <s v="Ac"/>
    <s v="Se envía respuesta de las mismas, con sus debidos soportes."/>
    <m/>
    <m/>
    <m/>
    <s v="S evidencia gestión y respuesta periódicas asobre el PMP"/>
    <m/>
    <s v="P"/>
    <m/>
  </r>
  <r>
    <n v="2819"/>
    <n v="115"/>
    <n v="2015"/>
    <s v="6. A la fecha, esta auditoría pudo detectar con toda la certeza qué concesionarios cuentan con las garantías (pólizas) vigentes, en tanto que el control ejercido por la Vicepresidencia Jurídica no es alimentado permanentemente por los supervisores de la V"/>
    <x v="5"/>
    <x v="5"/>
    <x v="50"/>
    <x v="0"/>
    <s v="Mayo de 2015"/>
    <s v="PEI"/>
    <n v="146"/>
    <s v="Ac"/>
    <m/>
    <m/>
    <m/>
    <m/>
    <m/>
    <m/>
    <s v="S/I"/>
    <m/>
  </r>
  <r>
    <n v="2822"/>
    <n v="118"/>
    <n v="2015"/>
    <s v="12. En la auditoría realizada en la caseta de peaje, se evidenció que el concesionario está incumpliendo con el Apéndice B, numeral 13.1, al no existir un segundo ordenador (computador) que trabaje en redundancia con el servidor principal y servir de back"/>
    <x v="2"/>
    <x v="2"/>
    <x v="43"/>
    <x v="8"/>
    <s v="Julio de 2015"/>
    <s v="PEI"/>
    <s v="45F"/>
    <s v="Ac"/>
    <m/>
    <m/>
    <m/>
    <m/>
    <s v="Mediante memorando No. 2015-305-014498-3 se anexa Informe de Auditoría de Sistemas a cargo de la Interventoría; sin mebargo, es necesario que el concesionario se pronuncie"/>
    <m/>
    <s v="P"/>
    <m/>
  </r>
  <r>
    <n v="2825"/>
    <n v="121"/>
    <n v="2015"/>
    <s v="Continuando en la etapa del proceso de identificación, nos consultan si son adecuadas y completas las descripciones que se hacen en las transacciones, hechos u operaciones en el documento fuente o soporte; en este caso, hace falta por parte de la Entidad "/>
    <x v="3"/>
    <x v="0"/>
    <x v="23"/>
    <x v="8"/>
    <s v="Febrero de 2015"/>
    <s v="PIL"/>
    <n v="4"/>
    <s v="Ac"/>
    <m/>
    <m/>
    <m/>
    <m/>
    <m/>
    <m/>
    <s v="S/I"/>
    <m/>
  </r>
  <r>
    <n v="2826"/>
    <n v="122"/>
    <n v="2015"/>
    <s v="En la Etapa de Otros Elementos de Control, en el proceso de acciones implementadas, nos interrogan si los bienes, derechos y obligaciones se encuentran debidamente individualizadas en la contabilidad, bien sea por el área contable o en bases de datos admi"/>
    <x v="3"/>
    <x v="0"/>
    <x v="23"/>
    <x v="8"/>
    <s v="Febrero de 2015"/>
    <s v="PIL"/>
    <n v="4"/>
    <s v="Ac"/>
    <m/>
    <m/>
    <m/>
    <m/>
    <m/>
    <m/>
    <s v="S/I"/>
    <m/>
  </r>
  <r>
    <n v="2827"/>
    <n v="123"/>
    <n v="2015"/>
    <s v="Continuando con la Etapa de Otros Elementos, en el mismo proceso de acciones implementadas, nos interrogan si se ha implementado una política o mecanismo de actualización permanente para los funcionarios involucrados en el proceso contable y se lleva a ca"/>
    <x v="3"/>
    <x v="0"/>
    <x v="23"/>
    <x v="8"/>
    <s v="Febrero de 2015"/>
    <s v="PIL"/>
    <n v="4"/>
    <s v="Ac"/>
    <m/>
    <m/>
    <m/>
    <m/>
    <m/>
    <m/>
    <s v="S/I"/>
    <m/>
  </r>
  <r>
    <n v="2828"/>
    <n v="124"/>
    <n v="2015"/>
    <s v="1. Observamos que en la página web de la ANI (www.ani.gov.co) se encuentra publicada la ejecución presupuestal de gastos pero no se evidencia la de ingresos."/>
    <x v="3"/>
    <x v="0"/>
    <x v="45"/>
    <x v="8"/>
    <s v="Mayo de 2015"/>
    <s v="PEI "/>
    <n v="26"/>
    <s v="Ac"/>
    <m/>
    <m/>
    <m/>
    <m/>
    <m/>
    <m/>
    <s v="S/I"/>
    <m/>
  </r>
  <r>
    <n v="2829"/>
    <n v="125"/>
    <n v="2015"/>
    <s v="1. Las siguientes vicepresidencias y el superior jerárquico no realizaron la evaluación de los acuerdos de gestión para la vigencia 2014: (Ver tabla No.2)_x000a_a. Beatriz Eugenia Morales Vélez, Vicepresidente de Estructuración. (Evaluación del acuerdo de gesti"/>
    <x v="9"/>
    <x v="7"/>
    <x v="51"/>
    <x v="14"/>
    <s v="Julio de 2015"/>
    <s v="PEI "/>
    <n v="111"/>
    <s v="Ac"/>
    <m/>
    <m/>
    <m/>
    <m/>
    <m/>
    <m/>
    <s v="S/I"/>
    <m/>
  </r>
  <r>
    <n v="2830"/>
    <n v="126"/>
    <n v="2015"/>
    <s v="2. Las seis (6) vicepresidencias no realizaron el seguimiento a los compromisos pactados en los acuerdos de gestión de la vigencia 2014.( Ver tabla No.4 y 5)_x000a_a. Beatriz Eugenia Morales Vélez, Vicepresidente de Estructuración; programó dos (2) seguimientos"/>
    <x v="9"/>
    <x v="7"/>
    <x v="51"/>
    <x v="14"/>
    <s v="Julio de 2015"/>
    <s v="PEI "/>
    <n v="111"/>
    <s v="Ac"/>
    <m/>
    <m/>
    <m/>
    <m/>
    <m/>
    <m/>
    <s v="S/I"/>
    <m/>
  </r>
  <r>
    <n v="2831"/>
    <n v="127"/>
    <n v="2015"/>
    <s v="3. El  Vicepresidente Ejecutivo (Javier Alberto Hernández),  no alineó los compromisos del acuerdo de gestión con el plan de acción de la vigencia 2014 ( Ver tabla No.4 )"/>
    <x v="9"/>
    <x v="7"/>
    <x v="51"/>
    <x v="14"/>
    <s v="Julio de 2015"/>
    <s v="PEI "/>
    <n v="111"/>
    <s v="Ac"/>
    <m/>
    <m/>
    <m/>
    <m/>
    <m/>
    <m/>
    <s v="S/I"/>
    <m/>
  </r>
  <r>
    <n v="2832"/>
    <n v="128"/>
    <n v="2015"/>
    <s v="5. Las siguientes vicepresidencias no cuentan con la firma de alguna de las partes: superior jerárquico y/o  vicepresidente del acuerdo de gestión para la vigencia 2015: (Ver tabla No.4 y 5)_x000a_a. Camilo Mendoza Rozo, Vicepresidente de Planeación, Riesgos y "/>
    <x v="9"/>
    <x v="7"/>
    <x v="51"/>
    <x v="14"/>
    <s v="Julio de 2015"/>
    <s v="PEI "/>
    <n v="111"/>
    <s v="Ac"/>
    <m/>
    <m/>
    <m/>
    <m/>
    <m/>
    <m/>
    <s v="S/I"/>
    <m/>
  </r>
  <r>
    <n v="2833"/>
    <n v="129"/>
    <n v="2015"/>
    <s v="6. Las siguientes vicepresidencias no programaron seguimiento a los compromisos pactados en el acuerdo de gestión de la vigencia 2015. (Ver tabla No.6)_x000a_a. Camilo Mendoza Rozo, Vicepresidente de Planeación, Riesgos y Entorno._x000a_b. German Córdoba Ordoñez, Vic"/>
    <x v="9"/>
    <x v="7"/>
    <x v="51"/>
    <x v="14"/>
    <s v="Julio de 2015"/>
    <s v="PEI "/>
    <n v="111"/>
    <s v="Ac"/>
    <m/>
    <m/>
    <m/>
    <m/>
    <m/>
    <m/>
    <s v="S/I"/>
    <m/>
  </r>
  <r>
    <n v="2834"/>
    <n v="130"/>
    <n v="2015"/>
    <s v="• Se observa que el cumplimiento de las actividades propuestas para los 8 riesgos identificados en la vigencia 2014 es muy bajo, solo tres actividades el 16% de las 19 propuestas para mitigar los riesgos se cumplieron al 100%. Queda pendiente el seguimien"/>
    <x v="4"/>
    <x v="3"/>
    <x v="52"/>
    <x v="14"/>
    <s v="Junio de 2015"/>
    <s v="PVAR"/>
    <n v="1"/>
    <s v="Ac"/>
    <m/>
    <m/>
    <m/>
    <m/>
    <m/>
    <m/>
    <s v="S/I"/>
    <m/>
  </r>
  <r>
    <n v="2835"/>
    <n v="131"/>
    <n v="2015"/>
    <s v="Se vislumbra que el seguimiento del mapa de riesgo de proceso, no fue riguroso por parte de los responsables, porque no registran las actividades que se realizaron. "/>
    <x v="4"/>
    <x v="3"/>
    <x v="52"/>
    <x v="14"/>
    <s v="Junio de 2015"/>
    <s v="PVAR"/>
    <n v="1"/>
    <s v="Ac"/>
    <m/>
    <m/>
    <m/>
    <m/>
    <m/>
    <m/>
    <s v="S/I"/>
    <m/>
  </r>
  <r>
    <n v="2836"/>
    <n v="132"/>
    <n v="2015"/>
    <s v="En las actividades propuestas no hay clasificación de acciones preventivas y/o correctivas."/>
    <x v="4"/>
    <x v="3"/>
    <x v="52"/>
    <x v="14"/>
    <s v="Junio de 2015"/>
    <s v="PVAR"/>
    <n v="1"/>
    <s v="Ac"/>
    <m/>
    <m/>
    <m/>
    <m/>
    <m/>
    <m/>
    <s v="S/I"/>
    <m/>
  </r>
  <r>
    <n v="2837"/>
    <n v="133"/>
    <n v="2015"/>
    <s v="• No se presentan indicadores pertinentes para medir las actividades propuestas, como se muestra a renglón seguido:"/>
    <x v="4"/>
    <x v="3"/>
    <x v="52"/>
    <x v="14"/>
    <s v="Junio de 2015"/>
    <s v="PVAR"/>
    <n v="1"/>
    <s v="Ac"/>
    <m/>
    <m/>
    <m/>
    <m/>
    <m/>
    <m/>
    <s v="S/I"/>
    <m/>
  </r>
  <r>
    <n v="2838"/>
    <n v="134"/>
    <n v="2015"/>
    <s v="Las actividades propuestas para mitigar los riesgos: Aprobación insuficiente de recursos y demoras de trámites presupuestales y Formulación incoherente del Plan de Infraestructura de Transportes y sus planes programas y proyectos; no se desarrollaron en l"/>
    <x v="4"/>
    <x v="3"/>
    <x v="52"/>
    <x v="14"/>
    <s v="Junio de 2015"/>
    <s v="PVAR"/>
    <n v="1"/>
    <s v="Ac"/>
    <m/>
    <m/>
    <m/>
    <m/>
    <m/>
    <m/>
    <s v="S/I"/>
    <m/>
  </r>
  <r>
    <n v="2839"/>
    <n v="135"/>
    <n v="2015"/>
    <s v="• Para el riesgo número 8, deficiencias en la documentación de los procesos del Sistema Integrado de Gestión de Calidad, el indicador es formalización del Sistema Integrado de Gestión de Calidad, registran como resultado permanentemente,  este no refleja "/>
    <x v="4"/>
    <x v="3"/>
    <x v="52"/>
    <x v="14"/>
    <s v="Junio de 2015"/>
    <s v="PVAR"/>
    <n v="1"/>
    <s v="Ac"/>
    <m/>
    <m/>
    <m/>
    <m/>
    <m/>
    <m/>
    <s v="S/I"/>
    <m/>
  </r>
  <r>
    <n v="2840"/>
    <n v="136"/>
    <n v="2015"/>
    <s v="• Incumplimiento de las Directrices Institucionales: Es de público conocimiento el   manual de interventoría y supervisión (versión actualizada el 28/04/2015) como documento oficial y de carácter obligatorio que en su capítulo 9,  cita dentro de las funci"/>
    <x v="2"/>
    <x v="2"/>
    <x v="19"/>
    <x v="5"/>
    <s v="Julio de 2015"/>
    <s v="PEI"/>
    <n v="79"/>
    <m/>
    <m/>
    <m/>
    <m/>
    <m/>
    <m/>
    <m/>
    <s v="S/I"/>
    <m/>
  </r>
  <r>
    <n v="2841"/>
    <n v="137"/>
    <n v="2015"/>
    <s v="• En la revisión efectuada se denotó ausencia de lineamientos claros y apropiados tanto en lo que se refiere al diseño y estructuración de los informes de entrega de los supervisores, como en los procesos de empalme entre los titulares y los sucesores."/>
    <x v="2"/>
    <x v="2"/>
    <x v="19"/>
    <x v="5"/>
    <s v="Julio de 2015"/>
    <s v="PEI"/>
    <n v="79"/>
    <m/>
    <m/>
    <m/>
    <m/>
    <m/>
    <m/>
    <m/>
    <s v="S/I"/>
    <m/>
  </r>
  <r>
    <n v="2842"/>
    <n v="138"/>
    <n v="2015"/>
    <s v="• Es necesario insistir en la uniformidad del contenido formal y sustancial del acta o informe de entrega, sugiriendo que los datos allí consignados sean relevantes, precisos y actuales de tal forma que la misma proporcione a quien ingresa a la actividad "/>
    <x v="2"/>
    <x v="2"/>
    <x v="19"/>
    <x v="5"/>
    <s v="Julio de 2015"/>
    <s v="PEI"/>
    <n v="79"/>
    <m/>
    <m/>
    <m/>
    <m/>
    <m/>
    <m/>
    <m/>
    <s v="S/I"/>
    <m/>
  </r>
  <r>
    <n v="2843"/>
    <n v="139"/>
    <n v="2015"/>
    <s v="18. Actualmente el panorama es incierto en cuanto a la situación financiera del concesionario, las cifras expresadas en los estados financieros nos muestra que en los últimos tres años el resultado del ejercicio ha sido negativo, operativamente el negocio"/>
    <x v="2"/>
    <x v="2"/>
    <x v="41"/>
    <x v="8"/>
    <s v="Julio de 2015"/>
    <s v="PEI "/>
    <s v="110F"/>
    <m/>
    <m/>
    <m/>
    <m/>
    <m/>
    <s v="Mediante memorando No. 2015-306-030091-1 se menciona acciones de mejora; sin embargo, es necesario aportar documentación soporte al respecto"/>
    <m/>
    <s v="P"/>
    <m/>
  </r>
  <r>
    <n v="2844"/>
    <n v="140"/>
    <n v="2015"/>
    <s v="• Se observa que no se realiza un seguimiento al recaudo de peajes, no existen registros históricos sobre el tráfico y recaudo de peajes, existe un total desconocimiento sobre la elusión de peajes y no se llevan estadísticas al respecto."/>
    <x v="2"/>
    <x v="2"/>
    <x v="41"/>
    <x v="8"/>
    <s v="Julio de 2015"/>
    <s v="PEI "/>
    <s v="110F"/>
    <m/>
    <m/>
    <m/>
    <m/>
    <m/>
    <s v="Mediante memorando No. 2015-306-030091-1 se menciona acciones de mejora; sin embargo, es necesario aportar documentación soporte al respecto"/>
    <m/>
    <s v="P"/>
    <m/>
  </r>
  <r>
    <n v="2849"/>
    <n v="145"/>
    <n v="2015"/>
    <s v="• No se realizan capacitaciones dentro del personal de la interventoría."/>
    <x v="2"/>
    <x v="2"/>
    <x v="41"/>
    <x v="8"/>
    <s v="Julio de 2015"/>
    <s v="PEI "/>
    <s v="110F"/>
    <m/>
    <m/>
    <m/>
    <m/>
    <m/>
    <s v="Mediante memorando No. 2015-306-030091-1 se menciona acciones de mejora; sin embargo, es necesario aportar documentación soporte al respecto"/>
    <m/>
    <s v="P"/>
    <m/>
  </r>
  <r>
    <n v="2853"/>
    <n v="149"/>
    <n v="2015"/>
    <s v="8.1.1 Para la Interventoría_x000a_1. El seguimiento y control a la calibración de las básculas debe darse de manera programada y estricta; es un componente fundamental en el control de este tipo de contratos ya que por medio de la carga movilizada se da el patr"/>
    <x v="2"/>
    <x v="2"/>
    <x v="35"/>
    <x v="12"/>
    <s v="Julio de 2015"/>
    <s v="PEI "/>
    <n v="41"/>
    <m/>
    <m/>
    <m/>
    <m/>
    <m/>
    <s v="Mediante memorando No. 2015-307-015140-3, se revisará avance en 2016"/>
    <m/>
    <s v="P"/>
    <m/>
  </r>
  <r>
    <n v="2854"/>
    <n v="150"/>
    <n v="2015"/>
    <s v="2. Dentro de la señalización requerida en los pasos a nivel, se evidencia en campo la falencia de los elementos de control en el paso por el municipio de Bosconia; la talanquera instalada, y que supone una maniobra automática en el paso del tren, no se en"/>
    <x v="2"/>
    <x v="2"/>
    <x v="35"/>
    <x v="12"/>
    <s v="Julio de 2015"/>
    <s v="PEI "/>
    <n v="41"/>
    <m/>
    <m/>
    <m/>
    <m/>
    <m/>
    <s v="Mediante memorando No. 2015-307-015140-3, se revisará avance en 2016"/>
    <m/>
    <s v="P"/>
    <m/>
  </r>
  <r>
    <n v="2855"/>
    <n v="151"/>
    <n v="2015"/>
    <s v="3. No se evidencia que la interventoría examina y ejerce control sobre LA/FT (Lavado de Activos y Financiación del Terrorismo); este control es viable de realizar mediante solicitud a la Fiduciaria que maneja el Patrimonio Autónomo y las cuentas del contr"/>
    <x v="2"/>
    <x v="2"/>
    <x v="35"/>
    <x v="12"/>
    <s v="Julio de 2015"/>
    <s v="PEI "/>
    <n v="41"/>
    <m/>
    <m/>
    <m/>
    <m/>
    <m/>
    <s v="Mediante memorando No. 2015-307-015140-3, se revisará avance en 2016"/>
    <m/>
    <s v="P"/>
    <m/>
  </r>
  <r>
    <n v="2856"/>
    <n v="152"/>
    <n v="2015"/>
    <s v="8.1.2 Para la Supervisión_x000a_1. Se sugiere a la supervisión del proyecto suministrar la información del proyecto de manera más oportuna y completa en virtud de la auditoría a realizar; no se suministró a la Oficina de Control Interno con celeridad dicha docu"/>
    <x v="2"/>
    <x v="2"/>
    <x v="35"/>
    <x v="12"/>
    <s v="Julio de 2015"/>
    <s v="PEI "/>
    <n v="41"/>
    <m/>
    <m/>
    <m/>
    <m/>
    <m/>
    <s v="Mediante memorando No. 2015-307-015140-3, no se evidencia cierre"/>
    <m/>
    <s v="S/I"/>
    <m/>
  </r>
  <r>
    <n v="2857"/>
    <n v="153"/>
    <n v="2015"/>
    <s v="La Interventoría debe cumplir lo reglamentado por Ley en Colombia, respecto a examen que los ciclos de los recursos del concesionario garanticen que no hay violación a los LA/FT (lavado de activos y financiación de terrorismo). "/>
    <x v="2"/>
    <x v="2"/>
    <x v="33"/>
    <x v="13"/>
    <s v="Mayo de 2015"/>
    <s v="PEI"/>
    <n v="18"/>
    <m/>
    <m/>
    <m/>
    <m/>
    <m/>
    <s v="Mediante correo electrónico del 01/12/15 se informa que sya está aprobada la Preforma No. 10; sin emabrgo, es necesario aportar doc soporte_x000a_"/>
    <m/>
    <s v="P"/>
    <m/>
  </r>
  <r>
    <n v="2864"/>
    <n v="160"/>
    <n v="2015"/>
    <s v="8.1.1 Para la Interventoría 1. No se evidencia seguimiento reiterado a la colocación de los postes SOS, la interventoría evidencia que en su momento se allegaron varias cartas solicitando su implementación pero de un tiempo para acá no se volvió a gestion"/>
    <x v="2"/>
    <x v="4"/>
    <x v="20"/>
    <x v="12"/>
    <s v="Julio de 2015"/>
    <s v="PEI"/>
    <n v="35"/>
    <m/>
    <m/>
    <m/>
    <m/>
    <m/>
    <s v="Mediante memorando No. 2015-500-015428-3 del 29/12/15, se informa que se solicitó en varias ocasiones al concesionario la colocación de los postes. A la espera de aprobación del Tribunal de arbiramiento para terminación del contrato de concesión"/>
    <m/>
    <s v="P"/>
    <m/>
  </r>
  <r>
    <n v="2865"/>
    <n v="161"/>
    <n v="2015"/>
    <s v="_x000a_2. No se evidencia la colocación de cámaras en las estaciones de pesaje, en virtud del seguimiento y control al pesaje de los vehículos que pasen por estos puntos, es una obligación contractual y una necesidad para poder cotejar los reportes dados por el"/>
    <x v="2"/>
    <x v="4"/>
    <x v="20"/>
    <x v="12"/>
    <s v="Julio de 2015"/>
    <s v="PEI"/>
    <n v="35"/>
    <m/>
    <m/>
    <m/>
    <m/>
    <m/>
    <s v="Mediante memorando No. 2015-500-015428-3 del 29/12/15, se informa que se envió un comunicado de la interventoría subsanando la observación; sin embargo, es necesario aportar documento"/>
    <m/>
    <s v="P"/>
    <m/>
  </r>
  <r>
    <n v="2867"/>
    <n v="163"/>
    <n v="2015"/>
    <s v="4. A lo largo del recorrido y de acuerdo a los documentos aportados por la concesión se evidencia que no se hace actualización de logos, mejoramiento de vallas publicitarias con la información de la concesión, en los tiquetes de pesajes aun aparece el log"/>
    <x v="2"/>
    <x v="4"/>
    <x v="20"/>
    <x v="12"/>
    <s v="Julio de 2015"/>
    <s v="PEI"/>
    <n v="35"/>
    <m/>
    <m/>
    <m/>
    <m/>
    <m/>
    <s v="Mediante memorando No. 2015-500-015428-3 del 29/12/15, se informa que existen varios comunicados solicitando estas actualizaciones; sin embargo, es necesario aportar documentos"/>
    <m/>
    <s v="P"/>
    <m/>
  </r>
  <r>
    <n v="2871"/>
    <n v="167"/>
    <n v="2015"/>
    <s v="1. De los planes de acción de cada una de las dependencias de la Entidad y que fueron presentados por la VPRE en su informe de seguimiento a la ejecución de los mencionados planes, se advierte que  el  38.2% de las acciones programadas en dichos planes no"/>
    <x v="4"/>
    <x v="3"/>
    <x v="6"/>
    <x v="14"/>
    <s v="Agosto de 2015"/>
    <s v="PIL"/>
    <n v="40"/>
    <m/>
    <m/>
    <m/>
    <m/>
    <m/>
    <m/>
    <n v="0"/>
    <s v="S/I"/>
    <m/>
  </r>
  <r>
    <n v="2872"/>
    <n v="168"/>
    <n v="2015"/>
    <s v="2. No hay un enlace visible entre el resultado de las metas de gobierno y los planes de acción planteados por cada una de las dependencias,  al igual que el avance de las metas para el periodo evaluado). Adicionalmente el valor de la meta en el plan de ac"/>
    <x v="4"/>
    <x v="3"/>
    <x v="6"/>
    <x v="14"/>
    <s v="Agosto de 2015"/>
    <s v="PIL"/>
    <n v="40"/>
    <m/>
    <m/>
    <m/>
    <m/>
    <m/>
    <m/>
    <n v="0"/>
    <s v="S/I"/>
    <m/>
  </r>
  <r>
    <n v="2873"/>
    <n v="169"/>
    <n v="2015"/>
    <s v="3. Los indicadores del SISMEG descritos a continuación, no tiene meta establecida para la vigencia 2015:_x000a_*Inversión privada en infraestructura de carretera (billones de $ acumulados en el cuatrienio) - ANI _x000a_*Inversión privada en infraestructura de férrea,"/>
    <x v="4"/>
    <x v="3"/>
    <x v="6"/>
    <x v="14"/>
    <s v="Agosto de 2015"/>
    <s v="PIL"/>
    <n v="40"/>
    <m/>
    <m/>
    <m/>
    <m/>
    <m/>
    <m/>
    <n v="0"/>
    <s v="S/I"/>
    <m/>
  </r>
  <r>
    <n v="2874"/>
    <n v="170"/>
    <n v="2015"/>
    <s v="4. Adicionalmente se evidenció que en la página web en el link http://www.ani.gov.co/politicas-y-programas/planes y en la intranet http://intranet.ani.gov.co/sig/documentos-sig?title=planeaci%C3%B3n se encuentran dos  matrices diferentes de seguimiento de"/>
    <x v="4"/>
    <x v="3"/>
    <x v="6"/>
    <x v="14"/>
    <s v="Agosto de 2015"/>
    <s v="PIL"/>
    <n v="40"/>
    <m/>
    <m/>
    <m/>
    <m/>
    <m/>
    <m/>
    <n v="0"/>
    <s v="S/I"/>
    <m/>
  </r>
  <r>
    <n v="2875"/>
    <n v="171"/>
    <n v="2015"/>
    <s v="1. El común denominador de la muestra seleccionada es que no es posible tener un responsable de la tenencia y custodia de los bienes de la entidad, ya que por los constantes movimientos de puestos de trabajos y funcionarios, el inventario de activos fijos"/>
    <x v="3"/>
    <x v="0"/>
    <x v="5"/>
    <x v="8"/>
    <s v="Agosto de 2015"/>
    <s v="PEI"/>
    <n v="88"/>
    <m/>
    <m/>
    <m/>
    <m/>
    <m/>
    <m/>
    <m/>
    <s v="S/I"/>
    <m/>
  </r>
  <r>
    <n v="2876"/>
    <n v="172"/>
    <n v="2015"/>
    <s v="2. Se reitera al área de sistemas, informar a tiempo al área de servicios generales sobre los cambios que se vayan a realizar en la asignación de los equipos de cómputo, con la finalidad de que estas novedades queden registradas en el sistema SINFAD y SII"/>
    <x v="3"/>
    <x v="0"/>
    <x v="5"/>
    <x v="8"/>
    <s v="Agosto de 2015"/>
    <s v="PEI"/>
    <n v="88"/>
    <m/>
    <m/>
    <m/>
    <m/>
    <m/>
    <m/>
    <m/>
    <s v="S/I"/>
    <m/>
  </r>
  <r>
    <n v="2877"/>
    <n v="173"/>
    <n v="2015"/>
    <s v="3. Por último, se resalta que en la realización de la auditoría se constató que los muebles y enseres, equipos de cómputo y comunicación sujetos a verificación, se encontraron dentro de las instalaciones de la ANI, solo que no se encontraban en poder de l"/>
    <x v="3"/>
    <x v="0"/>
    <x v="5"/>
    <x v="8"/>
    <s v="Agosto de 2015"/>
    <s v="PEI"/>
    <n v="88"/>
    <m/>
    <m/>
    <m/>
    <m/>
    <m/>
    <m/>
    <m/>
    <s v="S/I"/>
    <m/>
  </r>
  <r>
    <n v="2878"/>
    <n v="174"/>
    <n v="2015"/>
    <s v="4. La muestra consistió en observar los bienes de 32 servidores públicos in situ, de los cuales no coinciden con el titular del inventario los siguientes: 8 CPU´s, 7 monitores, 7 teclados, 8 mouses, 23 puestos operativos, 23 sillas, 5 soportes de CPU, 3 t"/>
    <x v="3"/>
    <x v="0"/>
    <x v="5"/>
    <x v="8"/>
    <s v="Agosto de 2015"/>
    <s v="PEI"/>
    <n v="88"/>
    <m/>
    <m/>
    <m/>
    <m/>
    <m/>
    <m/>
    <m/>
    <s v="S/I"/>
    <m/>
  </r>
  <r>
    <n v="2888"/>
    <n v="184"/>
    <n v="2015"/>
    <s v="j) Existe un archivo organizado con las buenas prácticas soportadas con bases de datos dinámicas pero por problemas de obras locativas no hay acceso a los servidores en la actualidad."/>
    <x v="2"/>
    <x v="2"/>
    <x v="53"/>
    <x v="13"/>
    <s v="Agosto de 2015"/>
    <s v="PEI"/>
    <n v="100"/>
    <m/>
    <s v="1. La Interventoría desarrolla  la construcción de una edificación propia en Cartagena, que incluirá la logística para almacenamiento, bodegaje y tecnología. Estas obras estarán en funcionamiento a partir de febrero  de 2016."/>
    <m/>
    <m/>
    <m/>
    <m/>
    <m/>
    <s v="P"/>
    <m/>
  </r>
  <r>
    <n v="2892"/>
    <n v="188"/>
    <n v="2015"/>
    <s v="4. Ubicar la señalización necesaria y recomendada en los centros de cómputo."/>
    <x v="1"/>
    <x v="3"/>
    <x v="40"/>
    <x v="10"/>
    <s v="Septiembre de 2015"/>
    <s v="PEI"/>
    <n v="124"/>
    <m/>
    <m/>
    <m/>
    <m/>
    <m/>
    <m/>
    <m/>
    <s v="S/I"/>
    <m/>
  </r>
  <r>
    <n v="2893"/>
    <n v="189"/>
    <n v="2015"/>
    <s v="6. Dotar de mecanismos de riego de agua para eventualidades de incendio en los centros de cómputo de los pisos 6 y 7. Igualmente dotar de sendos equipos extintores los cuartos que conforman el centro de cómputo del piso octavo."/>
    <x v="1"/>
    <x v="3"/>
    <x v="40"/>
    <x v="10"/>
    <s v="Septiembre de 2015"/>
    <s v="PEI"/>
    <n v="124"/>
    <m/>
    <m/>
    <m/>
    <m/>
    <m/>
    <m/>
    <m/>
    <s v="S/I"/>
    <m/>
  </r>
  <r>
    <n v="2894"/>
    <n v="190"/>
    <n v="2015"/>
    <s v="8. Dotar de un aire acondicionado portátil con control de temperatura el centro de cómputo del piso 7, similar al que se encuentra operando en el piso 8."/>
    <x v="1"/>
    <x v="3"/>
    <x v="40"/>
    <x v="10"/>
    <s v="Septiembre de 2015"/>
    <s v="PEI"/>
    <n v="124"/>
    <m/>
    <m/>
    <m/>
    <m/>
    <m/>
    <m/>
    <m/>
    <s v="S/I"/>
    <m/>
  </r>
  <r>
    <n v="2896"/>
    <n v="192"/>
    <n v="2015"/>
    <s v="2. En virtud de las obligaciones administrativas dispuestas en el contrato de interventoría, no se evidencia actividades realizadas hasta la fecha por falta de documentación, dicha falta de documentación se aduce a la no entregada por la Sociedad Portuari"/>
    <x v="2"/>
    <x v="2"/>
    <x v="54"/>
    <x v="12"/>
    <s v="Septiembre de 2015"/>
    <s v="PEI"/>
    <n v="140"/>
    <m/>
    <m/>
    <m/>
    <m/>
    <m/>
    <s v="Mediando memorando No. 2015-303-014619-3 se informa que se realizaron unas mesas de trabajo en donde quedaron compromisos de actividades, por tal motivo es necesario hacerle seguimiento en el 2016"/>
    <m/>
    <s v="P"/>
    <m/>
  </r>
  <r>
    <n v="2898"/>
    <n v="194"/>
    <n v="2015"/>
    <s v="4. No se evidencia el sistema de identificación y previsión de los principales riesgos asociados al contrato de concesión que permita a la entidad estar atenta a las alertas que dicho seguimiento pueda impulsar acciones sobre el desarrollo del contrato de"/>
    <x v="2"/>
    <x v="2"/>
    <x v="54"/>
    <x v="12"/>
    <s v="Septiembre de 2015"/>
    <s v="PEI"/>
    <n v="140"/>
    <m/>
    <m/>
    <m/>
    <m/>
    <m/>
    <s v="Mediando memorando No. 2015-303-014619-3 se anexa matriz de riesgos, sin embargo se informa que se está a la espera que el concesionario remita documentación necesaria para identificación de riesgos"/>
    <m/>
    <s v="P"/>
    <m/>
  </r>
  <r>
    <n v="2899"/>
    <n v="195"/>
    <n v="2015"/>
    <s v="5. No se evidencia gestión social llevada a cabo por la interventoría, en temas referidos a la gestión desarrollada por el concesionario como consecuencia de adecuada atención a usuarios, trámites de peticiones, quejas e incertidumbres de la comunidad par"/>
    <x v="2"/>
    <x v="2"/>
    <x v="54"/>
    <x v="12"/>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s v="P"/>
    <m/>
  </r>
  <r>
    <n v="2900"/>
    <n v="196"/>
    <n v="2015"/>
    <s v="6. No se evidencia que la interventoría examina y ejerce control sobre LA/FT (Lavado de Activos y Financiación del Terrorismo); este control es viable de realizar mediante solicitud a la Fiduciaria que maneja el Patrimonio Autónomo y las cuentas del contr"/>
    <x v="2"/>
    <x v="2"/>
    <x v="54"/>
    <x v="12"/>
    <s v="Septiembre de 2015"/>
    <s v="PEI"/>
    <n v="140"/>
    <m/>
    <m/>
    <m/>
    <m/>
    <m/>
    <s v="En ninguno de los dos memorandos se dio repsuesta "/>
    <m/>
    <s v="S/I"/>
    <m/>
  </r>
  <r>
    <n v="2901"/>
    <n v="197"/>
    <n v="2015"/>
    <s v="8.1.2 Para la Supervisión_x000a_1. Se sugiere a la supervisión del proyecto definir conjuntamente con el concesionario y la interventoría los mecanismos por los cuales se pueda llevar a cabo una comunicación más fluida en términos de documentación necesaria par"/>
    <x v="2"/>
    <x v="2"/>
    <x v="54"/>
    <x v="12"/>
    <s v="Septiembre de 2015"/>
    <s v="PEI"/>
    <n v="140"/>
    <m/>
    <m/>
    <m/>
    <m/>
    <m/>
    <s v="Mediando memorando No. 2015-303-014619-3 se informa que se realizaron unas mesas de trabajo en donde quedaron compromisos de actividades, por tal motivo es necesario hacerle seguimiento en el 2016"/>
    <m/>
    <s v="P"/>
    <m/>
  </r>
  <r>
    <n v="2903"/>
    <n v="199"/>
    <n v="2015"/>
    <s v="3. Dentro de los soportes de los planes de inversión presentados a la ANI y que la jefatura de Control Interno auditó el segundo semestre de 2014 y primer semestre de 2015, se evidenció que los siguientes conceptos mostrados a continuación no son inversio"/>
    <x v="2"/>
    <x v="2"/>
    <x v="54"/>
    <x v="12"/>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s v="P"/>
    <m/>
  </r>
  <r>
    <n v="2904"/>
    <n v="200"/>
    <n v="2015"/>
    <s v="4. Se evidenciaron inversiones que ha realizado la Sociedad Portuaria a su cuenta y riesgo que son incluidas en el formato GCSP-F-011; esta auditoría verificó que en el segundo semestre de 2014 adjuntaron soportes que no corresponden a inversiones, como e"/>
    <x v="2"/>
    <x v="2"/>
    <x v="54"/>
    <x v="12"/>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s v="P"/>
    <m/>
  </r>
  <r>
    <n v="2905"/>
    <n v="201"/>
    <n v="2015"/>
    <s v="_x000a_5. Por otro lado, existe una diferencia entre el valor pagado por contraprestación por la SPRC y la liquidación hecha por la ANI, diferencia que a la fecha está siendo debatida mediante unas mesas de trabajo de acuerdo directo. Actualmente la CGR abrió p"/>
    <x v="2"/>
    <x v="2"/>
    <x v="54"/>
    <x v="12"/>
    <s v="Septiembre de 2015"/>
    <s v="PEI"/>
    <n v="140"/>
    <m/>
    <m/>
    <m/>
    <m/>
    <m/>
    <s v="Mediante memorando No. 2015-303-014330-3, se informa que se han realizado dos mesas de trabajo sobre lo referente, al igual que se ha solicitado concepto a varias dependencias de la ANI, a un asesor externo y a la Interventoría, con el fin de dirimir la s"/>
    <m/>
    <s v="P"/>
    <m/>
  </r>
  <r>
    <n v="2906"/>
    <n v="202"/>
    <n v="2015"/>
    <s v="6. Se evidenció que las dos grúas pórtico que pertenecen a la Resolución No. 583 de 2015 del contrato de concesión No. 007 de 1993, las cuales deberían reemplazar las grúas pórtico G3 y G4 de la SPRC, se encuentran en la zona concesionada de Muelle 9; por"/>
    <x v="2"/>
    <x v="2"/>
    <x v="54"/>
    <x v="12"/>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s v="P"/>
    <m/>
  </r>
  <r>
    <n v="2907"/>
    <n v="203"/>
    <n v="2015"/>
    <s v="se encuentran, en menor proporción, enlaces desactualizados como se ha evidenciado a lo largo de este informe, teniendo en cuenta que el contenido de la información publicada en la Intranet tiene característica informativa y de transparencia con los servi"/>
    <x v="1"/>
    <x v="3"/>
    <x v="40"/>
    <x v="10"/>
    <s v="Septiembre de 2015"/>
    <s v="PEI"/>
    <n v="8"/>
    <m/>
    <m/>
    <m/>
    <m/>
    <m/>
    <m/>
    <m/>
    <s v="S/I"/>
    <m/>
  </r>
  <r>
    <n v="2908"/>
    <n v="204"/>
    <n v="2015"/>
    <s v="5. Actualizar la página web de la entidad ya que no se encontró información alguna concerniente a: Provisión por vacancia temporal, comisión para desempeñar empleos de libre nombramiento y remoción o de periodo, vacancia propiamente dicha y encargos."/>
    <x v="0"/>
    <x v="0"/>
    <x v="0"/>
    <x v="0"/>
    <s v="Septiembre de 2015"/>
    <s v="PEI"/>
    <n v="28"/>
    <m/>
    <m/>
    <m/>
    <m/>
    <m/>
    <m/>
    <m/>
    <s v="S/I"/>
    <m/>
  </r>
  <r>
    <n v="2909"/>
    <n v="205"/>
    <n v="2015"/>
    <s v="• Incorporar la Resolución 296 de 2012 en la intranet de la entidad, teniendo en cuenta que para esta auditoría no fue posible encontrar dicha norma "/>
    <x v="5"/>
    <x v="5"/>
    <x v="8"/>
    <x v="0"/>
    <s v="Septiembre de 2015"/>
    <s v="PIL"/>
    <n v="8"/>
    <m/>
    <m/>
    <m/>
    <m/>
    <m/>
    <m/>
    <m/>
    <s v="S/I"/>
    <m/>
  </r>
  <r>
    <n v="2910"/>
    <n v="206"/>
    <n v="2013"/>
    <s v="No obstante que el contrato de Interventoría N° SEA 015 de 2012 suscrito ante la Agencia Nacional de Infraestructura y el Consorcio Inter-Puertos, capítulo IV, sección 4.0.2 “Informes Mensuales”,  establece que el Interventor deberá suministrar al Supervi"/>
    <x v="2"/>
    <x v="2"/>
    <x v="55"/>
    <x v="2"/>
    <s v="Octubre de 2013"/>
    <s v="PEI"/>
    <n v="63"/>
    <m/>
    <m/>
    <m/>
    <m/>
    <s v="Los tiempos de presentación de informes mensuales están sujetos a la pertinencia con la que las sociedades portuarias presentan sus reportes mensuales de actividades ejecutadas en materia técnica, operativa, ambiental y financiera. No obstante, se han efe"/>
    <s v="Mediante correo electrónico del 18/12/15 se informa que se la interventoría entregará las planillas con la facturación y de esta manera no retrasar la entrega de los informes_x000a__x000a_Seguimiento el 2016"/>
    <n v="80"/>
    <s v="P"/>
    <m/>
  </r>
  <r>
    <n v="2911"/>
    <n v="207"/>
    <n v="2013"/>
    <s v="Dentro de los formatos adoptados por la Interventoría se debe incluir la obligación del contrato de concesión en cumplimiento a la señalización temporal de obra....&quot;"/>
    <x v="2"/>
    <x v="2"/>
    <x v="55"/>
    <x v="2"/>
    <s v="Octubre de 2013"/>
    <s v="PEI"/>
    <n v="63"/>
    <m/>
    <m/>
    <m/>
    <m/>
    <s v="Para la realización del seguimiento de las obras correspondientes a las inversiones que ejecuta el concesionario, no existe formato alguno propuesto oficialmente por la Agencia en la que se deba consignar e informar los avances de las diferentes actividad"/>
    <s v="Mediante correo electrónico del 18/12/15 se informa que se incluirá el seguimiento de la señalización en los informes mensuales_x000a__x000a_Seguimiento el 2016"/>
    <n v="60"/>
    <s v="P"/>
    <m/>
  </r>
  <r>
    <n v="2912"/>
    <n v="208"/>
    <n v="2013"/>
    <s v="Se cuentan con áreas e inversiones condicionadas como son la adecuación de la carrera 1 y acceso a la carrera 4 (inversión para el 2012), Invemar, los Silos de Almagrario, Muelle de Granel Líquido, inversiones que se encuentran aplazadas...&quot;"/>
    <x v="2"/>
    <x v="2"/>
    <x v="55"/>
    <x v="2"/>
    <s v="Octubre de 2013"/>
    <s v="PEI"/>
    <n v="63"/>
    <m/>
    <m/>
    <m/>
    <m/>
    <s v="Referente a este tipo de inversiones, la interventoría ha venido haciendo acompañamiento al concesionario en sus gestiones frente a las diferentes autoridades y poseedores de los bienes que harían parte de la concesión una vez surtido el trámite para ser "/>
    <s v="Mediante correo electrónico del 18/12/15 se informa que se ha realizado seguimiento al tema; sin embargo, es necesario requerir soportes"/>
    <n v="80"/>
    <s v="P"/>
    <m/>
  </r>
  <r>
    <n v="2914"/>
    <n v="210"/>
    <n v="2013"/>
    <s v="&quot;...5.     Existen algunas observaciones técnicas efectuadas por parte de la Oficina de Control Interno, sobre las cuales no existe pronunciamiento alguno emanado de la supervisión y las cuales es importante sean tomadas en cuenta:_x000a_a.  Se debe incluir en "/>
    <x v="2"/>
    <x v="2"/>
    <x v="55"/>
    <x v="2"/>
    <s v="Octubre de 2013"/>
    <s v="PEI"/>
    <n v="63"/>
    <m/>
    <m/>
    <m/>
    <m/>
    <s v="En lo correspondiente a estas tres observaciones de tipo técnico emanado de la Oficina de Control interno, la  interventoría no cuenta con requerimiento alguno vigente que solicite expresamente incluir en sus informes mensuales el resultado del seguimient"/>
    <s v="Mediante correo electrónico del 18/12/15 se informa que se incluirá un detalle de la vía férrera dentro del puerto en los informes mensuales_x000a__x000a_Seguimiento el 2016"/>
    <n v="50"/>
    <s v="P"/>
    <m/>
  </r>
  <r>
    <n v="2923"/>
    <n v="219"/>
    <n v="2015"/>
    <s v=" Para la Interventoría_x000a_a) Dentro de los informes de Interventoría no se evidenció el establecimiento y aplicación de índices o indicadores que permitan medir la eficacia y la eficiencia de los trabajos del Interventor._x000a_"/>
    <x v="2"/>
    <x v="2"/>
    <x v="55"/>
    <x v="13"/>
    <s v="Septiembre de 2015"/>
    <s v="PEI"/>
    <n v="63"/>
    <m/>
    <m/>
    <m/>
    <m/>
    <m/>
    <s v="Mediante correo electrónico del 18/12/15 se informa que aunque no es una obligación, la interventoría realiza seguimiento mediante registros de información; sin embargo, es necesario requerir soportes"/>
    <m/>
    <s v="P"/>
    <m/>
  </r>
  <r>
    <n v="2924"/>
    <n v="220"/>
    <n v="2015"/>
    <s v="b) Las páginas web de la concesión, presenta déficit en su información respecto de la interventoría."/>
    <x v="2"/>
    <x v="2"/>
    <x v="55"/>
    <x v="13"/>
    <s v="Septiembre de 2015"/>
    <s v="PEI"/>
    <n v="63"/>
    <m/>
    <m/>
    <m/>
    <m/>
    <m/>
    <s v="Mediante correo electrónico del 18/12/15 se informa que se traslado la observación a la sociedad portuaria; sin embargo, es necesario requerir soportes"/>
    <m/>
    <s v="P"/>
    <m/>
  </r>
  <r>
    <n v="2925"/>
    <n v="221"/>
    <n v="2015"/>
    <s v="c) No se evidenció que se lleve una matriz o metodología para identificar periódicamente los riesgos del desarrollo del contrato de concesión y del de interventoría. todos los riesgos son del privado pero deberían señalarse de manera más específica y punt"/>
    <x v="2"/>
    <x v="2"/>
    <x v="55"/>
    <x v="13"/>
    <s v="Septiembre de 2015"/>
    <s v="PEI"/>
    <n v="63"/>
    <m/>
    <m/>
    <m/>
    <m/>
    <m/>
    <s v="Mediante correo electrónico del 18/12/15 se informa que no es una obligación de la interventoría; sin embargo, es necesario requerir soportes sobre la posición del supervisor y la matriz de riesgos"/>
    <m/>
    <s v="P"/>
    <m/>
  </r>
  <r>
    <n v="2926"/>
    <n v="222"/>
    <n v="2015"/>
    <s v="d) La señalización de obra es deficiente, se verificaron los frentes de trabajo donde la señalización no es suficiente como se evidencia en las fotos 3 y 4 del componente técnico; es importante exigir a la sociedad portuaria respecto de este tema."/>
    <x v="2"/>
    <x v="2"/>
    <x v="55"/>
    <x v="13"/>
    <s v="Septiembre de 2015"/>
    <s v="PEI"/>
    <n v="63"/>
    <m/>
    <m/>
    <m/>
    <m/>
    <m/>
    <s v="Mediante correo electrónico del 18/12/15 se informa que se incluirá el requerimiento en los informes mensuales._x000a__x000a_Seguimiento el 2016"/>
    <m/>
    <s v="P"/>
    <m/>
  </r>
  <r>
    <n v="2927"/>
    <n v="223"/>
    <n v="2015"/>
    <s v="e) El último plan de inversión, establece el cambio de escáner; estos aún no se han comprado y los que ya están previstos serán desactualizados a futuro, se debe verificar y emprender las recomendaciones necesarias."/>
    <x v="2"/>
    <x v="2"/>
    <x v="55"/>
    <x v="13"/>
    <s v="Septiembre de 2015"/>
    <s v="PEI"/>
    <n v="63"/>
    <m/>
    <m/>
    <m/>
    <m/>
    <m/>
    <s v="Mediante correo electrónico del 18/12/15 se informa se dio una reunión en que se demostró la adquisición de los equipos; sin embargo, es necesario requerir soportes"/>
    <m/>
    <s v="P"/>
    <m/>
  </r>
  <r>
    <n v="2929"/>
    <n v="225"/>
    <n v="2015"/>
    <s v="b) El concesionario continua adelantando actividades que no fueron incluidas dentro del Plan Bienal 2015-2016, por lo cual se sugiere a la ANI agilizar el proceso de análisis, estudio y aprobación del plan bienal pendiente, con el fin de establecer cómo v"/>
    <x v="2"/>
    <x v="2"/>
    <x v="55"/>
    <x v="13"/>
    <s v="Septiembre de 2015"/>
    <s v="PEI"/>
    <n v="63"/>
    <m/>
    <m/>
    <m/>
    <m/>
    <m/>
    <s v="Mediante correo electrónico del 18/12/15 se informa que ya se han emitidos conceptos técnicos y requerimientos al concesionario; sin embargo, es necesario requerir soportes"/>
    <m/>
    <s v="P"/>
    <m/>
  </r>
  <r>
    <n v="2930"/>
    <n v="226"/>
    <n v="2015"/>
    <s v="c) Esta concesión ha tenido desde la auditoria del año 2013, cuatro (4) supervisores por parte de la ANI así: Fernando Hoyos, Miguel Landinez, Alfonso Córdoba y Yadira Perez Arciniegas, generando problemas de continuidad en el manejo de la información."/>
    <x v="2"/>
    <x v="2"/>
    <x v="55"/>
    <x v="13"/>
    <s v="Septiembre de 2015"/>
    <s v="PEI"/>
    <n v="63"/>
    <m/>
    <m/>
    <m/>
    <m/>
    <m/>
    <m/>
    <m/>
    <s v="S/I"/>
    <m/>
  </r>
  <r>
    <n v="2931"/>
    <n v="227"/>
    <n v="2015"/>
    <s v="d) La ANI expidió la Resolución No. 1104 de 2015 por medio de la cual aprobó el PB 13 – 14 de SPRSM; sin embargo, esta interpuso el respectivo recurso de reposición, por lo que aún no se puede afirmar la ejecutoria de dicho acto administrativo para proced"/>
    <x v="2"/>
    <x v="2"/>
    <x v="55"/>
    <x v="13"/>
    <s v="Septiembre de 2015"/>
    <s v="PEI"/>
    <n v="63"/>
    <m/>
    <m/>
    <m/>
    <m/>
    <m/>
    <s v="Mediante correo electrónico del 18/12/15 se informa que la interventoría se encuentra adelntando el balance de inversiones; sin embargo, es necesario requerir soportes"/>
    <m/>
    <s v="P"/>
    <m/>
  </r>
  <r>
    <n v="2932"/>
    <n v="228"/>
    <n v="2015"/>
    <s v="e) No se encontró evidencia de la aplicación al procedimiento PD- 26 – EVCI-F-004 ”PLAN DE MEJORAMIENTO POR PROCESO (ACCIÓN PREVENTIVA, ACCIÓN CORRECTIVA)” por parte del Supervisor Fernando Hoyos quien ejercía la supervisión por la ANI en el año 2013."/>
    <x v="2"/>
    <x v="2"/>
    <x v="55"/>
    <x v="13"/>
    <s v="Septiembre de 2015"/>
    <s v="PEI"/>
    <n v="63"/>
    <m/>
    <m/>
    <m/>
    <m/>
    <m/>
    <m/>
    <m/>
    <s v="S/I"/>
    <m/>
  </r>
  <r>
    <n v="2934"/>
    <n v="230"/>
    <n v="2015"/>
    <s v="3. Dentro del informe mensual de interventoría, se sugiere enmarcar de manera más significativa las acciones asociadas a las actividades de índole social realizadas por el contratista, estas son fundamentales en la entrada en operación que está teniendo e"/>
    <x v="2"/>
    <x v="2"/>
    <x v="56"/>
    <x v="12"/>
    <s v="Septiembre de 2015"/>
    <s v="PEI"/>
    <n v="154"/>
    <m/>
    <m/>
    <m/>
    <m/>
    <m/>
    <s v="Mediante memorando No. 2015-307-015141-3, seinforma que se realizará un informe, el cual se remitirá en Noviembre de 2016"/>
    <m/>
    <s v="P"/>
    <m/>
  </r>
  <r>
    <n v="2936"/>
    <n v="232"/>
    <n v="2015"/>
    <s v="8.1.2 Para la Supervisión_x000a_1. Definir de manera activa los posibles escenarios con los cuales se financiará el ramal Capulco, este ramal si bien no incide en la operación continua del corredor La Dorada-Chiriguaná, si es un punto crítico contractual que se"/>
    <x v="2"/>
    <x v="2"/>
    <x v="56"/>
    <x v="12"/>
    <s v="Septiembre de 2015"/>
    <s v="PEI"/>
    <n v="154"/>
    <m/>
    <m/>
    <m/>
    <m/>
    <m/>
    <s v="No cierra la no conformidad, ya que mediante memorando No. 2015-307-015141-3, no se incluyó"/>
    <m/>
    <s v="S/I"/>
    <m/>
  </r>
  <r>
    <n v="2937"/>
    <n v="233"/>
    <n v="2015"/>
    <s v="1. Ocho (8) de los veinte dos (22) contratistas evaluados, (el 36%), no reportan la totalidad de soportes exigidos de la hoja de vida en el aplicativo-SIGEP los cuales se listan a continuación:_x000a_ 1. Erika Arcila Vásquez (experiencia laboral y soporte de ba"/>
    <x v="0"/>
    <x v="0"/>
    <x v="0"/>
    <x v="14"/>
    <s v="Septiembre de 2015"/>
    <s v="PIL"/>
    <n v="9"/>
    <m/>
    <m/>
    <m/>
    <m/>
    <m/>
    <m/>
    <m/>
    <s v="S/I"/>
    <m/>
  </r>
  <r>
    <n v="2938"/>
    <n v="234"/>
    <n v="2015"/>
    <s v="2. Diecisiete (17) de los veinte cuatro (24) funcionarios públicos evaluados, (el 71%), no reportan la totalidad de soportes exigidos de la hoja de vida en el aplicativo-SIGEP los cuales se listan a continuación _x000a_ _x000a_1. Rueda Ochoa Sandra Milena (foto, RUT)"/>
    <x v="0"/>
    <x v="0"/>
    <x v="0"/>
    <x v="14"/>
    <s v="Septiembre de 2015"/>
    <s v="PIL"/>
    <n v="9"/>
    <m/>
    <m/>
    <m/>
    <m/>
    <m/>
    <m/>
    <m/>
    <s v="S/I"/>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
    <x v="0"/>
    <x v="0"/>
    <x v="0"/>
    <x v="14"/>
    <s v="Septiembre de 2015"/>
    <s v="PIL"/>
    <n v="9"/>
    <m/>
    <m/>
    <m/>
    <m/>
    <m/>
    <m/>
    <m/>
    <s v="S/I"/>
    <m/>
  </r>
  <r>
    <n v="2940"/>
    <n v="236"/>
    <n v="2015"/>
    <s v="4. Dos (2) contratistas evaluados en las anteriores auditorias, continúan con la información incompleta en la hoja de vida reportada en el SIGEP, los cuales se listan a continuación: _x000a_1. Alejandro León Sierra_x000a_2. Melissa Leonor Chegwin Altamar_x000a_"/>
    <x v="0"/>
    <x v="0"/>
    <x v="0"/>
    <x v="14"/>
    <s v="Septiembre de 2015"/>
    <s v="PIL"/>
    <n v="9"/>
    <m/>
    <m/>
    <m/>
    <m/>
    <m/>
    <m/>
    <m/>
    <s v="S/I"/>
    <m/>
  </r>
  <r>
    <n v="2941"/>
    <n v="237"/>
    <n v="2015"/>
    <s v="5. Tres (3) de los treinta y tres  (33) funcionarios públicos evaluados en la auditoria de mayo de 2015, (el 9%), a la fecha de la auditoria no presentan copia impresa y firmada de acuerdo a lo establecido en el  artículo 227 del decreto 019 de 2012, repo"/>
    <x v="0"/>
    <x v="0"/>
    <x v="0"/>
    <x v="14"/>
    <s v="Septiembre de 2015"/>
    <s v="PIL"/>
    <n v="9"/>
    <m/>
    <m/>
    <m/>
    <m/>
    <m/>
    <m/>
    <m/>
    <s v="S/I"/>
    <m/>
  </r>
  <r>
    <n v="2942"/>
    <n v="238"/>
    <n v="2015"/>
    <s v="6. Veintidós (22) de los doscientos ochenta y cinco (285) contratistas de la entidad, el (8%) faltan ser vinculados al SIGEP, los cuales se listan a continuación:_x000a_ _x000a_1. Adriana Maria Rodriguez Uribe_x000a_2. Khendry Rueda Romero _x000a_3. Wilson Yovany Garzon Cifuente"/>
    <x v="0"/>
    <x v="0"/>
    <x v="0"/>
    <x v="14"/>
    <s v="Septiembre de 2015"/>
    <s v="PIL"/>
    <n v="9"/>
    <m/>
    <m/>
    <m/>
    <m/>
    <m/>
    <m/>
    <m/>
    <s v="S/I"/>
    <m/>
  </r>
  <r>
    <n v="2943"/>
    <n v="239"/>
    <n v="2015"/>
    <s v="2. Políticas de desarrollo administrativo transparencia, participación y servicio al ciudadano._x000a__x000a_Se evidenció que en el informe FURAG del sector transporte 2014, los resultados del formulario único de reporte de avance de gestión de MIPG,  divulga los asp"/>
    <x v="4"/>
    <x v="3"/>
    <x v="6"/>
    <x v="14"/>
    <s v="Septiembre de 2015"/>
    <s v="PIL"/>
    <n v="10"/>
    <m/>
    <m/>
    <m/>
    <m/>
    <m/>
    <m/>
    <m/>
    <s v="S/I"/>
    <m/>
  </r>
  <r>
    <n v="2944"/>
    <n v="240"/>
    <n v="2015"/>
    <s v="3. Políticas de Gestión del talento Humano _x000a_Se evidenció que los factores evaluados por MECI, en el elemento de desarrollo del talento humano evalúan como producto mínimo el descrito a continuación y que es susceptible de mejora."/>
    <x v="4"/>
    <x v="3"/>
    <x v="6"/>
    <x v="14"/>
    <s v="Septiembre de 2015"/>
    <s v="PIL"/>
    <n v="10"/>
    <m/>
    <m/>
    <m/>
    <m/>
    <m/>
    <m/>
    <m/>
    <s v="S/I"/>
    <m/>
  </r>
  <r>
    <n v="2946"/>
    <n v="242"/>
    <n v="2015"/>
    <s v="1. Al concluir la auditoría a las acreencias de la Entidad, observamos que hay cuentas pendientes por pagar a la ANI de los diversos operadores a los que FENOCO factura para el recaudo de estos recursos. A continuación detallamos las acreencias más crític"/>
    <x v="3"/>
    <x v="0"/>
    <x v="23"/>
    <x v="8"/>
    <s v="Diciembre de 2015"/>
    <s v="PIL"/>
    <n v="20"/>
    <m/>
    <m/>
    <m/>
    <m/>
    <m/>
    <m/>
    <m/>
    <s v="S/I"/>
    <m/>
  </r>
  <r>
    <n v="2947"/>
    <n v="243"/>
    <n v="2015"/>
    <s v="2. Se encuentran vigentes la No Conformidad 2059 y 2786 en relación con que no se evidencias gestiones para la recuperación de la cartera de difícil de cobro de FENOCO. La vicepresidencia jurídica en el comité técnico de sostenibilidad del sistema de cont"/>
    <x v="3"/>
    <x v="0"/>
    <x v="23"/>
    <x v="8"/>
    <s v="Diciembre de 2015"/>
    <s v="PIL"/>
    <n v="20"/>
    <m/>
    <m/>
    <m/>
    <m/>
    <m/>
    <m/>
    <m/>
    <s v="S/I"/>
    <m/>
  </r>
  <r>
    <n v="2948"/>
    <n v="244"/>
    <n v="2015"/>
    <s v="• Tres (3) de los veintitrés (23) contratistas evaluados, (el 13%) que se listan a continuación no registran afiliación a la Administradora de Fondo de Pensiones (AFP)._x000a__x000a_o Cristian Eduardo Velandia Gamboa_x000a_o Libardo Silva Morales_x000a_o  Jairo Hernan Buritica V"/>
    <x v="3"/>
    <x v="0"/>
    <x v="17"/>
    <x v="14"/>
    <s v="Agosto de 2015"/>
    <s v="PEI"/>
    <n v="87"/>
    <m/>
    <m/>
    <m/>
    <m/>
    <m/>
    <m/>
    <m/>
    <s v="S/I"/>
    <m/>
  </r>
  <r>
    <n v="2948"/>
    <n v="244"/>
    <n v="2015"/>
    <s v="1. Incumplimiento de los términos establecidos en el art. 14 de la ley 1437 de 2011: Lo presente teniendo en cuenta que en los dos (2) trimestres evaluados se dieron los siguientes porcentajes:_x000a_- Primer trimestre: De 586 comunicaciones se respondieron fue"/>
    <x v="6"/>
    <x v="0"/>
    <x v="11"/>
    <x v="5"/>
    <s v="Octubre de 2015"/>
    <s v="PIL"/>
    <n v="35"/>
    <m/>
    <m/>
    <m/>
    <m/>
    <m/>
    <m/>
    <m/>
    <s v="S/I"/>
    <m/>
  </r>
  <r>
    <n v="2949"/>
    <n v="245"/>
    <n v="2015"/>
    <s v="2. Incumplimiento a los criterios establecidos en la circular No. 2013-409-000009-4 del 10/05/2015, referente con el manejo de ORFEO y Derechos de Petición. "/>
    <x v="6"/>
    <x v="0"/>
    <x v="11"/>
    <x v="5"/>
    <s v="Octubre de 2015"/>
    <s v="PIL"/>
    <n v="35"/>
    <m/>
    <m/>
    <m/>
    <m/>
    <m/>
    <m/>
    <m/>
    <s v="S/I"/>
    <m/>
  </r>
  <r>
    <n v="2950"/>
    <n v="246"/>
    <n v="2015"/>
    <s v="3. Incumplimiento Art. 8 de la Ley 1437 de 2011, lo presente teniendo en cuenta que en la página Web de la entidad, en el  link de servicios al ciudadano, existe información desactualizada correspondiente con: _x000a_- Resultados en la participación ciudadana_x000a_-"/>
    <x v="6"/>
    <x v="0"/>
    <x v="11"/>
    <x v="5"/>
    <s v="Octubre de 2015"/>
    <s v="PIL"/>
    <n v="35"/>
    <m/>
    <m/>
    <m/>
    <m/>
    <m/>
    <m/>
    <m/>
    <s v="S/I"/>
    <m/>
  </r>
  <r>
    <n v="2951"/>
    <n v="247"/>
    <n v="2015"/>
    <s v="1. No es posible evidenciar el nivel de cumplimiento de la normatividad, en tanto que a la fecha 27 de octubre de 2015, no se ha recibido de parte de la Gerencia de Sistemas, la información ni la documentación exigida por este ejercicio de evaluación y se"/>
    <x v="1"/>
    <x v="3"/>
    <x v="40"/>
    <x v="10"/>
    <s v="Octubre de 2015"/>
    <s v="PEI"/>
    <n v="7"/>
    <m/>
    <m/>
    <m/>
    <m/>
    <m/>
    <m/>
    <m/>
    <s v="S/I"/>
    <m/>
  </r>
  <r>
    <n v="2952"/>
    <n v="248"/>
    <n v="2015"/>
    <s v="1. Actualizar la información de la página web ya que se encuentra desactualizada y no brinda información relevante acorde a la realidad del proyecto."/>
    <x v="2"/>
    <x v="2"/>
    <x v="57"/>
    <x v="15"/>
    <s v="Octubre de 2015"/>
    <s v="PEI"/>
    <n v="50"/>
    <m/>
    <m/>
    <m/>
    <m/>
    <m/>
    <m/>
    <m/>
    <s v="S/I"/>
    <m/>
  </r>
  <r>
    <n v="2953"/>
    <n v="249"/>
    <n v="2015"/>
    <s v="2. Verificar los procedimientos para la implementación de camilla, puntos de encuentro, extintor, botiquín y todos los temas relacionados con seguridad industrial en la oficina ubicada en el Municipio del Guamo."/>
    <x v="2"/>
    <x v="2"/>
    <x v="57"/>
    <x v="15"/>
    <s v="Octubre de 2015"/>
    <s v="PEI"/>
    <n v="50"/>
    <m/>
    <m/>
    <m/>
    <m/>
    <m/>
    <m/>
    <m/>
    <s v="S/I"/>
    <m/>
  </r>
  <r>
    <n v="2954"/>
    <n v="250"/>
    <n v="2015"/>
    <s v="Para la Interventoría                              1. No se evidencian acciones de apremio sobre el no funcionamiento de la báscula de pesaje Los Acacios en el trayecto Cúcuta-Pamplona; se observó que la concesión está adecuando la infraestructura física "/>
    <x v="2"/>
    <x v="2"/>
    <x v="22"/>
    <x v="12"/>
    <s v="Octubre de 2015"/>
    <s v="PEI"/>
    <n v="57"/>
    <m/>
    <m/>
    <m/>
    <m/>
    <m/>
    <s v="Mediante correo electrónico del 21/12/15, se informa que se requerió plan de contingencia al concesionario; sin embargo, es necesario enviar soportes y respuesta del concesionario_x000a_"/>
    <m/>
    <s v="P"/>
    <m/>
  </r>
  <r>
    <n v="2955"/>
    <n v="251"/>
    <n v="2015"/>
    <s v="Para la Interventoría                              2. El control de la infraestructura de peaje en el denominado Los Acacios no es suficiente respecto al servicio que se debe brindar, el sistema tecnológico que posee no es actualizado y prevé falencias pa"/>
    <x v="2"/>
    <x v="2"/>
    <x v="22"/>
    <x v="12"/>
    <s v="Octubre de 2015"/>
    <s v="PEI"/>
    <n v="57"/>
    <m/>
    <m/>
    <m/>
    <m/>
    <m/>
    <s v="Mediante correo electrónico del 21/12/15, se informa que se evidenció lo mismo en las auditorías de sistemas; sin embargo, es necesario enviar soportes y respuesta del concesionario_x000a_"/>
    <m/>
    <s v="P"/>
    <m/>
  </r>
  <r>
    <n v="2956"/>
    <n v="252"/>
    <n v="2015"/>
    <s v="Para la Interventoría                              3. Los backup de información relativa a la interventoría no fue presentada de manera in situ, estos sistemas de respaldo son esenciales al momento de requerir información histórica del proyecto que pueda "/>
    <x v="2"/>
    <x v="2"/>
    <x v="22"/>
    <x v="12"/>
    <s v="Octubre de 2015"/>
    <s v="PEI"/>
    <n v="57"/>
    <m/>
    <m/>
    <m/>
    <m/>
    <m/>
    <s v="Mediante correo electrónico del 21/12/15, se informa que si se está realizando el back up; sin embargo, es necesario enviar soportes "/>
    <m/>
    <s v="P"/>
    <m/>
  </r>
  <r>
    <n v="2957"/>
    <n v="253"/>
    <n v="2015"/>
    <s v="Para la Interventoría                              4. No se evidenció el inventario del proyecto, se presentaron diagnósticos asociados al mismo lo cual no se compadece con el inventario general que debe tener el proyecto asociados a todos los elementos q"/>
    <x v="2"/>
    <x v="2"/>
    <x v="22"/>
    <x v="12"/>
    <s v="Octubre de 2015"/>
    <s v="PEI"/>
    <n v="57"/>
    <m/>
    <m/>
    <m/>
    <m/>
    <m/>
    <s v="Mediante correo electrónico del 21/12/15, se informa que se está realizando el inventario; sin embargo, es necesario enviar fecha de cumplimiento_x000a__x000a_Seguimiento en 2016"/>
    <m/>
    <s v="P"/>
    <m/>
  </r>
  <r>
    <n v="2958"/>
    <n v="254"/>
    <n v="2015"/>
    <s v="Para la Interventoría                              5. Actualizar permanentemente la información de la página web ya que se encuentra desactualizada y no brinda información actual y conforme a la realidad del proyecto; de la misma manera se sugiere hacer e"/>
    <x v="2"/>
    <x v="2"/>
    <x v="22"/>
    <x v="12"/>
    <s v="Octubre de 2015"/>
    <s v="PEI"/>
    <n v="57"/>
    <m/>
    <m/>
    <m/>
    <m/>
    <m/>
    <s v="Mediante correo electrónico del 21/12/15, se informa que se tiene actualizada la pag WEB de la interventoría y concesión; sin embargo, es necesario enviar soportes"/>
    <m/>
    <s v="P"/>
    <m/>
  </r>
  <r>
    <n v="2959"/>
    <n v="255"/>
    <n v="2015"/>
    <s v="Para la Supervisión                                  1. Definir un parámetro metodológico de avance del proyecto, los porcentajes presentados en la ficha técnica del proyecto no son claros en la medida del seguimiento general. Es claro que el proyecto tie"/>
    <x v="2"/>
    <x v="2"/>
    <x v="22"/>
    <x v="12"/>
    <s v="Octubre de 2015"/>
    <s v="PEI"/>
    <n v="57"/>
    <m/>
    <m/>
    <m/>
    <m/>
    <m/>
    <s v="Mediante correo electrónico del 21/12/15, se informa que se solicitará reunión para definir metodología; sin embargo, es necesario evidenciar gestión al respecto"/>
    <m/>
    <s v="S/I"/>
    <m/>
  </r>
  <r>
    <n v="2960"/>
    <n v="256"/>
    <n v="2015"/>
    <s v="Para la Supervisión                                  2. Establecer el concepto de Gestión Predial asociado a la validación de los recursos invertidos por la concesión para el cálculo del porcentaje gastado para esta gestión; a partir del concepto de la in"/>
    <x v="2"/>
    <x v="2"/>
    <x v="22"/>
    <x v="12"/>
    <s v="Octubre de 2015"/>
    <s v="PEI"/>
    <n v="57"/>
    <m/>
    <m/>
    <m/>
    <m/>
    <m/>
    <s v="Mediante correo electrónico del 21/12/15, se informa que la interventoría conoce la importancia de la gestión predial; sin embargo, es necesario evidenciar gestión al respecto"/>
    <m/>
    <s v="P"/>
    <m/>
  </r>
  <r>
    <n v="2961"/>
    <n v="257"/>
    <n v="2015"/>
    <s v="Para la Supervisión                                  3. Gestionar de manera proactiva lo contemplado en el Plan de Mejoramiento por Procesos – PMP, referido a las recomendaciones de la auditoría anterior (Septiembre de 2013) que hasta el momento se mantie"/>
    <x v="2"/>
    <x v="2"/>
    <x v="22"/>
    <x v="12"/>
    <s v="Octubre de 2015"/>
    <s v="PEI"/>
    <n v="57"/>
    <m/>
    <m/>
    <m/>
    <m/>
    <m/>
    <s v="Mediante correo electrónico del 21/12/15, se informa que se cerrará en la medida en que se evien documentos de soporte y se realicen las actividades propuestas"/>
    <m/>
    <s v="P"/>
    <m/>
  </r>
  <r>
    <n v="2962"/>
    <n v="258"/>
    <n v="2015"/>
    <s v="2. Tener en cuenta las alarmas arrojadas dentro del sistema y realizar su efectiva corrección como lo son:_x000a_La entidad 41 procesos judiciales sin provisión contable y calificación del riesgo._x000a_Existen 6 procesos con inconsistencias entre la instancia y los "/>
    <x v="5"/>
    <x v="5"/>
    <x v="8"/>
    <x v="0"/>
    <s v="Octubre de 2015"/>
    <s v="PIL"/>
    <n v="11"/>
    <m/>
    <m/>
    <m/>
    <m/>
    <m/>
    <m/>
    <m/>
    <s v="S/I"/>
    <m/>
  </r>
  <r>
    <n v="2963"/>
    <n v="259"/>
    <n v="2015"/>
    <s v="Falta formalizar el acto administrativo por el cual se adopta el Plan de Incentivos de la entidad "/>
    <x v="4"/>
    <x v="3"/>
    <x v="58"/>
    <x v="14"/>
    <s v="Noviembre de 2015"/>
    <s v="PIL"/>
    <n v="32"/>
    <m/>
    <m/>
    <m/>
    <m/>
    <m/>
    <m/>
    <m/>
    <s v="S/I"/>
    <m/>
  </r>
  <r>
    <n v="2964"/>
    <n v="260"/>
    <n v="2015"/>
    <s v="La entidad diseñó un  procedimiento para la elaboración y ejecución del plan institucional de capacitación GETH-P-005 y cuenta con el consolidado de Proyectos de Aprendizaje Institucional 2015; no obstante,  falta evaluar y socializar los resultados del P"/>
    <x v="4"/>
    <x v="3"/>
    <x v="58"/>
    <x v="14"/>
    <s v="Noviembre de 2015"/>
    <s v="PIL"/>
    <n v="32"/>
    <m/>
    <m/>
    <m/>
    <m/>
    <m/>
    <m/>
    <m/>
    <s v="S/I"/>
    <m/>
  </r>
  <r>
    <n v="2965"/>
    <n v="261"/>
    <n v="2015"/>
    <s v=" La entidad cuenta con indicadores de  gestión SISMEG, pero aún están en proceso de elaboración  y validación,  los indicadores asociados a los procesos._x000a_ Faltan las fichas de indicadores donde se registra y hace seguimiento a la gestión._x000a_"/>
    <x v="4"/>
    <x v="3"/>
    <x v="58"/>
    <x v="14"/>
    <s v="Noviembre de 2015"/>
    <s v="PIL"/>
    <n v="32"/>
    <m/>
    <m/>
    <m/>
    <m/>
    <m/>
    <m/>
    <m/>
    <s v="S/I"/>
    <m/>
  </r>
  <r>
    <n v="2966"/>
    <n v="262"/>
    <n v="2015"/>
    <s v="  La entidad realiza el seguimiento a los indicadores de las  acciones propuestas para mitigar el riesgo, establecidas en los mapas de riesgos institucionales y de anticorrupción; no obstante se recomienda revisar y ajustar estos indicadores, puesto que a"/>
    <x v="4"/>
    <x v="3"/>
    <x v="58"/>
    <x v="14"/>
    <s v="Noviembre de 2015"/>
    <s v="PIL"/>
    <n v="32"/>
    <m/>
    <m/>
    <m/>
    <m/>
    <m/>
    <m/>
    <m/>
    <s v="S/I"/>
    <m/>
  </r>
  <r>
    <n v="2967"/>
    <n v="263"/>
    <n v="2015"/>
    <s v="  La entidad cuenta con la política de comunicación externa código TPSC-PT-0002 y con la política de comunicación interna código TPSC-PT-0001; no obstante, falta incluir en estas, una matriz de comunicaciones y guía de comunicaciones y socializarla  a tod"/>
    <x v="4"/>
    <x v="3"/>
    <x v="58"/>
    <x v="14"/>
    <s v="Noviembre de 2015"/>
    <s v="PIL"/>
    <n v="32"/>
    <m/>
    <m/>
    <m/>
    <m/>
    <m/>
    <m/>
    <m/>
    <s v="S/I"/>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
    <x v="8"/>
    <x v="6"/>
    <x v="27"/>
    <x v="16"/>
    <s v="Noviembre de 2015"/>
    <s v="PEI"/>
    <n v="119"/>
    <m/>
    <m/>
    <m/>
    <m/>
    <m/>
    <m/>
    <m/>
    <s v="S/I"/>
    <m/>
  </r>
  <r>
    <n v="2969"/>
    <n v="265"/>
    <n v="2015"/>
    <s v="2. En el modo portuario,  se tienen 56 concesiones en ejecución, en su gran mayoría fueron otorgadas y/o celebradas, con anterioridad a la vigencia de la Resolución No. 959 de 2013.   Celebradas  con posterioridad al 30 de agosto de 2013. Los contratos de"/>
    <x v="8"/>
    <x v="6"/>
    <x v="27"/>
    <x v="16"/>
    <s v="Noviembre de 2015"/>
    <s v="PEI"/>
    <n v="119"/>
    <m/>
    <m/>
    <m/>
    <m/>
    <m/>
    <m/>
    <m/>
    <s v="S/I"/>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
    <x v="8"/>
    <x v="6"/>
    <x v="27"/>
    <x v="16"/>
    <s v="Noviembre de 2015"/>
    <s v="PEI"/>
    <n v="119"/>
    <m/>
    <m/>
    <m/>
    <m/>
    <m/>
    <m/>
    <m/>
    <s v="S/I"/>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
    <x v="8"/>
    <x v="6"/>
    <x v="27"/>
    <x v="16"/>
    <s v="Noviembre de 2015"/>
    <s v="PEI"/>
    <n v="119"/>
    <m/>
    <m/>
    <m/>
    <m/>
    <m/>
    <m/>
    <m/>
    <s v="S/I"/>
    <m/>
  </r>
  <r>
    <n v="2972"/>
    <n v="268"/>
    <n v="2015"/>
    <s v="5. La Gerencia Jurídica de Estructuración legal,  a 25 de septiembre de 2015, no ha radicado las bitácoras de Proyecto a su cargo. El último registro de radicación, data del 29 de noviembre de 2013."/>
    <x v="8"/>
    <x v="6"/>
    <x v="27"/>
    <x v="16"/>
    <s v="Noviembre de 2015"/>
    <s v="PEI"/>
    <n v="119"/>
    <m/>
    <m/>
    <m/>
    <m/>
    <m/>
    <m/>
    <m/>
    <s v="S/I"/>
    <m/>
  </r>
  <r>
    <n v="2973"/>
    <n v="269"/>
    <n v="2015"/>
    <s v="1. No se tiene dispuesta una interventoría para llevar a cabo la vigilancia y control del contrato 002 de 1992, situación que a juicio de esta oficina y por lo dispuesto en la ley 1474 de 2011, debe arraigarse un control ejercido por un tercero (intervent"/>
    <x v="2"/>
    <x v="2"/>
    <x v="32"/>
    <x v="12"/>
    <s v="Noviembre de 2015"/>
    <s v="PEI"/>
    <n v="130"/>
    <m/>
    <m/>
    <m/>
    <m/>
    <m/>
    <s v="Mediante comunicación No. 2015-303-014928-3, se informa que se realizó reunión entre la Superintendencia de Puertos y Transporte y la ANI, en donde se definió no continuar con la contratación de los módulos. Por lo tanto, es necesario evidenciar acta de r"/>
    <m/>
    <s v="P"/>
    <m/>
  </r>
  <r>
    <n v="2974"/>
    <n v="270"/>
    <n v="2015"/>
    <s v="2. No se evidencia como se llevó a cabo el control al plan de inversión in situ, si bien la cláusula cuarta del otro si 4 precisa las actividades y valores destinados al plan de inversiones a realizar, no se han avalado puntualmente dichas cifras que sust"/>
    <x v="2"/>
    <x v="2"/>
    <x v="32"/>
    <x v="12"/>
    <s v="Noviembre de 2015"/>
    <s v="PEI"/>
    <n v="130"/>
    <m/>
    <m/>
    <m/>
    <m/>
    <m/>
    <s v="Mediante comunicación No. 2015-303-014928-3, se informa que se realizará semestralmente un informe ejecutivo del estado de cumplimiento del contrato de concesión, al igual que la ficha tecnica_x000a__x000a_Se verificará cumplimiento el 2016"/>
    <m/>
    <s v="P"/>
    <m/>
  </r>
  <r>
    <n v="2975"/>
    <n v="271"/>
    <n v="2015"/>
    <s v="3. Siendo un proyecto donde el control se hace de manera remota por parte de la entidad, no se evidencia acompañamiento in situ para verificar componentes ambientales y sociales durante el año 2015."/>
    <x v="2"/>
    <x v="2"/>
    <x v="32"/>
    <x v="12"/>
    <s v="Noviembre de 2015"/>
    <s v="PEI"/>
    <n v="130"/>
    <m/>
    <m/>
    <m/>
    <m/>
    <m/>
    <s v="Mediante comunicación No. 2015-303-014928-3, se informa que se solicitará cronograma de visitas  e informe sobre el cumplimiento a la Gerencia socio ambiental. Por lo tanto, es necesario evidenciar oficios. _x000a__x000a_Se verificará cumplimiento el 2016"/>
    <m/>
    <s v="P"/>
    <m/>
  </r>
  <r>
    <n v="2976"/>
    <n v="272"/>
    <n v="2015"/>
    <s v="7.1.2 Para la Supervisión_x000a_1. En la ficha técnica del proyecto se evidencia ausencia de información en la parte “3. Actos Administrativos”, deben evidenciarse las resoluciones que tiene el contrato, sobre todo del componente ambiental. En el aparte “4. Inf"/>
    <x v="2"/>
    <x v="2"/>
    <x v="32"/>
    <x v="12"/>
    <s v="Noviembre de 2015"/>
    <s v="PEI"/>
    <n v="130"/>
    <m/>
    <m/>
    <m/>
    <m/>
    <m/>
    <s v="Mediante comunicación No. 2015-303-014928-3, se informa que se realizará semestralmente la actualización de la ficha tecnica_x000a__x000a_Se verificará cumplimiento el 2016"/>
    <m/>
    <s v="P"/>
    <m/>
  </r>
  <r>
    <n v="2977"/>
    <n v="273"/>
    <n v="2015"/>
    <s v="2. Se evidencia en los informes trimestrales del supervisor anterior, referidos a los periodos primer trimestre 2015 y segundo trimestre 2015, un seguimiento muy básico al proyecto que no denota mayor tipo de actividades en el contrato, cuando por el cont"/>
    <x v="2"/>
    <x v="2"/>
    <x v="32"/>
    <x v="12"/>
    <s v="Noviembre de 2015"/>
    <s v="PEI"/>
    <n v="130"/>
    <m/>
    <m/>
    <m/>
    <m/>
    <m/>
    <s v="Mediante comunicación No. 2015-303-014928-3, se informa que se realizará trimestralmente los informes de supervisión con la ficha técnica._x000a_Se verificará cumplimiento el 2016"/>
    <m/>
    <s v="P"/>
    <m/>
  </r>
  <r>
    <n v="2978"/>
    <n v="274"/>
    <n v="2015"/>
    <s v="2. Proyectos de Concesión que presentan diferencias por Ingresos que no se registran por causación sino por el método de caja según contrato de fiducia:_x000a__x000a_• Autopista Conexión Pacífico 3, diferencia de $97.119.161=._x000a_• Autopista Conexión Pacífico 2, diferen"/>
    <x v="3"/>
    <x v="0"/>
    <x v="23"/>
    <x v="8"/>
    <s v="Noviembre de 2015"/>
    <s v="PEI"/>
    <n v="83"/>
    <m/>
    <m/>
    <m/>
    <m/>
    <m/>
    <m/>
    <m/>
    <s v="S/I"/>
    <m/>
  </r>
  <r>
    <n v="2979"/>
    <n v="275"/>
    <n v="2015"/>
    <s v="3. Proyectos que no enviaron el formato GCSP-F-009 al área de contabilidad dentro del tiempo establecido a la ANI para el mes de septiembre del año en curso:_x000a_ • Pereira – La Victoria._x000a_• Malla Vial del Meta._x000a_• Puerta del Hierro – Palmar de Varela y Carreto"/>
    <x v="3"/>
    <x v="0"/>
    <x v="23"/>
    <x v="8"/>
    <s v="Noviembre de 2015"/>
    <s v="PEI"/>
    <n v="83"/>
    <m/>
    <m/>
    <m/>
    <m/>
    <m/>
    <m/>
    <m/>
    <s v="S/I"/>
    <m/>
  </r>
  <r>
    <n v="2980"/>
    <n v="276"/>
    <n v="2015"/>
    <s v="4. Proyectos a los que les hizo falta la certificación de Fiducia de los saldos acumulados por ingreso de peajes:_x000a_• Rumichaca – Pasto – Chachagüi – Aeropuerto._x000a_"/>
    <x v="3"/>
    <x v="0"/>
    <x v="23"/>
    <x v="8"/>
    <s v="Noviembre de 2015"/>
    <s v="PEI"/>
    <n v="83"/>
    <m/>
    <m/>
    <m/>
    <m/>
    <m/>
    <m/>
    <m/>
    <s v="S/I"/>
    <m/>
  </r>
  <r>
    <n v="2981"/>
    <n v="277"/>
    <n v="2015"/>
    <s v="5. Proyectos que presentaron diferencias mínimas en saldos:_x000a_• Bogotá – Villavicencio, diferencia $1=, que corresponde al redondear los decimales._x000a_"/>
    <x v="3"/>
    <x v="0"/>
    <x v="23"/>
    <x v="8"/>
    <s v="Noviembre de 2015"/>
    <s v="PEI"/>
    <n v="83"/>
    <m/>
    <m/>
    <m/>
    <m/>
    <m/>
    <m/>
    <m/>
    <s v="S/I"/>
    <m/>
  </r>
  <r>
    <n v="2982"/>
    <n v="278"/>
    <n v="2015"/>
    <s v="6. Proyectos con diferencias sin justificar:_x000a_• Zona Metropolitana de Bucaramanga, valor $74.314.093=, esta diferencia se viene presentando desde el informe de auditoría realizado por esta oficina desde el año 2013. Nuevamente se le solicita al grupo finan"/>
    <x v="3"/>
    <x v="0"/>
    <x v="23"/>
    <x v="8"/>
    <s v="Noviembre de 2015"/>
    <s v="PEI"/>
    <n v="83"/>
    <m/>
    <m/>
    <m/>
    <m/>
    <m/>
    <m/>
    <m/>
    <s v="S/I"/>
    <m/>
  </r>
  <r>
    <n v="2983"/>
    <n v="279"/>
    <n v="2015"/>
    <s v="15. Se evidencian que ocho (8) hallazgos imputados por la CGR, se encuentran con un porcentaje de avance del 75% por retirarse estos de la reforma de la demanda de reconvención, situación que la Oficina de Control Interno no comprende puesto que se supedi"/>
    <x v="2"/>
    <x v="4"/>
    <x v="14"/>
    <x v="8"/>
    <s v="Noviembre de 2015"/>
    <s v="PEI"/>
    <s v="16F"/>
    <m/>
    <m/>
    <m/>
    <m/>
    <m/>
    <s v="No se mencionó en el memorando No. 2015-500-015325-3"/>
    <m/>
    <s v="S/I"/>
    <m/>
  </r>
  <r>
    <n v="2984"/>
    <n v="280"/>
    <n v="2015"/>
    <s v="16. En los indicadores financieros de liquidez analizados, como son: la razón circulante, la prueba acida y el capital de trabajo, los resultados de los tres indicadores fueron negativos para el año 2014; lo cual nos indica que el concesionario no tiene l"/>
    <x v="2"/>
    <x v="4"/>
    <x v="14"/>
    <x v="8"/>
    <s v="Noviembre de 2015"/>
    <s v="PEI"/>
    <s v="16F"/>
    <m/>
    <m/>
    <m/>
    <m/>
    <m/>
    <s v="No se mencionó en el memorando No. 2015-500-015325-3"/>
    <m/>
    <s v="S/I"/>
    <m/>
  </r>
  <r>
    <n v="2985"/>
    <n v="281"/>
    <n v="2015"/>
    <s v="17. En los indicadores de endeudamiento, se analizó la concentración de endeudamiento a corto y largo plazo. En el corto plazo existe una concentración de la deuda en 74.69%, en el largo plazo es de 25.31%, es decir, que las obligaciones con terceros en s"/>
    <x v="2"/>
    <x v="4"/>
    <x v="14"/>
    <x v="8"/>
    <s v="Noviembre de 2015"/>
    <s v="PEI"/>
    <s v="16F"/>
    <m/>
    <m/>
    <m/>
    <m/>
    <m/>
    <s v="No se mencionó en el memorando No. 2015-500-015325-3"/>
    <m/>
    <s v="S/I"/>
    <m/>
  </r>
  <r>
    <n v="2986"/>
    <n v="282"/>
    <n v="2015"/>
    <s v="18. Actualmente el panorama es incierto en cuanto a la situación financiera del concesionario en el año 2014, las cifras expresadas en los estados financieros nos muestra que para los años 2012 y 2013 el resultado del ejercicio había sido positivo, operat"/>
    <x v="2"/>
    <x v="4"/>
    <x v="14"/>
    <x v="8"/>
    <s v="Noviembre de 2015"/>
    <s v="PEI"/>
    <s v="16F"/>
    <m/>
    <m/>
    <m/>
    <m/>
    <m/>
    <s v="No se mencionó en el memorando No. 2015-500-015325-3"/>
    <m/>
    <s v="S/I"/>
    <m/>
  </r>
  <r>
    <n v="2987"/>
    <n v="283"/>
    <n v="2015"/>
    <s v="19. Para los fondeos de las subcuentas prediales del alcance básico del contrato de concesión y del Otrosí No. 03, se observa que el concesionario fondeó en exceso, lo que llevaría a suponer un reclamo por parte de aquel según lo dispuesto en la Cláusula "/>
    <x v="2"/>
    <x v="4"/>
    <x v="14"/>
    <x v="8"/>
    <s v="Noviembre de 2015"/>
    <s v="PEI"/>
    <s v="16F"/>
    <m/>
    <m/>
    <m/>
    <m/>
    <m/>
    <s v="No se mencionó en el memorando No. 2015-500-015325-3"/>
    <m/>
    <s v="S/I"/>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
    <x v="2"/>
    <x v="4"/>
    <x v="14"/>
    <x v="8"/>
    <s v="Noviembre de 2015"/>
    <s v="PEI"/>
    <s v="16F"/>
    <m/>
    <m/>
    <m/>
    <m/>
    <m/>
    <s v="No se mencionó en el memorando No. 2015-500-015325-3"/>
    <m/>
    <s v="S/I"/>
    <m/>
  </r>
  <r>
    <n v="2989"/>
    <n v="285"/>
    <n v="2015"/>
    <s v="21. Se evidenció en el Adicional No. 02 que al indexarse el valor fondeado al IPC de la fecha en que se realizó, quedó pendiente un saldo por parte del concesionario de $84.077.434,09= en pesos constantes de diciembre de 2005."/>
    <x v="2"/>
    <x v="4"/>
    <x v="14"/>
    <x v="8"/>
    <s v="Noviembre de 2015"/>
    <s v="PEI"/>
    <s v="16F"/>
    <m/>
    <m/>
    <m/>
    <m/>
    <m/>
    <s v="No se mencionó en el memorando No. 2015-500-015325-3"/>
    <m/>
    <s v="S/I"/>
    <m/>
  </r>
  <r>
    <n v="2990"/>
    <n v="286"/>
    <n v="2015"/>
    <s v="22. Se realizó la evaluación de la MED, obteniendo como resultado un porcentaje promedio de 68.94, evidenciándose un aceptable seguimiento de las obligaciones contractuales del concesionario por parte de la interventoría. Se resalta la labor en la parte p"/>
    <x v="2"/>
    <x v="4"/>
    <x v="14"/>
    <x v="8"/>
    <s v="Noviembre de 2015"/>
    <s v="PEI"/>
    <s v="16F"/>
    <m/>
    <m/>
    <m/>
    <m/>
    <m/>
    <s v="No se mencionó en el memorando No. 2015-500-015325-3"/>
    <m/>
    <s v="S/I"/>
    <m/>
  </r>
  <r>
    <n v="2991"/>
    <n v="287"/>
    <n v="2015"/>
    <s v="1. Ante la actualidad que vive el proyecto es preciso anotar que se requiere exigir al concesionario mejorar la señalización de obra en los sitios confluyentes de ejecución con la vía existente. "/>
    <x v="2"/>
    <x v="2"/>
    <x v="3"/>
    <x v="12"/>
    <s v="Noviembre de 2015"/>
    <s v="PEI"/>
    <n v="59"/>
    <m/>
    <s v="Se reforzará la inspección de señalización en sitios de mayor conflicto vehicular."/>
    <m/>
    <m/>
    <m/>
    <s v="Mediante correo electrónico del 22/12/15 se informa que se realizará acción recomendada. _x000a_Se revisará segimiento en Marzo"/>
    <m/>
    <s v="P"/>
    <m/>
  </r>
  <r>
    <n v="2992"/>
    <n v="288"/>
    <n v="2015"/>
    <s v="2. Insistir en el cumplimiento de los cronogramas de ejecución de acuerdo a cada sector, la alteración de los mismos si bien es viable contractualmente debe sustentarse muy bien cada cambio o reprogramación planteado por el concesionario a fin de cumplir "/>
    <x v="2"/>
    <x v="2"/>
    <x v="3"/>
    <x v="12"/>
    <s v="Noviembre de 2015"/>
    <s v="PEI"/>
    <n v="59"/>
    <m/>
    <s v="Se realizaran perio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imiento en Marzo"/>
    <m/>
    <s v="P"/>
    <m/>
  </r>
  <r>
    <n v="2993"/>
    <n v="289"/>
    <n v="2015"/>
    <s v="3. Apremiar la continuación de obras determinantes para el proyecto, como es el caso del puente de Chirajara en el sector 4 que evidencia parálisis de actividades."/>
    <x v="2"/>
    <x v="2"/>
    <x v="3"/>
    <x v="12"/>
    <s v="Noviembre de 2015"/>
    <s v="PEI"/>
    <n v="59"/>
    <m/>
    <s v="Se reiterará la alerta temprana realizada con oficio IBV-1984-15, ANI 2015-409-057650-2 (11/09/15)"/>
    <m/>
    <m/>
    <m/>
    <s v="Mediante correo electrónico del 22/12/15 se informa que se realizará acción recomendada. _x000a_Se revisará segimiento en Marzo"/>
    <m/>
    <s v="P"/>
    <m/>
  </r>
  <r>
    <n v="2994"/>
    <n v="290"/>
    <n v="2015"/>
    <s v="8.1.2 Para la supervisión_x000a_1. Solicitar soportes sustentables de las reprogramaciones de los cronogramas de obras de los sectores en los cuales se han venido ajustando las fechas de ejecución de obras dadas por la concesión a fin del cumplimiento en tiempo"/>
    <x v="2"/>
    <x v="2"/>
    <x v="3"/>
    <x v="12"/>
    <s v="Noviembre de 2015"/>
    <s v="PEI"/>
    <n v="59"/>
    <m/>
    <m/>
    <m/>
    <m/>
    <m/>
    <s v="Mediante correo electrónico del 22/12/15 no se plantea ninguna acción de mejora al respecto"/>
    <m/>
    <s v="S/I"/>
    <m/>
  </r>
  <r>
    <n v="2995"/>
    <n v="291"/>
    <n v="2015"/>
    <s v="2. Gestionar de manera proactiva lo contemplado en el Plan de Mejoramiento Institucional – PMI, referido a los hallazgos de la Contraloría General de la República de las auditorías anteriores que hasta el momento se mantienen en el proyecto, se evidencian"/>
    <x v="2"/>
    <x v="2"/>
    <x v="3"/>
    <x v="12"/>
    <s v="Noviembre de 2015"/>
    <s v="PEI"/>
    <n v="59"/>
    <m/>
    <m/>
    <m/>
    <m/>
    <m/>
    <s v="Mediante correo electrónico del 22/12/15 no se plantea ninguna acción de mejora al respecto"/>
    <m/>
    <s v="S/I"/>
    <m/>
  </r>
  <r>
    <n v="2996"/>
    <n v="292"/>
    <n v="2015"/>
    <s v="1. Si bien, la interventoría cuenta ya con una página web. www.concesionmvvcc.com. Esta NO permite establecer los avances del  proyecto. (no se actualiza desde 2013) no hace fácil la consulta de los usuarios toda vez que la misma página, en su ítem pregun"/>
    <x v="2"/>
    <x v="4"/>
    <x v="28"/>
    <x v="13"/>
    <s v="Noviembre de 2015"/>
    <s v="PEI"/>
    <n v="17"/>
    <m/>
    <m/>
    <m/>
    <m/>
    <m/>
    <s v="Mediante memorando No. 20155000149153 del 18/12/15 se informa que se tomarán acciones al respecto. Revisar avance en Marzo"/>
    <m/>
    <s v="P"/>
    <m/>
  </r>
  <r>
    <n v="2997"/>
    <n v="293"/>
    <n v="2015"/>
    <s v="2. El concesionario no cuenta con una página web específica para esta concesión, existe la página web de PAVIMENTOS COLOMBIA que hace alusión a la concesión  mencionada pero solo contiene información básica y no incluye links para acceder a la página de l"/>
    <x v="2"/>
    <x v="4"/>
    <x v="28"/>
    <x v="13"/>
    <s v="Noviembre de 2015"/>
    <s v="PEI"/>
    <n v="17"/>
    <m/>
    <m/>
    <m/>
    <m/>
    <m/>
    <s v="Mediante memorando No. 20155000149153 del 18/12/15 se informa que se tomarán acciones al respecto. Revisar avance en Marzo"/>
    <m/>
    <s v="P"/>
    <m/>
  </r>
  <r>
    <n v="2998"/>
    <n v="294"/>
    <n v="2015"/>
    <s v="3. Si bien mensualmente la interventoría presenta en el informe técnico de interventoría el análisis DOFA comparativo interventoría-concesión, relacionado con las actividades críticas y la valoración de los riesgos que requieren mayor atención por parte d"/>
    <x v="2"/>
    <x v="4"/>
    <x v="28"/>
    <x v="13"/>
    <s v="Noviembre de 2015"/>
    <s v="PEI"/>
    <n v="17"/>
    <m/>
    <m/>
    <m/>
    <m/>
    <m/>
    <s v="Mediante memorando No. 20155000149153 del 18/12/15 se informa que se tomarán acciones al respecto. Revisar avance en Marzo"/>
    <m/>
    <s v="P"/>
    <m/>
  </r>
  <r>
    <n v="2999"/>
    <n v="295"/>
    <n v="2015"/>
    <s v="4. No se evidencia en las camionetas de la interventoría ni en los chalecos, los logos de la Agencia y el contrato al cual se está ejecutando, es importante señalar que dichos elementos lleven los logos de la ANI y hagan referencia al contrato que se está"/>
    <x v="2"/>
    <x v="4"/>
    <x v="28"/>
    <x v="13"/>
    <s v="Noviembre de 2015"/>
    <s v="PEI"/>
    <n v="17"/>
    <m/>
    <m/>
    <m/>
    <m/>
    <m/>
    <s v="Mediante memorando No. 20155000149153 del 18/12/15 se informa que se tomarán acciones al respecto. Revisar avance en Marzo"/>
    <m/>
    <s v="P"/>
    <m/>
  </r>
  <r>
    <n v="3000"/>
    <n v="296"/>
    <n v="2015"/>
    <s v="Para la supervisión_x000a_1. Gestionar de manera proactiva lo contemplado en el PMP, referido a las no conformidades que hasta el momento se mantienen sin cerrar en el proyecto, de acuerdo a lo valorado._x000a_"/>
    <x v="2"/>
    <x v="4"/>
    <x v="28"/>
    <x v="13"/>
    <s v="Noviembre de 2015"/>
    <s v="PEI"/>
    <n v="17"/>
    <m/>
    <m/>
    <m/>
    <m/>
    <m/>
    <s v="Mediante memorando No. 20155000149153 del 18/12/15 se informa que se tomarán acciones al respecto. Revisar avance en Marzo"/>
    <m/>
    <s v="P"/>
    <m/>
  </r>
  <r>
    <n v="3001"/>
    <n v="297"/>
    <n v="2015"/>
    <s v="2. Establecer un mecanismo de bitácora de las actuaciones de los anteriores supervisores que permita ubicar y establecer la trazabilidad de las actuaciones asociadas a las evidencias documentales, especialmente respecto de las respuestas dadas por la ANI "/>
    <x v="2"/>
    <x v="4"/>
    <x v="28"/>
    <x v="13"/>
    <s v="Noviembre de 2015"/>
    <s v="PEI"/>
    <n v="17"/>
    <m/>
    <m/>
    <m/>
    <m/>
    <m/>
    <s v="Mediante memorando No. 20155000149153 del 18/12/15 se informa que se tomarán acciones al respecto. Revisar avance en Marzo"/>
    <m/>
    <s v="P"/>
    <m/>
  </r>
  <r>
    <n v="3002"/>
    <n v="298"/>
    <n v="2015"/>
    <s v="1. De los planes de acción de cada una de las dependencias de la Entidad y que fueron presentados por la VPRE en su informe de seguimiento a la ejecución de los mencionados planes, se advierte que el  41.0% de las acciones programadas en dichos planes no "/>
    <x v="4"/>
    <x v="3"/>
    <x v="6"/>
    <x v="14"/>
    <s v="Diciembre de 2015"/>
    <s v="PIL"/>
    <n v="40"/>
    <m/>
    <m/>
    <m/>
    <m/>
    <m/>
    <m/>
    <m/>
    <s v="S/I"/>
    <m/>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
    <x v="8"/>
    <x v="6"/>
    <x v="27"/>
    <x v="16"/>
    <s v="Diciembre de 2015"/>
    <s v="PEI"/>
    <n v="125"/>
    <m/>
    <m/>
    <m/>
    <m/>
    <m/>
    <m/>
    <m/>
    <s v="S/I"/>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
    <x v="8"/>
    <x v="6"/>
    <x v="27"/>
    <x v="16"/>
    <s v="Diciembre de 2015"/>
    <s v="PEI"/>
    <n v="125"/>
    <m/>
    <m/>
    <m/>
    <m/>
    <m/>
    <m/>
    <m/>
    <s v="S/I"/>
    <m/>
  </r>
  <r>
    <n v="3005"/>
    <n v="301"/>
    <n v="2015"/>
    <s v=" No conformidad  por contravenir la exigencia del deber de publicación en el SECOP de los “Documentos del Proceso y los actos administrativos del proceso de contratación, dentro de los tres (3) días siguientes a su expedición”_x000a__x000a_El tercer criterio de eval"/>
    <x v="8"/>
    <x v="6"/>
    <x v="27"/>
    <x v="16"/>
    <s v="Diciembre de 2015"/>
    <s v="PEI"/>
    <n v="125"/>
    <m/>
    <m/>
    <m/>
    <m/>
    <m/>
    <m/>
    <m/>
    <s v="S/I"/>
    <m/>
  </r>
  <r>
    <m/>
    <m/>
    <m/>
    <m/>
    <x v="10"/>
    <x v="8"/>
    <x v="51"/>
    <x v="17"/>
    <m/>
    <m/>
    <m/>
    <m/>
    <m/>
    <m/>
    <m/>
    <m/>
    <m/>
    <m/>
    <m/>
    <m/>
  </r>
  <r>
    <m/>
    <m/>
    <m/>
    <m/>
    <x v="10"/>
    <x v="8"/>
    <x v="51"/>
    <x v="17"/>
    <m/>
    <m/>
    <m/>
    <m/>
    <m/>
    <m/>
    <m/>
    <m/>
    <m/>
    <m/>
    <m/>
    <m/>
  </r>
</pivotCacheRecords>
</file>

<file path=xl/pivotCache/pivotCacheRecords2.xml><?xml version="1.0" encoding="utf-8"?>
<pivotCacheRecords xmlns="http://schemas.openxmlformats.org/spreadsheetml/2006/main" xmlns:r="http://schemas.openxmlformats.org/officeDocument/2006/relationships" count="815">
  <r>
    <n v="1017"/>
    <s v="113-12"/>
    <x v="0"/>
    <s v="4. Ajustar el manual de imagen corporativa a las necesidades de la Entidad. (Se verifico la plantilla de la pagina No. 25 del Manual de imagen corporativa (Mn-06, V 1.0), Vs. El formato Fm-04., presentan diferencias; Se verifico la plantilla del carné pag"/>
    <s v="GESTIÓN DE LA  INFORMACIÓN Y  COMUNICACIONES"/>
    <x v="0"/>
    <s v="Comunicaciones"/>
    <s v="Héctor Vanegas"/>
    <s v="Julio de 2012"/>
    <s v="PEI"/>
    <n v="76"/>
    <s v="Ac"/>
    <m/>
    <m/>
    <m/>
    <s v="04/03/2016, a la fecha la OC esta trabando en la actualización del manual el cual será integrado al SIG y entregado en la vigencia 2016."/>
    <m/>
    <m/>
    <x v="0"/>
    <m/>
  </r>
  <r>
    <n v="1486"/>
    <s v="275-13"/>
    <x v="1"/>
    <s v="4. Garantizar la veracidad de la información reportada en la página Web, sinergia.dnp.gov.co. :_x000a_• El primer indicador (Nuevos kilómetros de doble calzada en operación) en la  Página Web, sinergia.dnp.gov.co, reporta como meta para el año 2013, 204,81 con "/>
    <s v="SISTEMA ESTRATÉGICO DE PLANEACIÓN Y  GESTIÓN "/>
    <x v="1"/>
    <s v="Gerencia de Planeación "/>
    <s v="Héctor Vanegas"/>
    <s v="Mayo de 2013"/>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resó que, en estos casos, se realiza la solicitud de ajustes  al portal de sinergia con su respectiva justificación de conformidad con el decreto 1082 de 2015 de DNP y estos ajustes aplican  a partir del 26 de mayo de 2015. Queda pendiente la v"/>
    <n v="100"/>
    <x v="1"/>
    <s v="Se cierra la no conformidad en el informe de febrero de 2016 Informe de seguimiento a  los planes de acción de las dependencias y el seguimiento a los compromisos sectoriales del sistema de seguimiento a metas de gobierno – SINERGIA  (PEI 52)"/>
  </r>
  <r>
    <n v="1488"/>
    <s v="277-13"/>
    <x v="1"/>
    <s v="3. Ajustar la resolución No. 505 del 15 de Mayo de 2013, de acuerdo con las siguientes observaciones:_x000a_• El comité debería contar entre sus miembros a los Vicepresidentes y  Jefes de Oficina, en tanto que la misión institucional debe estar adecuadamente re"/>
    <s v="SISTEMA ESTRATÉGICO DE PLANEACIÓN Y  GESTIÓN "/>
    <x v="1"/>
    <s v="Gerencia de Planeación "/>
    <s v="Héctor Vanegas"/>
    <s v="Mayo de 2013"/>
    <s v="PIL"/>
    <n v="10"/>
    <s v="Ap"/>
    <s v="02/03/2016, a la fecha la nueva resolución esta en firmas, la misma se ajusto de acuerdo con las recomendaciones dadas por la OCI."/>
    <m/>
    <m/>
    <s v="02/03/2016, a la fecha la nueva resolución esta en firmas, la misma se ajusto de acuerdo con las recomendaciones dadas por la OCI."/>
    <s v="31/03/2015 Se verificó que la resolución 398 del 14 de marzo de 2016 que modifica la resolución 505 del 15 de mayo de 2013 por la cual se crea el Comité Institucional de Planeación y Gestión de la ANI. Contemplara las recomendaciones de la OCI de aclarar "/>
    <n v="100"/>
    <x v="1"/>
    <m/>
  </r>
  <r>
    <n v="1571"/>
    <n v="360"/>
    <x v="1"/>
    <s v="1. Garantizar la afiliación al  Sistema de Seguridad Social (Pensión) de los siguientes contratistas:_x000a_No. Contrato Pensión Nombre No. Cedula_x000a_VAF - 468 No reporta LUZ MARINA CHARRIA MORENO 37246021_x000a_VJ - 508 No reporta MARIA OLINDA TORRES CASTRO 1032434420_x000a_"/>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 612 No reporta Michael Smith Martínez Sánchez 1031134026 _x000a_No "/>
    <n v="100"/>
    <x v="1"/>
    <s v="05/04/2016:_x000a_Se verificaron los soportes faltantes donde se evidencia que se subsano la no conformidad y  se le da el cierre a esta adicionalmente se corroboro que  aplican una  serie de controles para prevenir que se genere la misma situación"/>
  </r>
  <r>
    <n v="1572"/>
    <n v="361"/>
    <x v="1"/>
    <s v="2. Garantizar la afiliación al  Sistema de Seguridad Social (Salud) de los siguientes contratistas:_x000a_No. Contrato Salud Nombre No. Cedula_x000a_VAF - 468 No reporta LUZ MARINA CHARRIA MORENO 37246021_x000a_VGC - 604 No reporta YASMINA DEL CARMEN CORRALES PATERNINA 306"/>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a salud a través del FOSYGA: _x000a_*VAF - 468 No reporta LUZ Marina Charria"/>
    <n v="100"/>
    <x v="1"/>
    <s v="05/04/2016:_x000a_Se verificaron los soportes faltantes donde se evidencia que se subsano la no conformidad y  se le da el cierre a esta adicionalmente se corroboro que  aplican una  serie de controles para prevenir que se genere la misma situación"/>
  </r>
  <r>
    <n v="1575"/>
    <n v="364"/>
    <x v="1"/>
    <s v="5. Garantizar la afiliación al  Sistema de Seguridad Social (Pensiones) de los siguientes contratistas, de los cuales  los  fondos de pensiones no enviaron información:_x000a_NUMERO CONTRATISTA DOCUMENTO Afiliaciones a Pensiones Descripción Radicado No. Solicit"/>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542 Claudia Patricia Ortiz Gualtero 52903412 _x000a_ *VGC - 570 Cami"/>
    <n v="100"/>
    <x v="1"/>
    <s v="05/04/2016:_x000a_Se verificaron los soportes faltantes donde se evidencia que se subsano la no conformidad y  se le da el cierre a esta adicionalmente se corroboro que  aplican una  serie de controles para prevenir que se genere la misma situación"/>
  </r>
  <r>
    <n v="1577"/>
    <n v="366"/>
    <x v="1"/>
    <s v="2. Garantizar el estricto cumplimiento de la directiva presidencial 04 de 2012 en los siguientes casos:_x000a_a. Enviar los resultados del Plan de Eficiencia Administrativa a la Alta Consejería  del Buen Gobierno en el mes de octubre de cada año, a través del  "/>
    <s v="GESTIÓN  ADMINISTRATIVA Y  FINANCIERA"/>
    <x v="2"/>
    <s v="VAF"/>
    <s v="Héctor Vanegas"/>
    <s v="Junio de 2013"/>
    <s v="PEI"/>
    <n v="90"/>
    <m/>
    <m/>
    <m/>
    <m/>
    <s v="08/03/2016, _x000a_A. Con correo del viernes, 26 de febrero de 2016 10:05 a.m., la Dra., Nelsy envió plan al MINTIC._x000a_B. Se implemento firma digital (ver acta No. 24 MIPG)_x000a_C. Se implemento firma digital (ver acta No. 24 MIPG); Se publico la resolución No. 716 de"/>
    <s v="se solicita plan de mejoramiento para esta no conformidad en  seguimiento realizado al MIPG  a través de comunicado 20151020145643_x000a_18/03/2016  se revisaron los soportes relacionados Plan de Eficiencia Administrativa_x000a_"/>
    <n v="100"/>
    <x v="1"/>
    <m/>
  </r>
  <r>
    <n v="1578"/>
    <n v="367"/>
    <x v="1"/>
    <s v="3. Garantizar el cumplimiento de las actividades planteadas en el Plan de Eficiencia Administrativa, en  las siguientes  iniciativas:_x000a_a. Iniciativa No. 3, “Solicitud de permiso de cruce de carreteras concesionadas”, actividad propuesta, “Elaborar la propu"/>
    <s v="GESTIÓN  ADMINISTRATIVA Y  FINANCIERA"/>
    <x v="2"/>
    <s v="VAF"/>
    <s v="Héctor Vanegas"/>
    <s v="Junio de 2013"/>
    <s v="PEI"/>
    <n v="90"/>
    <m/>
    <m/>
    <m/>
    <m/>
    <s v="07/03/2016, _x000a_A. Se publico la resolución No. 716 de 2015 &quot;Por la cual se fija el procedimiento para el otorgamiento de los permisos para el uso, la ocupación y la intervención temporal de la infraestructura vial carretera concesionada y férrea que se encu"/>
    <s v="se solicita plan de mejoramiento para esta no conformidad en  seguimiento realizado al MIPG  a través de comunicado 20151020145643_x000a_18/03/2016  se revisaron los soportes relacionados Plan de Eficiencia Administrativa"/>
    <n v="100"/>
    <x v="1"/>
    <m/>
  </r>
  <r>
    <n v="1673"/>
    <n v="462"/>
    <x v="1"/>
    <s v="6. Garantizar la afiliación al  Sistema de Riesgos Laborales (ARL) de los siguientes contratistas, de los cuales  las ARL, reportan como no activo, no afiliado y retirado."/>
    <s v="GESTIÓN  ADMINISTRATIVA Y  FINANCIERA"/>
    <x v="2"/>
    <s v="Contratación"/>
    <s v="Héctor Vanegas"/>
    <s v="Septiembre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reporte del Registro único de afiliados RUAF de los contratistas faltantes evidenciando:_x000a_Cuentan con afiliación:_x000a_*VGC-027 Javier Steven Suarez 1022952207  *VJ -047 Juan Fernando Herrera 19345731   *CI-037 Juan Diego Toro 79569758           "/>
    <n v="100"/>
    <x v="1"/>
    <s v="05/04/2016:_x000a_Se verificaron los soportes faltantes donde se evidencia que se subsano la no conformidad y  se le da el cierre a esta adicionalmente se corroboro que  aplican una  serie de controles para prevenir que se genere la misma situación"/>
  </r>
  <r>
    <n v="2488"/>
    <n v="441"/>
    <x v="2"/>
    <s v="2. Los siguientes indicadores no alcanzaron la meta planteadas al 30 de junio de 2014 en el SISMEG: _x000a_• Nuevos kilómetros de doble calzada construidos: reportó un avance del 22.00% (ver tabla No. 8) _x000a_• Toneladas de carga transportada en red férrea: reportó"/>
    <s v="SISTEMA ESTRATÉGICO DE PLANEACIÓN Y  GESTIÓN "/>
    <x v="1"/>
    <s v="Gerencia de Planeación "/>
    <s v="Héctor Vanegas"/>
    <s v="Septiembre de 2014"/>
    <s v="PIL"/>
    <n v="40"/>
    <s v="Ac"/>
    <s v="Realizaremos un informe ejecutivo donde se generen alertas del avance de las metas mensualmente   ( ANI COMO VAMOS) y presentadas en los comités de presidencia, apoyadnos en las herramientas implementadas de reporte."/>
    <m/>
    <m/>
    <m/>
    <s v="La VPRE explicó que, estas circunstancias se tratan el comité de presidencia. Sigue pendiente la verificación de los soportes de control que genera la VPRE, que no han sido remitidos a este despacho._x000a_Informe de auditoria de febrero 2016:_x000a_La VPRE aportó lo"/>
    <n v="100"/>
    <x v="1"/>
    <s v="Se cierra la no conformidad en el informe de febrero de 2016 Informe de seguimiento a  los planes de acción de las dependencias y el seguimiento a los compromisos sectoriales del sistema de seguimiento a metas de gobierno – SINERGIA  (PEI 52)"/>
  </r>
  <r>
    <n v="2491"/>
    <n v="444"/>
    <x v="2"/>
    <s v="5. No existe una herramienta que articule el Plan de acción, con el Plan Estratégico Institucional, las  metas SISMEG y los indicadores de gestión por procesos, (No hay un enlace visible entre el resultado de las metas de gobierno y los planes de acción p"/>
    <s v="SISTEMA ESTRATÉGICO DE PLANEACIÓN Y  GESTIÓN "/>
    <x v="1"/>
    <s v="Gerencia de Planeación "/>
    <s v="Héctor Vanegas"/>
    <s v="Septiembre de 2014"/>
    <s v="PIL_x000a_PEI "/>
    <s v="40_x000a_52"/>
    <s v="Ac"/>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
    <n v="80"/>
    <x v="0"/>
    <m/>
  </r>
  <r>
    <n v="2494"/>
    <n v="447"/>
    <x v="2"/>
    <s v="8. El indicador  del SISMEG “Porcentaje de avance de obra en concesión”  no tiene meta establecida para la vigencia 2014. (Ver tabla No. 10)._x000a__x000a__x000a_"/>
    <s v="SISTEMA ESTRATÉGICO DE PLANEACIÓN Y  GESTIÓN "/>
    <x v="1"/>
    <s v="Gerencia de Planeación "/>
    <s v="Héctor Vanegas"/>
    <s v="Septiembre de 2014"/>
    <s v="PIL"/>
    <n v="40"/>
    <s v="Ac"/>
    <s v="Debido a que era un indicador Proxy, no tiene meta, adicionalmente para este PND 2014-2018, no se considero viable continuar con este indicador."/>
    <m/>
    <m/>
    <m/>
    <s v="La VPRE explicó que este indicador se eliminó por no estar incluido el PND2015-2018. Queda pendiente los soportes de la eliminación _x000a_Informe de auditoria de febrero 2016:_x000a_La VPRE explicó que este indicador se eliminó por no estar incluido en el PND2015-20"/>
    <n v="100"/>
    <x v="1"/>
    <s v="Se cierra la no conformidad en el informe de febrero de 2016 Informe de seguimiento a  los planes de acción de las dependencias y el seguimiento a los compromisos sectoriales del sistema de seguimiento a metas de gobierno – SINERGIA  (PEI 52)"/>
  </r>
  <r>
    <n v="2496"/>
    <n v="449"/>
    <x v="2"/>
    <s v="10. La información reportada en la página Web “sinergia.dnp.gov.co.”, no coincide con la información reportada por la VPRE  en los siguientes casos: (Ver tabla No. 10).    _x000a_• La meta para 2014 “Nuevos kilómetros de doble calzada en operación”, aparece en "/>
    <s v="SISTEMA ESTRATÉGICO DE PLANEACIÓN Y  GESTIÓN "/>
    <x v="1"/>
    <s v="Gerencia de Planeación "/>
    <s v="Héctor Vanegas"/>
    <s v="Septiembre de 2014"/>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licó que en estos casos se realiza la solicitud de ajustes a sinergia con su respectiva justificación. Queda pendiente la verificación de los soportes respectivos, que no han sido remitidos a este despacho. _x000a_Informe de auditoria de febrero 2016"/>
    <n v="100"/>
    <x v="1"/>
    <s v="Se cierra la no conformidad en el informe de febrero de 2016 Informe de seguimiento a  los planes de acción de las dependencias y el seguimiento a los compromisos sectoriales del sistema de seguimiento a metas de gobierno – SINERGIA  (PEI 52)"/>
  </r>
  <r>
    <n v="2834"/>
    <n v="130"/>
    <x v="3"/>
    <s v="• Se observa que el cumplimiento de las actividades propuestas para los 8 riesgos identificados en la vigencia 2014 es muy bajo, solo tres actividades el 16% de las 19 propuestas para mitigar los riesgos se cumplieron al 100%. Queda pendiente el seguimien"/>
    <s v="SISTEMA ESTRATÉGICO DE PLANEACIÓN Y  GESTIÓN "/>
    <x v="1"/>
    <s v="Gerencia Riesgos"/>
    <s v="M Natalia "/>
    <s v="Junio de 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r>
  <r>
    <n v="2835"/>
    <n v="131"/>
    <x v="3"/>
    <s v="Se vislumbra que el seguimiento del mapa de riesgo de proceso, no fue riguroso por parte de los responsables, porque no registran las actividades que se realizaron. "/>
    <s v="SISTEMA ESTRATÉGICO DE PLANEACIÓN Y  GESTIÓN "/>
    <x v="1"/>
    <s v="Gerencia Riesgos"/>
    <s v="M Natalia "/>
    <s v="Junio de 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r>
  <r>
    <n v="2836"/>
    <n v="132"/>
    <x v="3"/>
    <s v="En las actividades propuestas no hay clasificación de acciones preventivas y/o correctivas."/>
    <s v="SISTEMA ESTRATÉGICO DE PLANEACIÓN Y  GESTIÓN "/>
    <x v="1"/>
    <s v="Gerencia Riesgos"/>
    <s v="M Natalia "/>
    <s v="Junio de 2015"/>
    <s v="PVAR"/>
    <n v="1"/>
    <s v="Ap"/>
    <s v="1. Gerencia de Riesgos incluirá en el formato del mapa de riesgos  una columna que identifique el tipo de acción (preventiva /correctiva)"/>
    <d v="2016-06-01T00:00:00"/>
    <d v="2017-01-31T00:00:00"/>
    <m/>
    <s v="El 28/04/2016 la VPRE  entrega su plan de mejoramiento"/>
    <m/>
    <x v="0"/>
    <m/>
  </r>
  <r>
    <n v="2837"/>
    <n v="133"/>
    <x v="3"/>
    <s v="• No se presentan indicadores pertinentes para medir las actividades propuestas, como se muestra a renglón seguido:"/>
    <s v="SISTEMA ESTRATÉGICO DE PLANEACIÓN Y  GESTIÓN "/>
    <x v="1"/>
    <s v="Gerencia Riesgos"/>
    <s v="M Natalia "/>
    <s v="Junio de 2015"/>
    <s v="PVAR"/>
    <n v="1"/>
    <s v="Ap"/>
    <s v="1. La Gerencia de Riesgos realizará acompañamiento en el mejoramiento de los indicadores del mapa de riesgos del Proceso"/>
    <d v="2016-06-01T00:00:00"/>
    <d v="2017-01-31T00:00:00"/>
    <m/>
    <s v="El 28/04/2016 la VPRE  entrega su plan de mejoramiento"/>
    <m/>
    <x v="0"/>
    <m/>
  </r>
  <r>
    <n v="2838"/>
    <n v="134"/>
    <x v="3"/>
    <s v="Las actividades propuestas para mitigar los riesgos: Aprobación insuficiente de recursos y demoras de trámites presupuestales y Formulación incoherente del Plan de Infraestructura de Transportes y sus planes programas y proyectos; no se desarrollaron en l"/>
    <s v="SISTEMA ESTRATÉGICO DE PLANEACIÓN Y  GESTIÓN "/>
    <x v="1"/>
    <s v="Gerencia Riesgos"/>
    <s v="M Natalia "/>
    <s v="Junio de 2015"/>
    <s v="PVAR"/>
    <n v="1"/>
    <s v="Ap"/>
    <s v="1. El GITP realizara seguimientos periódicos a las acciones planteadas para mitigar los riesgos."/>
    <d v="2016-06-01T00:00:00"/>
    <d v="2017-01-31T00:00:00"/>
    <m/>
    <s v="El 28/04/2016 la VPRE  entrega su plan de mejoramiento"/>
    <m/>
    <x v="0"/>
    <m/>
  </r>
  <r>
    <n v="2839"/>
    <n v="135"/>
    <x v="3"/>
    <s v="• Para el riesgo número 8, deficiencias en la documentación de los procesos del Sistema Integrado de Gestión de Calidad, el indicador es formalización del Sistema Integrado de Gestión de Calidad, registran como resultado permanentemente,  este no refleja "/>
    <s v="SISTEMA ESTRATÉGICO DE PLANEACIÓN Y  GESTIÓN "/>
    <x v="1"/>
    <s v="Gerencia Riesgos"/>
    <s v="M Natalia "/>
    <s v="Junio de 2015"/>
    <s v="PVAR"/>
    <n v="1"/>
    <s v="Ap"/>
    <s v="1. El GITP realizara seguimientos periódicos a las acciones planteadas para mitigar los riesgos."/>
    <d v="2016-06-01T00:00:00"/>
    <d v="2017-01-31T00:00:00"/>
    <m/>
    <s v="El 28/04/2016 la VPRE  entrega su plan de mejoramiento"/>
    <m/>
    <x v="0"/>
    <m/>
  </r>
  <r>
    <n v="2871"/>
    <n v="167"/>
    <x v="3"/>
    <s v="1. De los planes de acción de cada una de las dependencias de la Entidad y que fueron presentados por la VPRE en su informe de seguimiento a la ejecución de los mencionados planes, se advierte que  el  38.2% de las acciones programadas en dichos planes no"/>
    <s v="SISTEMA ESTRATÉGICO DE PLANEACIÓN Y  GESTIÓN "/>
    <x v="1"/>
    <s v="Gerencia de Planeación "/>
    <s v="M Natalia "/>
    <s v="Agosto de 2015"/>
    <s v="PIL"/>
    <n v="40"/>
    <m/>
    <s v="A partir de la vigencia 2014 se implementó el reporte ANI COMO VAMOS el cual presenta mensualmente al Comité de Presidencia un semáforo que incluye los principales inconvenientes presentados en el logro de las metas, dicho insumo se utiliza para la toma d"/>
    <m/>
    <m/>
    <m/>
    <s v="Se revisa con la no conformidad 3002 por tener el acumulado"/>
    <m/>
    <x v="1"/>
    <m/>
  </r>
  <r>
    <n v="2872"/>
    <n v="168"/>
    <x v="3"/>
    <s v="2. No hay un enlace visible entre el resultado de las metas de gobierno y los planes de acción planteados por cada una de las dependencias,  al igual que el avance de las metas para el periodo evaluado). Adicionalmente el valor de la meta en el plan de ac"/>
    <s v="SISTEMA ESTRATÉGICO DE PLANEACIÓN Y  GESTIÓN "/>
    <x v="1"/>
    <s v="Gerencia de Planeación "/>
    <s v="M Natalia "/>
    <s v="Agosto de 2015"/>
    <s v="PIL_x000a_PEI "/>
    <s v="40_x000a_52"/>
    <s v="Ac"/>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
    <n v="50"/>
    <x v="0"/>
    <m/>
  </r>
  <r>
    <n v="2873"/>
    <n v="169"/>
    <x v="3"/>
    <s v="3. Los indicadores del SISMEG descritos a continuación, no tiene meta establecida para la vigencia 2015:_x000a_*Inversión privada en infraestructura de carretera (billones de $ acumulados en el cuatrienio) - ANI _x000a_*Inversión privada en infraestructura de férrea,"/>
    <s v="SISTEMA ESTRATÉGICO DE PLANEACIÓN Y  GESTIÓN "/>
    <x v="1"/>
    <s v="Gerencia de Planeación "/>
    <s v="M Natalia "/>
    <s v="Agosto de 2015"/>
    <s v="PIL"/>
    <n v="40"/>
    <m/>
    <m/>
    <m/>
    <m/>
    <m/>
    <m/>
    <n v="100"/>
    <x v="1"/>
    <s v="24/02/2016 Se verificó en la pagina de SINERGIA y ya encuentra establecido las metas para los 7 indicadores de la Agencia "/>
  </r>
  <r>
    <n v="2937"/>
    <n v="233"/>
    <x v="3"/>
    <s v="1. Ocho (8) de los veinte dos (22) contratistas evaluados, (el 36%), no reportan la totalidad de soportes exigidos de la hoja de vida en el aplicativo-SIGEP los cuales se listan a continuación:_x000a_ 1. Erika Arcila Vásquez (experiencia laboral y soporte de ba"/>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que el 88% cumplen con la totalidad de los soportes, solo un contratista falta por reportar la totalidad. Jairo Hernán Buritica Vélez (RUT) _x000a_Se"/>
    <n v="100"/>
    <x v="1"/>
    <m/>
  </r>
  <r>
    <n v="2938"/>
    <n v="234"/>
    <x v="3"/>
    <s v="2. Diecisiete (17) de los veinte cuatro (24) funcionarios públicos evaluados, (el 71%), no reportan la totalidad de soportes exigidos de la hoja de vida en el aplicativo-SIGEP los cuales se listan a continuación:  _x000a_1. Rueda Ochoa Sandra Milena (foto, RUT)"/>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
    <n v="94"/>
    <x v="0"/>
    <m/>
  </r>
  <r>
    <n v="2939"/>
    <n v="235"/>
    <x v="3"/>
    <s v="3. Nueve (9) funcionarios públicos evaluados en las anteriores auditorias, continúan con la información incompleta en la hoja de vida reportada en el SIGEP, los cuales se listan a continuación:  _x000a_1. Marlenny  del Carmen Elorza Restrepo._x000a_2. Myriam Luz Garc"/>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m/>
    <n v="66"/>
    <x v="0"/>
    <m/>
  </r>
  <r>
    <n v="2940"/>
    <n v="236"/>
    <x v="3"/>
    <s v="4. Dos (2) contratistas evaluados en las anteriores auditorias, continúan con la información incompleta en la hoja de vida reportada en el SIGEP, los cuales se listan a continuación: _x000a_1. Alejandro León Sierra_x000a_2. Melissa Leonor Chegwin Altamar_x000a_"/>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Septiembre 2016 se verificó en la plataforma del SIGEP en el modulo de hojas de vida  que el contratista Melissa Leonor Chegwin Altamar cuenta con todos los soportes de su hoja de vida  al igual que  el contratista Alejandro  león que se retiro de la enti"/>
    <n v="100"/>
    <x v="1"/>
    <m/>
  </r>
  <r>
    <n v="2941"/>
    <n v="237"/>
    <x v="3"/>
    <s v="5. Tres (3) de los treinta y tres  (33) funcionarios públicos evaluados en la auditoria de mayo de 2015, (el 9%), a la fecha de la auditoria no presentan copia impresa y firmada de acuerdo a lo establecido en el  artículo 227 del decreto 019 de 2012, repo"/>
    <s v="GESTIÓN DEL TALENTO HUMANO"/>
    <x v="2"/>
    <s v="Talento Humano"/>
    <s v="M Natalia "/>
    <s v="Septiembre de 2015"/>
    <s v="PIL"/>
    <n v="9"/>
    <m/>
    <s v="Se revisará la  Hoja de Vida de cada Funcionario y se solicitará la declaración de Bienes y Rentas si esta faltará. "/>
    <d v="2015-11-06T00:00:00"/>
    <d v="2016-03-31T00:00:00"/>
    <m/>
    <m/>
    <m/>
    <x v="0"/>
    <m/>
  </r>
  <r>
    <n v="2942"/>
    <n v="238"/>
    <x v="3"/>
    <s v="6. Veintidós (22) de los doscientos ochenta y cinco (285) contratistas de la entidad, el (8%) faltan ser vinculados al SIGEP, los cuales se listan a continuación: _x000a_1. Adriana Maria Rodriguez Uribe_x000a_2. Khendry Rueda Romero _x000a_3. Wilson Yovany Garzon Cifuentes"/>
    <s v="GESTIÓN DEL TALENTO HUMANO"/>
    <x v="2"/>
    <s v="Talento Humano"/>
    <s v="M Natalia "/>
    <s v="Septiembre de 2015"/>
    <s v="PIL"/>
    <n v="9"/>
    <m/>
    <s v="Los contratistas reportados pertenecen a Fiducia por lo anterior no son vinculados al SIGEP."/>
    <m/>
    <m/>
    <m/>
    <s v="Se consulto al DAFP para tener el concepto sobre la obligatoriedad de publicar contratos realizados a través de fiducia, quien manifestó a través del radicado 20163000107541 del 18/05/2016 &quot;el tipo de contrato de la consulta, no hace parte del tipo de con"/>
    <m/>
    <x v="1"/>
    <m/>
  </r>
  <r>
    <n v="2943"/>
    <n v="239"/>
    <x v="3"/>
    <s v="2. Políticas de desarrollo administrativo transparencia, participación y servicio al ciudadano._x000a_Componente plan anticorrupción y de atención al ciudadano _x000a_Se evidenció que en el plan anticorrupción y atención al ciudadano, falta incorporar la  identificac"/>
    <s v="SISTEMA ESTRATÉGICO DE PLANEACIÓN Y  GESTIÓN "/>
    <x v="1"/>
    <s v="Gerencia de Planeación "/>
    <s v="M Natalia "/>
    <s v="Septiembre de 2015"/>
    <s v="PIL"/>
    <n v="10"/>
    <m/>
    <s v="04/03/2016, _x000a_Componente plan anticorrupción y de atención al ciudadano: _x000a_Se  incorporara la  identificación de riesgos de corrupción a partir de la información suministrada por parte de la ciudadanía en la estrategia de 2016._x000a_Componente  Transparencia y  "/>
    <m/>
    <m/>
    <s v="04/03/2016, _x000a_Componente plan anticorrupción y de atención al ciudadano: _x000a_Se  incorporara la  identificación de riesgos de corrupción a partir de la información suministrada por parte de la ciudadanía en la estrategia de 2016._x000a_Componente  Transparencia y  "/>
    <s v="18/03/2016 se verificó que se publico en la pagina web de la entidad la política aprobada de datos personales"/>
    <m/>
    <x v="0"/>
    <m/>
  </r>
  <r>
    <n v="2944"/>
    <n v="240"/>
    <x v="3"/>
    <s v="3. Políticas de Gestión del talento Humano _x000a_Se evidenció que los factores evaluados por MECI, en el elemento de desarrollo del talento humano evalúan como producto mínimo el descrito a continuación y que es susceptible de mejora. Se evidenció que se cuent"/>
    <s v="SISTEMA ESTRATÉGICO DE PLANEACIÓN Y  GESTIÓN "/>
    <x v="1"/>
    <s v="Gerencia de Planeación "/>
    <s v="M Natalia "/>
    <s v="Septiembre de 2015"/>
    <s v="PIL"/>
    <n v="10"/>
    <m/>
    <s v="08/03/2016, En el plan de trabajo del año 2016 se contemplo realizar las actividades solicitadas por la normatividad vigente."/>
    <m/>
    <m/>
    <s v="08/03/2016, En el plan de trabajo del año 2016 se contemplo realizar las actividades solicitadas por la normatividad vigente."/>
    <s v="Se evidenció que en el PIC  vigencia 2015 se estableció .la  ESTRUCTURA DEL PROGRAMA DE FORMACIÓN Y CAPACITACIÓN DE LA ANI_x000a_• Inducción_x000a_• Reinducción_x000a_• Plan Institucional de Capacitación - PIC_x000a_• Red Institucional de Capacitación_x000a_adicionalmente la entidad c"/>
    <m/>
    <x v="1"/>
    <m/>
  </r>
  <r>
    <n v="2948"/>
    <n v="244"/>
    <x v="3"/>
    <s v="• Tres (3) de los veintitrés (23) contratistas evaluados, (el 13%) que se listan a continuación no registran afiliación a la Administradora de Fondo de Pensiones (AFP)._x000a_o Cristian Eduardo Velandia Gamboa_x000a_o Libardo Silva Morales_x000a_o  Jairo Hernan Buritica Ve"/>
    <s v="GESTIÓN  ADMINISTRATIVA Y  FINANCIERA"/>
    <x v="2"/>
    <s v="Contratación y prestación de servicio"/>
    <s v="M Natalia "/>
    <s v="Agosto de 2015"/>
    <s v="PEI"/>
    <n v="87"/>
    <s v="Ap"/>
    <s v=" la forma de prevenir la no entrega de documentos por parte de los contratistas  se presenta en las siguientes instancias: 1. en la firma del contrato se entrega las certificación de afiliación a pensión y salud., 2. En la entrega de los informes de pago "/>
    <m/>
    <m/>
    <s v="05/04/2016:_x000a_En reunión efectuada el día 05 de Abril entre  Maria Natalia Norato, Vilma Janeth Maldonado Figueredo, Henry  Sastoque,  Nazly Delgado Villamil y Hector Vanegas, se entregaron los soportes faltantes a la no conformidad ; además se estableció q"/>
    <m/>
    <m/>
    <x v="1"/>
    <s v="05/04/2016:_x000a_Se verificaron los soportes faltantes donde se evidencia que se subsano la no conformidad y  se le da el cierre a esta adicionalmente se corroboro que  aplican una  serie de controles para prevenir que se genere la misma situación"/>
  </r>
  <r>
    <n v="2964"/>
    <n v="260"/>
    <x v="3"/>
    <s v="La entidad diseñó un  procedimiento para la elaboración y ejecución del plan institucional de capacitación GETH-P-005 y cuenta con el consolidado de Proyectos de Aprendizaje Institucional 2015; no obstante,  falta evaluar y socializar los resultados del P"/>
    <s v="SISTEMA ESTRATÉGICO DE PLANEACIÓN Y  GESTIÓN "/>
    <x v="1"/>
    <s v="Gerencia de Planeación "/>
    <s v="M Natalia "/>
    <s v="Noviembre de 2015"/>
    <s v="PIL"/>
    <n v="32"/>
    <m/>
    <s v="08/03/2016, Los resultados del PIC se publicaron en la  dirección &quot;http://www.ani.gov.co/estadisticas-gestion-del-talento-humano&quot; de la pagina Web."/>
    <m/>
    <m/>
    <s v="08/03/2016, Los resultados del PIC se publicaron en la  dirección &quot;http://www.ani.gov.co/estadisticas-gestion-del-talento-humano&quot; de la pagina Web."/>
    <s v="se verificó en la pagina web en el link http://www.ani.gov.co/estadisticas-gestion-del-talento-humano la publicación de los resultados del PIC dentro del documento estadificas de gestión del talento humano "/>
    <m/>
    <x v="1"/>
    <s v="Se cierra en el primer informe cuatrimestre  de marzo de 2016"/>
  </r>
  <r>
    <n v="2965"/>
    <n v="261"/>
    <x v="3"/>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
    <x v="1"/>
    <s v="Gerencia de Planeación "/>
    <s v="M Natalia "/>
    <s v="Noviembre de 2015"/>
    <s v="PIL"/>
    <n v="32"/>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m/>
    <x v="0"/>
    <m/>
  </r>
  <r>
    <n v="2966"/>
    <n v="262"/>
    <x v="3"/>
    <s v="La entidad realiza el seguimiento a los indicadores de las  acciones propuestas para mitigar el riesgo, establecidas en los mapas de riesgos institucionales y de anticorrupción; no obstante se recomienda revisar y ajustar estos indicadores, puesto que alg"/>
    <s v="SISTEMA ESTRATÉGICO DE PLANEACIÓN Y  GESTIÓN "/>
    <x v="1"/>
    <s v="Gerencia Riesgos"/>
    <s v="M Natalia "/>
    <s v="Noviembre de 2015"/>
    <s v="PIL"/>
    <n v="32"/>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m/>
    <x v="0"/>
    <m/>
  </r>
  <r>
    <n v="2967"/>
    <n v="263"/>
    <x v="3"/>
    <s v="La entidad cuenta con la política de comunicación externa código TPSC-PT-0002 y con la política de comunicación interna código TPSC-PT-0001; no obstante, falta incluir en estas, una matriz de comunicaciones y guía de comunicaciones y socializarla  a todos"/>
    <s v="SISTEMA ESTRATÉGICO DE PLANEACIÓN Y  GESTIÓN "/>
    <x v="1"/>
    <s v="Gerencia de Planeación "/>
    <s v="M Natalia "/>
    <s v="Noviembre de 2015"/>
    <s v="PIL"/>
    <n v="32"/>
    <m/>
    <s v="04/03/2016, la OC revisara y ajustara la documentación del SIG en el año 2016."/>
    <m/>
    <m/>
    <s v="04/03/2016, la OC revisara y ajustara la documentación del SIG en el año 2016."/>
    <s v="se evidencio que la oficina de Comunicaciones esta trabajando en el plan de comunicaciones de la entidad ."/>
    <m/>
    <x v="0"/>
    <m/>
  </r>
  <r>
    <n v="3002"/>
    <n v="298"/>
    <x v="3"/>
    <s v="1. De los planes de acción de cada una de las dependencias de la Entidad y que fueron presentados por la VPRE en su informe de seguimiento a la ejecución de los mencionados planes, se advierte que el  41.0% de las acciones programadas en dichos planes no "/>
    <s v="SISTEMA ESTRATÉGICO DE PLANEACIÓN Y  GESTIÓN "/>
    <x v="1"/>
    <s v="Gerencia de Planeación "/>
    <s v="M Natalia "/>
    <s v="Diciembre de 2015"/>
    <s v="PIL_x000a_PEI "/>
    <s v="40_x000a_52"/>
    <s v="Ac"/>
    <s v="A partir de la vigencia 2014 se implementó el reporte ANI COMO VAMOS el cual presenta mensualmente al Comité de Presidencia un semáforo que incluye los principales inconvenientes presentados en el logro de las metas, dicho insumo se utiliza para la toma d"/>
    <m/>
    <m/>
    <m/>
    <s v="Informe de auditoria de febrero 2016:_x000a_La VPRE presentó el plan de mejoramiento. Se está iniciando la implementación del Sistema Integrado de Calidad, donde se cargarán las metas de los planes de acción anual y se realizará reporte de avance de estas; en e"/>
    <m/>
    <x v="1"/>
    <m/>
  </r>
  <r>
    <n v="1010"/>
    <s v="106-12"/>
    <x v="0"/>
    <s v="Con lo ya denotado, se hace constar que durante el periodo de Gerente (E) la Doctora Maria Constanza Garcia Botero, mediante Acta 017 del 6 de julio de 2011 al 30 de julio de 2011 y teniendo en cuenta el articulado número uno (1) de la Ley 951 del 31 de M"/>
    <s v="GESTIÓN DEL TALENTO HUMANO"/>
    <x v="2"/>
    <s v="Talento Humano"/>
    <s v="Marcos  Noguera"/>
    <s v="Junio de 2012"/>
    <s v="PIL"/>
    <n v="28"/>
    <m/>
    <m/>
    <m/>
    <m/>
    <m/>
    <s v="La anterior no conformidad a priori podemos decir que es una recomendación teniendo en consideración que como quiera que no se realizó informe de gestión por parte del funcionario saliente es imposible que un funcionario distinto al titular del cargo real"/>
    <m/>
    <x v="1"/>
    <s v="Se cierra por ser una recomendación "/>
  </r>
  <r>
    <n v="1085"/>
    <s v="180-12"/>
    <x v="0"/>
    <s v="1. No obstante, que el contrato de interventoría No SEA 015 de 2012 suscrito ente la Agencia Nacional de Infraestructura y el Consorcio Inter-Puerto, Capitulo IV, sección 4.0.2 “Informes mensuales”, establece que el interventor deberá suministrar al super"/>
    <s v="GESTIÓN CONTRACTUAL Y  SEGUIMIENTO DE  PROYECTOS DE  INFRAESTRUCTURA DE TRANSPORTE "/>
    <x v="3"/>
    <s v="Portuario Buenaventura, SPRBUN"/>
    <s v="Javier León"/>
    <s v="Octubre de 2012"/>
    <s v="PEI"/>
    <n v="19"/>
    <s v="Ac"/>
    <m/>
    <d v="2012-11-13T00:00:00"/>
    <d v="2013-07-26T00:00:00"/>
    <m/>
    <s v="Mediante memorando No. 2015-303-014330-3 prueba que los informes se están radicando dentro de los 5 días hábiles de cada mes; sin embargo, es necesario realizar nueva verificación._x000a_Además, se indica que se enviará un oficio recordando"/>
    <m/>
    <x v="1"/>
    <s v="Mediante memorando No. 2015-303-014330-3 y 2016-303-003553-3 se prueba que los informes se están radicando dentro de los 5 días hábiles de cada mes, además, se anexa oficio recordando a la interventoría el cumplimiento de lo establecido en el contrato"/>
  </r>
  <r>
    <n v="1086"/>
    <s v="181-12"/>
    <x v="0"/>
    <s v="2. No se cumple ni se justifica por parte de la supervisión de la ANI, lo referente  a la sección 1.0.3, valor del contrato y forma de pago, Numeral 7, ítem h, “pago de interventor” donde la ANI se compromete a revisar la factura dentro de los cinco días "/>
    <s v="GESTIÓN CONTRACTUAL Y  SEGUIMIENTO DE  PROYECTOS DE  INFRAESTRUCTURA DE TRANSPORTE "/>
    <x v="3"/>
    <s v="Portuario Buenaventura, SPRBUN"/>
    <s v="Javier León"/>
    <s v="Octubre de 2012"/>
    <s v="PEI"/>
    <n v="19"/>
    <s v="Ac"/>
    <m/>
    <d v="2012-11-13T00:00:00"/>
    <d v="2013-07-26T00:00:00"/>
    <m/>
    <s v="Mediante memorando No. 2015-303-014330-3 se anexan las últimas actas de pago, en donde se evidencia que la ANI se encuentra al día en los pagos con la Interventoría"/>
    <n v="100"/>
    <x v="1"/>
    <s v="Mediante memorando No. 2015-303-014330-3 se anexan las últimas actas de pago, en donde se evidencia que la ANI se encuentra al día en los pagos con la Interventoría"/>
  </r>
  <r>
    <n v="1091"/>
    <s v="186-12"/>
    <x v="0"/>
    <s v="7. No se realizan los comités con la periodicidad indicada, descritos en el contrato de interventoría N° SEA 015 de 2012 suscrito ente la Agencia Nacional de Infraestructura y el Consorcio Inter-Puerto, en otras funciones (Numeral h), donde se indica que "/>
    <s v="GESTIÓN CONTRACTUAL Y  SEGUIMIENTO DE  PROYECTOS DE  INFRAESTRUCTURA DE TRANSPORTE "/>
    <x v="3"/>
    <s v="Portuario Buenaventura, SPRBUN"/>
    <s v="Javier León"/>
    <s v="Octubre de 2012"/>
    <s v="PEI"/>
    <n v="19"/>
    <s v="Ac"/>
    <m/>
    <d v="2012-11-13T00:00:00"/>
    <d v="2013-07-26T00:00:00"/>
    <m/>
    <s v="Mediante memorando No. 2015-303-014330-3 se anexan las actas de los últimos 6 meses de reuniones con la Interventoría. Se evidencia que en dos meses no se realizó reunión"/>
    <m/>
    <x v="1"/>
    <s v="Mediante memorando No. 2015-303-014330-3 y 2016-303-003553-3 se anexan las actas de los últimos 6 meses de reuniones con la Interventoría."/>
  </r>
  <r>
    <n v="1093"/>
    <s v="188-12"/>
    <x v="0"/>
    <s v="9. No se tenia conocimiento ni se había revisado por parte de la supervisión, el adecuado cumplimiento de las obligaciones por parte de la Interventoría, a lo estipulado en el contrato de interventoría No SEA 015 de 2012, suscrito ente la Agencia Nacional"/>
    <s v="GESTIÓN CONTRACTUAL Y  SEGUIMIENTO DE  PROYECTOS DE  INFRAESTRUCTURA DE TRANSPORTE "/>
    <x v="3"/>
    <s v="Portuario Buenaventura, SPRBUN"/>
    <s v="Javier León"/>
    <s v="Octubre de 2012"/>
    <s v="PEI"/>
    <n v="19"/>
    <s v="Ac"/>
    <m/>
    <d v="2012-11-13T00:00:00"/>
    <d v="2013-07-26T00:00:00"/>
    <m/>
    <s v="Mediante memorando No. 2015-303-014330-3 se menciona que la revisión del personal se realiza anualmente, razón por la cual no es procedente la observación"/>
    <n v="100"/>
    <x v="1"/>
    <s v="Mediante memorando No. 2015-303-014330-3 se menciona que la revisión del personal se realiza anualmente, razón por la cual se cierra la observación"/>
  </r>
  <r>
    <n v="1098"/>
    <s v="193-12"/>
    <x v="0"/>
    <s v="14. No se ha remitido por parte de la Gerencia Portuaria, las orientaciones necesarias para la realización y entrega por parte de la Interventoría de la ficha técnica mensual del proyecto._x000a_"/>
    <s v="GESTIÓN CONTRACTUAL Y  SEGUIMIENTO DE  PROYECTOS DE  INFRAESTRUCTURA DE TRANSPORTE "/>
    <x v="3"/>
    <s v="Portuario Buenaventura, SPRBUN"/>
    <s v="Javier León"/>
    <s v="Octubre de 2012"/>
    <s v="PEI"/>
    <n v="19"/>
    <s v="Ac"/>
    <m/>
    <d v="2012-11-13T00:00:00"/>
    <d v="2013-07-26T00:00:00"/>
    <m/>
    <s v="Mediante memorando No. 2015-303-014330-3 se informa que se solicitará el diligenciamiento de la ficha técnica"/>
    <m/>
    <x v="1"/>
    <s v="Mediante memorando No. 2016-303-003553-3 se anexa comunicación, en donde se solicita incluir la ficha técnica dentro de los informes mensuales"/>
  </r>
  <r>
    <n v="1107"/>
    <s v="202-12"/>
    <x v="0"/>
    <s v="23. No se legalizan las comisiones dentro del tiempo estipulado, ya que la anterior visita realizada  y reportada por el supervisor se encuentra dentro del informe mensual radicado ANI N°20124090241862 de agosto 22 de 2012, y a la fecha de la visita de Co"/>
    <s v="GESTIÓN CONTRACTUAL Y  SEGUIMIENTO DE  PROYECTOS DE  INFRAESTRUCTURA DE TRANSPORTE "/>
    <x v="3"/>
    <s v="Portuario Buenaventura, SPRBUN"/>
    <s v="Javier León"/>
    <s v="Octubre de 2012"/>
    <s v="PEI"/>
    <n v="19"/>
    <s v="Ac"/>
    <m/>
    <d v="2012-11-13T00:00:00"/>
    <d v="2013-07-26T00:00:00"/>
    <m/>
    <s v="Mediante memorando No. 2015-303-014330-3 se anexa legalización de la última visita y cumple con los tiempos establecidos. Revisar otra ocasión"/>
    <m/>
    <x v="1"/>
    <s v="Mediante memorando No. 2015-303-014330-3  y 2016-303-003553-3 se anexa legalización de la última visita y cumple con los tiempos establecidos."/>
  </r>
  <r>
    <n v="1202"/>
    <s v="297-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El seguimiento a la inspección de equipos se hace de manera aleatoria conforme a la ficha 3F del PMA y se reporta en el informe de seguimiento HSE de la Interventoría, que luego es tenido en cuenta para la evaluación d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r>
  <r>
    <n v="1203"/>
    <s v="298-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El seguimiento al manejo y almacenamiento de explosivos se hace conforme a la ficha 9F del PMA y se reporta en el informe de seguimiento HSE de la Interventoría, que luego es tenido en cuenta en 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r>
  <r>
    <n v="1207"/>
    <s v="302-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Contractualmente el Concesionario no está obligado a dar cumplimiento con este tema especifico, pero cada uno de sus Contratista ha optado por llevar una planilla para control de visitantes para tuneles. Adicionalmente, dichos Contratistas han implementad"/>
    <m/>
    <m/>
    <m/>
    <s v="Informe de auditoria de Noviembre de 2015_x000a_ En la Auditoría se comprometieron a revisar el tema para dar respuesta a la OCI._x000a_Mediante correo electrónico del 22/12/15 se informa que cada contratista realiza control; sin embargo, es necesario aportar documen"/>
    <m/>
    <x v="0"/>
    <m/>
  </r>
  <r>
    <n v="1208"/>
    <s v="303-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os Contratistas cuenta con planes de evacuación y  emergencias, así como con equipos para responder al momento de presentarse un evento. De igual manera realizan de manera rutinaria mediciones frecuentes de gases  y, dependiendo de los resultados, activa"/>
    <m/>
    <m/>
    <m/>
    <s v="Informe de auditoria de Noviembre de 2015_x000a_ En la Auditoría se comprometieron a revisar el tema para dar respuesta a la OCI. _x000a_Mediante correo electrónico del 22/12/15 se informa que se están realizando simulacros periódicamente; sin embargo, es necesario a"/>
    <m/>
    <x v="0"/>
    <m/>
  </r>
  <r>
    <n v="1209"/>
    <s v="304-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a Interventoría realiza de manera rutinaria y aleatoria  inspecciones visuales a la señalización establecida en los PMT típicos, conforme a lo establecido en la ficha 2F de PMA y se reporta en el informe de seguimiento HSE de la Interventoría, que luego "/>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r>
  <r>
    <n v="1211"/>
    <s v="306-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a Interventoría verifica de forma periodica (mensual) las zonas de peaje, esto es: muros, pintura ( estado de canopi, bordillos), islas, bordillos, señalización de aproximación, caseta, vidrios, ilumuinación, estado de las peanas, estado de la talanquera"/>
    <m/>
    <m/>
    <m/>
    <s v="Informe de auditoria de Noviembre de 2015_x000a_ En la Auditoría se comprometieron a revisar el tema para dar respuesta a la OCI._x000a_Mediante correo electrónico del 22/12/15 se informa que se están realizando mediciones periódicas de reflectividad y Auditoría de p"/>
    <m/>
    <x v="0"/>
    <m/>
  </r>
  <r>
    <n v="1212"/>
    <s v="001-13"/>
    <x v="1"/>
    <s v="Recomendaciones para supervisión del proyecto, en cabeza del Ingeniero Luis Antonio Rodriguez:_x000a_1º. Realizar seguimiento a las solicitudes escritas de Interventoría hacia la concesión de información totalmente inherente al proyecto y que en dado caso se co"/>
    <s v="GESTIÓN CONTRACTUAL Y  SEGUIMIENTO DE  PROYECTOS DE  INFRAESTRUCTURA DE TRANSPORTE "/>
    <x v="3"/>
    <s v="Fontibón Facatativá los Alpes"/>
    <s v="Juan Carlos Sáenz"/>
    <s v="Enero de 2013"/>
    <s v="PEI"/>
    <n v="46"/>
    <s v="Ac"/>
    <s v="Actualmente se realiza un seguimiento a la correspondencia enviada de la interventoría al concesionario y en los comités de obra y operación se realiza la verificación de la respuesta dada por el concesionario."/>
    <d v="2013-01-28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
    <n v="80"/>
    <x v="0"/>
    <m/>
  </r>
  <r>
    <n v="1214"/>
    <s v="003-13"/>
    <x v="1"/>
    <s v="Recomendaciones para supervisión del proyecto, en cabeza del Ingeniero Luis Antonio Rodriguez:_x000a__x000a_3º. Se deberán continuar y culminar con las acciones que se requieran concernientes a los temas inherentes sobre el contrato Adicional 01-2010 firmado el 28 de"/>
    <s v="GESTIÓN CONTRACTUAL Y  SEGUIMIENTO DE  PROYECTOS DE  INFRAESTRUCTURA DE TRANSPORTE "/>
    <x v="3"/>
    <s v="Fontibón Facatativá los Alpes"/>
    <s v="Juan Carlos Sáenz"/>
    <s v="Enero de 2013"/>
    <s v="PEI"/>
    <n v="46"/>
    <s v="Ac"/>
    <m/>
    <m/>
    <m/>
    <m/>
    <s v="Mediante correo electrónico del 16/12/15 se anexa solicitud de la interventoría sobre el tema, pero es necesario conocer la respuesta del concesionario. Se tiene en cuenta la iniciativa privada del Regiotram – Tren de cercanías; sin embargo, se avanza en "/>
    <n v="80"/>
    <x v="0"/>
    <m/>
  </r>
  <r>
    <n v="1218"/>
    <s v="007-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3. Lineamiento. Mediante correo electrónico se adjunta oficio mencionado."/>
    <d v="2013-01-28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
    <n v="50"/>
    <x v="0"/>
    <m/>
  </r>
  <r>
    <n v="1224"/>
    <s v="013-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 _x000a_Mediante radicado ANI No. 2013-409-018680-2 de fecha 16 de mayo de 2013, la interventoría del proyecto dio respuesta a este requerimiento en el PUNTO 9. Lineamiento. Mediante correo electrónico se adjunta oficio mencionado."/>
    <d v="2013-01-28T00:00:00"/>
    <d v="2013-12-31T00:00:00"/>
    <m/>
    <s v="Mediante correo electrónico del 11/12/15 se anexa memorando en mención, aunque es necesario aportar comunicación de respuesta del concesionario"/>
    <m/>
    <x v="1"/>
    <s v="Mediante correo electrónico del 11/12/15 se anexa memorando en mención. Mediante correo electrónico del 01/03/2016, se anexa comunicado No. GG0528-13 del 21/05/2013 en donde el concesionario adjunta registro fotográfico con el mantenimiento y remoción de "/>
  </r>
  <r>
    <n v="1226"/>
    <s v="015-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1. Lineamiento. Mediante correo electrónico se adjunta oficio mencionado."/>
    <d v="2013-01-28T00:00:00"/>
    <d v="2013-12-31T00:00:00"/>
    <m/>
    <s v="Mediante correo electrónico del 11/12/15 se anexa memorando en mención, aunque es necesario aportar fotografías"/>
    <m/>
    <x v="1"/>
    <s v="Mediante correo electrónico del 11/12/15 se anexa memorando en mención. De igual manera, mediante correo electrónico de 22/02/16 se aportan fotografías en donde se evidencia que los postes fueron retirados"/>
  </r>
  <r>
    <n v="1227"/>
    <s v="016-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2. Lineamiento. Mediante correo electrónico se adjunta oficio mencionado."/>
    <d v="2013-01-28T00:00:00"/>
    <d v="2013-12-31T00:00:00"/>
    <m/>
    <s v="Mediante radicado ANI No. 2013-409-018680-2 de fecha 16 de mayo de 2013, la interventoría del proyecto dio respuesta a este requerimiento en el PUNTO 13. Mediante correo electrónico del 11/12/15 se anexa memorando en mención, aunque es necesario aportar c"/>
    <n v="100"/>
    <x v="1"/>
    <m/>
  </r>
  <r>
    <n v="1228"/>
    <s v="017-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3. Lineamiento. Mediante correo electrónico se adjunta oficio mencionado."/>
    <d v="2013-01-28T00:00:00"/>
    <d v="2013-12-31T00:00:00"/>
    <m/>
    <m/>
    <m/>
    <x v="1"/>
    <s v="Mediante correo electrónico del 11/12/15 se anexa memorando en mención, aunque es necesario aportar comunicación No. CO-CRQS-0107-2013 y conocer la posición del concesionario._x000a__x000a_Se cierra la no conformidad, mediante auditoria técnico del mes de mayo de 201"/>
  </r>
  <r>
    <n v="1229"/>
    <s v="018-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4. Lineamiento. Mediante correo electrónico se adjunta oficio mencionado."/>
    <d v="2013-01-28T00:00:00"/>
    <d v="2013-12-31T00:00:00"/>
    <m/>
    <s v="Mediante correo electrónico del 1612/15 se anexa comunicación No. CO-CRQS-0079-2014 en donde se evidencia que aún la concesión no ha realizado la gestión._x000a_Mediante radicado ANI No. 2013-409-018680-2 de fecha 16 de mayo de 2013, la interventoría del proyec"/>
    <n v="70"/>
    <x v="0"/>
    <m/>
  </r>
  <r>
    <n v="1240"/>
    <s v="029-13"/>
    <x v="1"/>
    <s v="La Agencia Nacional de Infraestructura - ANI, tiene el deber constitucional y legal, de velar y de cuidar de los bienes oficiales que están a su cargo, a través de todas las herramientas pertinentes para ello, para lo cual se cuenta con la Resolución 305 "/>
    <s v="GESTIÓN  ADMINISTRATIVA Y  FINANCIERA"/>
    <x v="2"/>
    <s v="Servicios Generales"/>
    <s v="Marcos  Noguera"/>
    <s v="Enero de 2013"/>
    <s v="PEI"/>
    <n v="93"/>
    <m/>
    <m/>
    <m/>
    <m/>
    <m/>
    <s v="Con respecto a esta no conformidad, es importante tener en cuenta que los hechos tuvieron su ocurrencia en el año 2012, y que a partir de ese momento se inicio una investigación disciplinaria, al igual que una investigación por parte de aseguradora; como "/>
    <m/>
    <x v="1"/>
    <m/>
  </r>
  <r>
    <n v="1243"/>
    <s v="032-13"/>
    <x v="1"/>
    <s v="3. Garantizar que el Plan de acción este alineado con el Plan Estratégico Institucional, las  Metas SISMEG y los indicadores de gestión por procesos."/>
    <s v="SISTEMA ESTRATÉGICO DE PLANEACIÓN Y  GESTIÓN "/>
    <x v="1"/>
    <s v="Gerencia de Planeación "/>
    <s v="Héctor Vanegas"/>
    <s v="Febrero de 2013"/>
    <s v="PIL"/>
    <n v="40"/>
    <s v="Ac"/>
    <s v="Modificar el formato de seguimiento al Plan de Acción con el fin de incluir los campos para alinear los planes y una columna de evidencias en la que las dependencias relacionen los soportes de avance de cada meta"/>
    <m/>
    <m/>
    <m/>
    <s v="No se encuentra publicada la matriz de seguimiento de la planeación estratégica del 3er  trimestre 2015, Queda pendiente la revisión de esta."/>
    <m/>
    <x v="1"/>
    <s v="se trabajara  con la no conformidad numero 2491 de herramienta de articulación"/>
  </r>
  <r>
    <n v="1248"/>
    <s v="037-13"/>
    <x v="1"/>
    <s v="4. Plantear planes de acción o acciones de mejora para los indicadores en los cuales no se está cumpliendo con el  porcentaje de avance correspondiente. (De los siete indicadores  presentados por la VPRE en su informe, el  indicador, (Nuevos kilómetros de"/>
    <s v="SISTEMA ESTRATÉGICO DE PLANEACIÓN Y  GESTIÓN "/>
    <x v="1"/>
    <s v="Gerencia de Planeación "/>
    <s v="Héctor Vanegas"/>
    <s v="Febrero de 2013"/>
    <s v="PIL"/>
    <n v="40"/>
    <s v="Ap"/>
    <s v="Con el fin de generar alertas , Se realizara a partir del mes de junio un boletín mensual que reporte las el avance suministrado por ellos y generen las alarmas del % de avance de cumplimiento"/>
    <m/>
    <m/>
    <m/>
    <s v="La VPRE explicó que, estas circunstancias se tratan el comité de presidencia. Los indicadores SISMEG tienen corte cuatrimestral."/>
    <n v="100"/>
    <x v="1"/>
    <m/>
  </r>
  <r>
    <n v="1253"/>
    <s v="042-13"/>
    <x v="1"/>
    <s v="A reglón seguido se detallan estas recomendaciones para supervisión del proyecto, en cabeza del Ingeniero Rodolfo Castiblanco:_x000a_2) Se recomienda a la Gerencia del Grupo Carretero 1 de la Vicepresidencia de Gestión Contractual, generar un informe ejecutivo "/>
    <s v="GESTIÓN CONTRACTUAL Y  SEGUIMIENTO DE  PROYECTOS DE  INFRAESTRUCTURA DE TRANSPORTE "/>
    <x v="4"/>
    <s v="Briceño – Tunja – Sogamoso "/>
    <s v="Juan Carlos Sáenz"/>
    <s v="Febrero de 2013"/>
    <s v="PEI"/>
    <n v="47"/>
    <s v="Ac"/>
    <m/>
    <d v="2013-02-04T00:00:00"/>
    <d v="2013-12-31T00:00:00"/>
    <m/>
    <s v="Mediante reunión del 16/12/15, se informa que mediante la dicha presidencial se observan el estado general del proyecto; sin embargo, es necesario adjuntar la ficha técnica"/>
    <m/>
    <x v="1"/>
    <s v="Mediante reunión del 16/12/15, se informa que mediante la dicha presidencial se observan el estado general del proyecto. Mediante correo electrónico del 02/03/16 se adjunta ficha técnica actualizada. "/>
  </r>
  <r>
    <n v="1257"/>
    <s v="046-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r>
  <r>
    <n v="1259"/>
    <s v="048-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r>
  <r>
    <n v="1260"/>
    <s v="049-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m/>
    <d v="2013-02-04T00:00:00"/>
    <d v="2013-12-31T00:00:00"/>
    <m/>
    <s v="Mediante reunión del 16/12/15, se informa que contractualmente se solicitó la página web y está en proceso de prueba. Se revisará avance en Marzo de 2016"/>
    <m/>
    <x v="1"/>
    <s v="Mediante reunión del 16/12/15, se informa que contractualmente se solicitó la página web y está en proceso de prueba. Mediante correo electrónico del 02/03/16 se informa que la página web está en funcionamiento"/>
  </r>
  <r>
    <n v="1264"/>
    <s v="053-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En reunión del 1 de Marzo de 2016 se acordó enviar informe mensual de interventoría del mes de Enero de 2016, revisar el numeral Basculas pág., 148, el cual se adjunta y se  adjunta también el informe de operación del concesionario del mes de Enero de 201"/>
    <d v="2013-02-04T00:00:00"/>
    <d v="2013-12-31T00:00:00"/>
    <m/>
    <s v="Mediante reunión del 16/12/15 se informa que este tema se encuentra desarrollado en el capítulo 15 del informe mensual; sin embargo es importante conocer la respuesta del concesionario_x000a_Mediante correo electrónico 23/06/2016, se anexa informe mensual del m"/>
    <n v="100"/>
    <x v="1"/>
    <s v="Mediante correo electrónico del 26/09/2016, se anexa informe de la interventoría en donde se explica el proceder, con el fin de evidenciar que el concesionario si ha intervenido estas zonas realizando el mantenimiento y se anexa registro fotográfico de lo"/>
  </r>
  <r>
    <n v="1266"/>
    <s v="055-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En reunión del 1 de Marzo de 2016 se acordó enviar la ultima Auditoria de Seguridad Vial, realizada por la interventoría saliente CCC, así como la propuesta de la nueva interventoría de ASV y la respuesta que le envía la entidad sobre la misma."/>
    <d v="2013-02-04T00:00:00"/>
    <d v="2013-12-31T00:00:00"/>
    <m/>
    <s v="Se cierra la no conformidad, ya que mediante correo electrónico del 23/12/15 se envía presentación de la Auditoría de seguridad vial y sus respectivas conclusiones; sin embargo, se evidencia que no se está considerando el tema de neblina ni acciones al re"/>
    <m/>
    <x v="1"/>
    <s v="Mediante correo electrónico del 23/12/15 se envía presentación de la Auditoría de seguridad vial y sus respectivas conclusiones; sin embargo, se evidencia que no se está considerando el tema de neblina ni acciones al respecto. Mediante correo electrónico "/>
  </r>
  <r>
    <n v="1272"/>
    <s v="061-13"/>
    <x v="1"/>
    <s v="Por otra, parte cuando haya cambio de administrador de entidad, deben poner en conocimiento a la mesa de ayuda del Sistema “LITIGOB”, a través del correo electrónico mesaayuda.litigob@minjusticia.gov.co para realizar el respectivo cambio dentro del sistem"/>
    <s v="GESTIÓN JURÍDICA"/>
    <x v="5"/>
    <s v="Defensa Judicial "/>
    <s v="Marcos  Noguera"/>
    <s v="Febrero de 2013"/>
    <s v="PIL"/>
    <n v="11"/>
    <m/>
    <m/>
    <m/>
    <m/>
    <m/>
    <s v="Esta no es una no conformidad, es una recomendación que la entidad viene aplicando a partir del año 2013 como se puede vislumbrar en el informe LITIGOB del periodo 2013-2 a la fecha."/>
    <m/>
    <x v="1"/>
    <s v="Se cierra por ser una recomendación "/>
  </r>
  <r>
    <n v="1273"/>
    <s v="062-13"/>
    <x v="1"/>
    <s v="Tener en cuenta que se encuentran algunos procesos (tabla No. 2) desactualizados en razón de los términos teniendo en cuenta la última actuación procesal; es decir que es necesario realizar la actualización de las etapas procesales dentro de los procesos "/>
    <s v="GESTIÓN JURÍDICA"/>
    <x v="5"/>
    <s v="Defensa Judicial "/>
    <s v="Marcos  Noguera"/>
    <s v="Febrero de 2013"/>
    <s v="PIL"/>
    <n v="11"/>
    <m/>
    <m/>
    <m/>
    <m/>
    <m/>
    <s v="Dentro del informe EKOGUI que se presentó en el mes de octubre de 2015 se logró comprobar que los procesos judiciales se encuentran actualizados."/>
    <m/>
    <x v="1"/>
    <s v="Se cierra en el informe de auditoria de octubre de 2015"/>
  </r>
  <r>
    <n v="1277"/>
    <s v="066-13"/>
    <x v="1"/>
    <s v="o En las carpetas revisadas se observó que la gran mayoría de ellas (19 de 20), no contienen la comunicación de aceptación del cargo al cual ha sido asignado, situación que evidencia el incumplimiento de lo estipulado en el artículo 44 del Decreto 1950 de"/>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r>
  <r>
    <n v="1278"/>
    <s v="067-13"/>
    <x v="1"/>
    <s v="o Se pudo verificar que en los “Formatos Únicos de Hojas de Vida”, no existen evidencias en cuanto al nombre y firma del jefe de personal o de quien haga sus veces, que indique que la información suministrada por la persona natural, fue constatada frente "/>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r>
  <r>
    <n v="1280"/>
    <s v="069-13"/>
    <x v="1"/>
    <s v="o Se constató nuevamente que en todos los  “Formatos de hoja de control” implementados en la entidad, se continua omitiendo el espacio concerniente con la fecha de elaboración, propuesto en el instructivo de la Función Pública y el Archivo General de la N"/>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r>
  <r>
    <n v="1281"/>
    <s v="070-13"/>
    <x v="1"/>
    <s v="1. Historia Laboral de Edgar Chacón Hartman - Cargo Gerente de Proyectos o Funcional Código G2, Grado 09_x000a_En cuanto a la experiencia aportada por el aspirante en el Folio No 26,  se evidencia  que  no cumple con los requisitos  solicitados, ya que  se esta"/>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2"/>
    <s v="071-13"/>
    <x v="1"/>
    <s v="1. Historia Laboral de Manuel Campos García – Cargo Gerente de Proyectos o Funcional Código G2 Grado 09 _x000a_En cuanto al diploma (folio--28) de “Máster of  Science in Port  Managenient  (Administración  de Empresas Portuarias y Logísticas) debemos afirmar qu"/>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3"/>
    <s v="072-13"/>
    <x v="1"/>
    <s v="1. Historia Laboral, María Alejandra Lobo Figueredo – Cargo Gerente de Proyectos o Funcional Código G2 Grado 08 : _x000a_La certificación laboral (folio-30), expedida por “Heymocol S.A.S.”, no indica las funciones desarrolladas como  Directora de Licitaciones, "/>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4"/>
    <s v="073-13"/>
    <x v="1"/>
    <s v="1. Historia Laboral, Camilo Andrés Jaramillo Berrocal – Cargo Gerente de Proyectos o Funcional Código G2 Grado 09 : _x000a_o Comparando las funciones señaladas en el certificado laboral expedido por “Banca y Gestión S.A.”, (folio-49), cuyo Representante Legal e"/>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l funcionario se encuentra des"/>
    <n v="100"/>
    <x v="1"/>
    <m/>
  </r>
  <r>
    <n v="1285"/>
    <s v="074-13"/>
    <x v="1"/>
    <s v="1. Historia Laboral de Patricia Barriga Riveros – Cargo Gerente de Proyectos o Funcional Código G2 Grado 09 :_x000a_o La certificación de la “Orden de Servicios 006 de 2011”, expedida por la Coordinadora del Grupo Contratos de la Oficina Asesora Jurídica del Mi"/>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6"/>
    <s v="075-13"/>
    <x v="1"/>
    <s v="1. Historia Laboral, Claudia Maritza Soto Cárdenas – Cargo Gerente de Proyectos o Funcional Código G2 Grado 09 : _x000a_o La certificación (folio - 35) del Instituto Nacional de Concesiones – INCO, fue expedida por “El Subgerente de Estructuración y Adjudicació"/>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7"/>
    <s v="076-13"/>
    <x v="1"/>
    <s v="1. Historia Laboral de Fernando Ireguì Mejía  – Cargo Gerente de Proyectos o Funcional Código G2 Grado 08 : _x000a_o En la certificación de Avianca (folio 30), en el cargo de Subdirector en la Subdirección Correo Aéreo, no señalan las funciones desempeñadas._x000a_o "/>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8"/>
    <s v="077-13"/>
    <x v="1"/>
    <s v="8. Historia Laboral, Wilmar Darío González  – Cargo Gerente de Proyectos o Funcional Código G2 Grado 09 : _x000a_Sí bien es cierto que la historia laboral objeto de estudio cuenta con dos (2) especializaciones académicas, la segunda de ellas no compensa la maes"/>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r>
  <r>
    <n v="1289"/>
    <s v="078-13"/>
    <x v="1"/>
    <s v="8. Historia Laboral de Ivonne de la Caridad Prada Medina – Cargo Gerente de proyectos o Funcional Código G2, Grado 09._x000a_Se parte de la base de que la citada profesional no cuenta con título de especialización o de maestría alguno, razón por la cual no cump"/>
    <s v="GESTIÓN DEL TALENTO HUMANO"/>
    <x v="2"/>
    <s v="Contratación y prestación de servicio"/>
    <s v="Lucero Masmela"/>
    <s v="Febrero de 2013"/>
    <s v="PEI"/>
    <n v="39"/>
    <s v="Ac"/>
    <m/>
    <m/>
    <m/>
    <s v="Se verificó desde lo sustancial el cumplimiento de los requisitos de estudio y experiencia exigidos en la ley y en los manuales de funciones para acceder al cargo respectivo. Igualmente se adoptaron las acciones correctivas que se describen en el document"/>
    <s v="La NO conformidad correspondiente con el tema de la historia laboral Dra. Ivonne Prada (edad de retiro forzoso), al indagar se indicó que:_x000a_1. Colpensiones le suspendió su mesada desde el 4/01/2016._x000a_2. Al presidente de la ANI, se le hizo entrega de un docu"/>
    <n v="0.3"/>
    <x v="0"/>
    <s v="La Dra. Ivonne Prada propone efectuar una reunión con el Dr. Bustos, a fin de comentarle lo pertinente con este tema.  Por otra parte teniendo en cuenta que no se tiene documento que soporte lo informado por la Dra. Ivonne, Se concluye que la presente NO "/>
  </r>
  <r>
    <n v="1326"/>
    <s v="115-13"/>
    <x v="1"/>
    <s v="Se presentan observaciones a la gestión realizada por parte del Supervisor:_x000a__x000a_Además de tener en cuenta las observaciones detectadas a la interventoría, para el ejercicio de las acciones a que haya lugar, se presentan las siguientes:_x000a__x000a__x000a_6. Se debe conceptua"/>
    <s v="GESTIÓN CONTRACTUAL Y  SEGUIMIENTO DE  PROYECTOS DE  INFRAESTRUCTURA DE TRANSPORTE "/>
    <x v="3"/>
    <s v="Girardot-Ibagué-Cajamarca GIC"/>
    <s v="Javier León"/>
    <s v="Febrero de 2013"/>
    <s v="PEI"/>
    <n v="10"/>
    <s v="Ac"/>
    <s v="La Interventoría desde el inicio de su Contrato en octubre de 2012, y de manera continua hasta la fecha, ha contado con una certificación ISO 9001 y certificaciones ISO 14.001 y OHSAS 18001._x000a__x000a_Consecuentemente, posee un sistema de gestión de la calidad, en"/>
    <d v="2013-03-04T00:00:00"/>
    <d v="2013-12-31T00:00:00"/>
    <m/>
    <s v="Mediante correo electrónico del 16/12/15, se anexa la recertificación de la firma interventora en ISO 9001; sin embargo, es necesario evidenciar que están cumpliendo con los manuales propios de la Entidad (tanto la interventoría como la supervisión)"/>
    <m/>
    <x v="1"/>
    <s v="Mediante correo electrónico del 29/04/2016, se envía plan de calidad de la interventoría y e certificado de calidad  9001"/>
  </r>
  <r>
    <n v="1331"/>
    <s v="120-13"/>
    <x v="1"/>
    <s v="Se presentan observaciones a la gestión realizada por parte del Supervisor:_x000a__x000a_Además de tener en cuenta las observaciones detectadas a la interventoría, para el ejercicio de las acciones a que haya lugar, se presentan las siguientes:_x000a__x000a_11. Se debe complemen"/>
    <s v="GESTIÓN CONTRACTUAL Y  SEGUIMIENTO DE  PROYECTOS DE  INFRAESTRUCTURA DE TRANSPORTE "/>
    <x v="3"/>
    <s v="Girardot-Ibagué-Cajamarca GIC"/>
    <s v="Javier León"/>
    <s v="Febrero de 2013"/>
    <s v="PEI"/>
    <n v="10"/>
    <s v="Ac"/>
    <s v="Es necesario verificar que en el Informe de la Supervisión, se esté haciendo bajo el lineamiento del formato GCSP-F-019"/>
    <d v="2013-03-04T00:00:00"/>
    <d v="2013-12-31T00:00:00"/>
    <m/>
    <s v="A la espera de documentación soporte"/>
    <m/>
    <x v="1"/>
    <s v="Mediante correo electrónico del 29/04/2016, se anexa informe de supervisión, en donde se evidencia que se utiliza el formato solicitado"/>
  </r>
  <r>
    <n v="1408"/>
    <s v="197-13"/>
    <x v="1"/>
    <s v="Los registros que constituyen la Base de Datos de Correspondencia y la Base de Datos de Control Interno deben ser concordantes con la realidad, especialmente en lo propio con el Proceso Auditor._x000a_Con ocasión al incumplimiento de las respuestas dadas a los "/>
    <s v="TRANSPARENCIA,  PARTICIPACIÓN,  SERVICIO AL  CIUDADANO Y  COMUNICACIÓN"/>
    <x v="2"/>
    <s v="Atención al ciudadano"/>
    <s v="Luz Mary Hernández"/>
    <s v="Abril de 2013"/>
    <s v="PAOC"/>
    <n v="1"/>
    <s v="Ac"/>
    <s v="Se realizan ajustes de manera anticipada a fin de verificar el total de los registros ingresados trimestral y semestralmente."/>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95"/>
    <x v="0"/>
    <m/>
  </r>
  <r>
    <n v="1420"/>
    <s v="209-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Respecto al Diagnóstico financiero, este documento para el mes de julio de 2015, incorpora las siguientes mejoras:_x000a_1.  Análisis tabular y gráfico de participación porcentual de cada categoría en el total de tráfico del período._x000a_2.  Análisis tabular y gráf"/>
    <d v="2013-05-06T00:00:00"/>
    <d v="2013-12-31T00:00:00"/>
    <m/>
    <s v="Mediante correo electrónico del  21/12/15 se informa que la interventoría está realizando oportunamente las actividades mencionadas en la no conformidad; sin embargo, es necesario enviar soportes"/>
    <n v="100"/>
    <x v="1"/>
    <s v="Mediante correo electrónico del  21/12/15 se informa que la interventoría está realizando oportunamente las actividades mencionadas en la no conformidad y mediante correo electrónico del 03/02/2016 se adjuntan documentos soportes como actas de comité, reg"/>
  </r>
  <r>
    <n v="1421"/>
    <s v="210-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La interventoría realizo su labor informando a la ANI sobre el posible incumplimiento del concesionario a este tema. A la fecha el tema de la Publicidad en las estaciones de peaje, se encuentra incluido en la demanda arbitral que se esta adelantando en el"/>
    <d v="2013-05-06T00:00:00"/>
    <d v="2013-12-31T00:00:00"/>
    <m/>
    <s v="Mediante correo electrónico del  21/12/15 se informa que existen oficios sobre el tema tanto de la interventoría como del concesionario. Al respecto, es necesario conocer la respuesta del Tribunal de Arbitramiento. _x000a_Avance en Marzo de 2016_x000a_Auditoria febre"/>
    <n v="1"/>
    <x v="1"/>
    <s v="Mediante correo electrónico del 28/06/2016, se informa que en el Tema de publicidad fue conciliada en el ACUERDO CONCILIATORIO. ARTICULO 2. Numeral 1.3, en donde entrará como ingresos en el modelo financiero hasta que se termine el contrato"/>
  </r>
  <r>
    <n v="1429"/>
    <s v="218-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Mediante oficios la interventoría solicito al concesionario el cierre de este paso peatonal, pero la gente del sector, mediante protestas y la fuerza trato de tomarse la autopista e impedir el paso de los vehículos por lo que se tiene pensado estudiar en "/>
    <d v="2013-05-06T00:00:00"/>
    <d v="2013-12-31T00:00:00"/>
    <m/>
    <s v="Mediante correo electrónico del  21/12/15 se informa que existen comunicaciones al concesionario sobre el tema ; sin embargo, es necesario enviar soportes_x000a_Auditoria febrero 2016: En la Auditoría se verifica que existen comunicaciones al concesionario sobr"/>
    <n v="1"/>
    <x v="1"/>
    <s v="Mediante correo electrónico del  03/02/16 se informa que existen comunicaciones al concesionario sobre el tema y se ha tratado la problemática en varios comités operativos; sin embargo,  es necesario hacer seguimiento sobre el tema._x000a__x000a_Mediante correo elect"/>
  </r>
  <r>
    <n v="1431"/>
    <s v="220-13"/>
    <x v="1"/>
    <s v="A reglón seguido se detallan estas recomendaciones para supervisión del proyecto, en cabeza del arquitecto Jaime Ortiz:_x000a__x000a_2) Mantener espacios e información actualizada entre el concesionario y la Interventoría con participación de las áreas asociadas al i"/>
    <s v="GESTIÓN CONTRACTUAL Y  SEGUIMIENTO DE  PROYECTOS DE  INFRAESTRUCTURA DE TRANSPORTE "/>
    <x v="3"/>
    <s v="Autopista del café"/>
    <s v="Juan Carlos Sáenz"/>
    <s v="Abril de 2013"/>
    <s v="PEI"/>
    <n v="44"/>
    <s v="Ac"/>
    <s v="* Se realizan comités mensuales, entre el supervisor de la ANI, Interventoría y Concesionario, donde se tratan los temas operación, gestión social, predial, ambiental y técnicas. Se adjunta comité N° 186 y N°187 correspondientes a los meses de Febrero y M"/>
    <d v="2013-05-06T00:00:00"/>
    <d v="2013-12-31T00:00:00"/>
    <m/>
    <s v="Mediante correo electrónico del  16/03/2016 e información entregada mediante CD el 17/03/2016, se informa que la gestión se realiza mediante comités mensuales en donde se revisa todos los pendientes del proyecto"/>
    <n v="100"/>
    <x v="1"/>
    <s v="En la Auditoría de marzo 2016 se verifica que la gestión se realiza mediante comités mensuales en donde se revisan todos los pendientes del proyecto y se dejan compromisos por las partes"/>
  </r>
  <r>
    <n v="1436"/>
    <s v="225-13"/>
    <x v="1"/>
    <s v="A reglón seguido se detallan estas recomendaciones para supervisión del proyecto, en cabeza del arquitecto Jaime Ortiz:_x000a__x000a_7) Dados los altos índices de accidentalidad que se siguen presentando en sectores plenamente identificados por la Interventoría, se r"/>
    <s v="GESTIÓN CONTRACTUAL Y  SEGUIMIENTO DE  PROYECTOS DE  INFRAESTRUCTURA DE TRANSPORTE "/>
    <x v="3"/>
    <s v="Autopista del café"/>
    <s v="Juan Carlos Sáenz"/>
    <s v="Abril de 2013"/>
    <s v="PEI"/>
    <n v="44"/>
    <s v="Ac"/>
    <s v="*Se solicita por medio del comunicado IAPM-213-14, el plan de acción de auditoria de seguridad vial.                                                                                                    _x000a_* Se envía los resultados previos de la primera audito"/>
    <d v="2013-05-06T00:00:00"/>
    <d v="2013-12-31T00:00:00"/>
    <m/>
    <s v="Mediante correo electrónico del 21/12/15, se menciona que se realzó auditorías de seguridad vial; sin embargo, es necesario conocer los soportes_x000a_*Mediante correo electrónico del  16/03/2016 e información entregada mediante CD el 17/03/2016, se informa que"/>
    <n v="50"/>
    <x v="1"/>
    <s v="Mediante correo electrónico del 24/06/2016, se informa que se ha solicitado al concesionario reforzar la señalización en donde se presenta mayores índices de accidentalidad. Al respecto, es necesario conocer si el concesionario ha implementado las recomen"/>
  </r>
  <r>
    <n v="1437"/>
    <s v="226-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Se realizan capacitación para los conductores con respecto al tema de seguridad vial; capacitación de brigadas de rescate y primeros auxilios.                                                                                                               "/>
    <d v="2013-05-06T00:00:00"/>
    <d v="2013-12-31T00:00:00"/>
    <m/>
    <s v="Mediante correo electrónico del 21/12/15, no se evidencia acción de mejora ni soportes al respecto._x000a_Mediante correo electrónico del  16/03/2016 e información entregada mediante CD el 17/03/2016, se informa que se realizan capacitaciones y que el logo de l"/>
    <n v="100"/>
    <x v="1"/>
    <s v="En la Auditoría de 2016  se evidencia que se realizan capacitaciones al respecto y que el logo de la ANI es visible en los elementos de la interventoría. De igual manera, que se llevan formatos de seguimiento a actividades de construcción y mantenimiento"/>
  </r>
  <r>
    <n v="1438"/>
    <s v="227-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pagina WEB de la interventoría del proyecto se encuentra actualizada y  cuenta con información, como: ficha del proyecto, información del proyecto, sistema de gestión de calidad, cámaras y documentos, así como, registro fotográfico actualizado de los"/>
    <d v="2013-05-06T00:00:00"/>
    <d v="2013-12-31T00:00:00"/>
    <m/>
    <s v="Mediante correo electrónico del 21/12/15, no se evidencia acción de mejora ni soportes al respecto_x000a_*Mediante correo electrónico del  16/03/2016 e información entregada mediante CD el 17/03/2016,En la Auditoría se  verifica que se han realizado actualizaci"/>
    <n v="100"/>
    <x v="1"/>
    <s v="Mediante correo electrónico del  16/03/2016 e información entregada mediante CD el 17/03/2016, se informa que se han realizado actualizaciones de la pag; sin embargo, es necesario realizar modificaciones._x000a__x000a_Mediante correo electrónico del 24/06/2016, se in"/>
  </r>
  <r>
    <n v="1439"/>
    <s v="228-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pagina WEB del concesionario cuanta con información como: Registro de accidentes en la vía, denominación para los postes SOS, inclusión de resoluciones para restricción del trafico pesado, la interventoría revisa periódicamente este proceso, por medi"/>
    <d v="2013-05-06T00:00:00"/>
    <d v="2013-12-31T00:00:00"/>
    <m/>
    <s v="Mediante correo electrónico del 21/12/15, no se evidencia acción de mejora ni soportes al respecto_x000a_Mediante correo electrónico del  16/03/2016 e información entregada mediante CD el 17/03/2016, se anexa seguimiento a la pago web del concesionario"/>
    <n v="100"/>
    <x v="1"/>
    <s v="En la Auditoría se verifica que la página web del concesionario cumple con lo requerido y la interventoría hace seguimiento al respecto. "/>
  </r>
  <r>
    <n v="1440"/>
    <s v="229-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Desde el mes de Noviembre de 2015 la interventoría realiza seguimiento  ala matriz de riesgos del proyecto, se adjunta las dos ultimas matrices corregidas, correspondientes a los meses de enero y diciembre respectivamente; estas matrices se incluyen como "/>
    <d v="2013-05-06T00:00:00"/>
    <d v="2013-12-31T00:00:00"/>
    <m/>
    <s v="Mediante correo electrónico del 21/12/15, se menciona que se hace seguimiento a la matriz de riesgos ; sin embargo, es necesario conocer los soportes_x000a_Mediante correo electrónico del  16/03/2016 e información entregada mediante CD el 17/03/2016, se anexa l"/>
    <n v="100"/>
    <x v="1"/>
    <s v="En la Auditoría de 2016 se verifica que la matriz de riesgos realizada por la interventoría está aprobada por la ANI. Por tal motivo, se realiza seguimiento y se  incluye en el informe mensual."/>
  </r>
  <r>
    <n v="1443"/>
    <s v="232-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generación de recursos del contrato se manejan a través del fideicomiso, con la fiduciaria Fiducoldex, la cual, en el informe semestral en el numeral 2.7, verifica la información SARLAFT, adicionalmente se solicita al concesionario las políticas para"/>
    <d v="2013-05-06T00:00:00"/>
    <d v="2013-12-31T00:00:00"/>
    <m/>
    <s v="Mediante correo electrónico del 21/12/15, no se evidencia acción de mejora ni soportes al respecto_x000a_*Mediante correo electrónico del  16/03/2016 e información entregada mediante CD el 17/03/2016,En la Auditoría se evidencia que se hace seguimiento mediante"/>
    <n v="100"/>
    <x v="1"/>
    <s v="Mediante correo electrónico del  16/03/2016 e información entregada mediante CD el 17/03/2016, se informa que hace seguimiento mediante la fiducia y se realizaron formatos de verificación; sin embargo, es necesario verificar visitas y diligenciamiento de "/>
  </r>
  <r>
    <n v="1444"/>
    <s v="233-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Se realiza el inventario de señalización vial cada 6 meses con el fin de corroborar el estado de la señalización horizontal y vertical, semestralmente se realiza registro audiovisual de la señalización a lo largo de los tramos de la concesión. La interv"/>
    <d v="2013-05-06T00:00:00"/>
    <d v="2013-12-31T00:00:00"/>
    <m/>
    <s v="Mediante correo electrónico del 21/12/15, no se evidencia acción de mejora ni soportes al respecto_x000a_Mediante correo electrónico del  16/03/2016 e información entregada mediante CD el 17/03/2016, se informa que hace seguimiento a la señalización y reflectiv"/>
    <n v="100"/>
    <x v="1"/>
    <s v="En la Auditoría se evidencia que se hace seguimiento a la señalización y reflectividad de la misma. Se entrega informe al respecto"/>
  </r>
  <r>
    <n v="1445"/>
    <s v="234-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El concesionario realizó el mantenimiento a cada una de las estaciones de peaje, donde se mejoro tanto la estructura como la iluminación de cada, por lo tanto, la interventoría realiza el debido registro fotográfico de los trabajos  adelantados. Se adjun"/>
    <d v="2013-05-06T00:00:00"/>
    <d v="2013-12-31T00:00:00"/>
    <m/>
    <s v="Mediante correo electrónico del 21/12/15, no se evidencia acción de mejora ni soportes al respecto Mediante correo electrónico del  16/03/2016 e información entregada mediante CD el 17/03/2016, se anexa registro fotográfico del mantenimiento de los peajes"/>
    <n v="100"/>
    <x v="1"/>
    <s v="_x000a_En la Auditoría se verifica que el concesionario ha realizado el mantenimiento de los peajes. Se entrega registro fotográfico._x000a_"/>
  </r>
  <r>
    <n v="1446"/>
    <s v="235-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Se registra por medio de los formatos implementados en la interventoría para el registro de los recorridos realizados por los inspectores.                                                                                                                    "/>
    <d v="2013-05-06T00:00:00"/>
    <d v="2013-12-31T00:00:00"/>
    <m/>
    <s v="Mediante correo electrónico del 21/12/15, se menciona que la interventoría realizó mejoras en cuanto a formularios, recorridos técnicos, capacitaciones, seguimiento al fideicomiso, seguridad industrial, entre otros Mediante correo electrónico del  16/03/2"/>
    <n v="100"/>
    <x v="1"/>
    <s v="En la Auditoría se verifica que se han implementado herramientas para las observaciones como son formatos de registro de inspectores, en donde se analizan temas de SISO, postes y en general actividades de mantenimiento y operación. Al igual, procedimiento"/>
  </r>
  <r>
    <n v="1451"/>
    <s v="240-13"/>
    <x v="1"/>
    <s v="4. El Grupo Interno de Trabajo de Talento Humano señala en su memorando que para la provisión de cargos ha tenido en consideración que existen unas circulares emanadas del Ministerio de Trabajo, según las cuales es legal y conveniente formalizar empleos v"/>
    <s v="GESTIÓN DEL TALENTO HUMANO"/>
    <x v="2"/>
    <s v="Talento Humano"/>
    <s v="Marcos  Noguera"/>
    <s v="Abril de 2013"/>
    <s v="PEI"/>
    <n v="28"/>
    <m/>
    <m/>
    <m/>
    <m/>
    <m/>
    <m/>
    <m/>
    <x v="1"/>
    <s v="Esta no conformidad se subsanó en el informe que se presentó en el año 2015"/>
  </r>
  <r>
    <n v="1452"/>
    <s v="241-13"/>
    <x v="1"/>
    <s v="5. Adicionalmente de los 175 cargos de carrera administrativa, 147 fueron  gestionados ante la CNSC restando 28 cargos, que no se sabe en qué situación se encuentran._x000a_De esta manera no se avizora la gestión realizada para la selección de los 28 cargos res"/>
    <s v="GESTIÓN DEL TALENTO HUMANO"/>
    <x v="2"/>
    <s v="Talento Humano"/>
    <s v="Marcos  Noguera"/>
    <s v="Abril de 2013"/>
    <s v="PEI"/>
    <n v="28"/>
    <m/>
    <m/>
    <m/>
    <m/>
    <m/>
    <m/>
    <m/>
    <x v="1"/>
    <s v="Esta no conformidad se subsanó en el informe que se presentó en el año 2015"/>
  </r>
  <r>
    <n v="1454"/>
    <s v="243-13"/>
    <x v="1"/>
    <s v="2. El Grupo Interno de Talento Humano debe trazar lineamientos y gestionar los trámites pertinentes frente a la incorporación en planta de los cargos de las diferentes dependencias, entre ellas la Oficina de Control Interno y la Oficina de Comunicaciones,"/>
    <s v="GESTIÓN DEL TALENTO HUMANO"/>
    <x v="2"/>
    <s v="Talento Humano"/>
    <s v="Marcos  Noguera"/>
    <s v="Abril de 2013"/>
    <s v="PEI"/>
    <n v="28"/>
    <m/>
    <m/>
    <m/>
    <m/>
    <m/>
    <s v="En este orden de ideas, no estamos frente a una no conformidad, sino frente a una recomendación, no obstante, se han realizado gestiones ante el DAFP y el Min. Hacienda sobre lo anterior desde el año 2014 hasta la fecha."/>
    <m/>
    <x v="1"/>
    <s v="Se cierra por ser una recomendación "/>
  </r>
  <r>
    <n v="1455"/>
    <s v="244-13"/>
    <x v="1"/>
    <s v="3. Proveer los cargos que se encuentran vacantes en las distintas dependencias de la entidad_x000a__x000a_"/>
    <s v="GESTIÓN DEL TALENTO HUMANO"/>
    <x v="2"/>
    <s v="Talento Humano"/>
    <s v="Marcos  Noguera"/>
    <s v="Abril de 2013"/>
    <s v="PEI"/>
    <n v="28"/>
    <m/>
    <m/>
    <m/>
    <m/>
    <m/>
    <s v="De la misma manera no nos encontramos frente a una no conformidad, sino frente a una recomendación, de acuerdo al informe en el año 2015 las vacantes fueron 6"/>
    <m/>
    <x v="1"/>
    <s v="Se cierra por ser una recomendación "/>
  </r>
  <r>
    <n v="1463"/>
    <s v="252-13"/>
    <x v="1"/>
    <s v="Observaciones a la Interventoría:_x000a__x000a_4. No se realizó seguimiento a los procesos de control de calidad que aplicará el Concesionario, ni se documentó el seguimiento efectuado al Manual de Funciones. En este se debe verificar: (Responsabilidades, Procedimien"/>
    <s v="GESTIÓN CONTRACTUAL Y  SEGUIMIENTO DE  PROYECTOS DE  INFRAESTRUCTURA DE TRANSPORTE "/>
    <x v="4"/>
    <s v="Córdoba-Sucre"/>
    <s v="Javier León"/>
    <s v="Abril de 2013"/>
    <s v="PEI"/>
    <n v="16"/>
    <s v="Ac"/>
    <s v="La Interventoría ha solicitado en diferentes oportunidades al concesionario la presentación de un cronograma de obras y el plan de calidad. Es así como en los comunicados El Pino-003-12, El Pino-108-12, El Pino-115-12, El Pino-0062-13, El Pino-144-15, El "/>
    <d v="2013-05-06T00:00:00"/>
    <d v="2013-12-31T00:00:00"/>
    <m/>
    <s v="Mediante memorando No. 2015-500-015325-3 del 24/12/15 se informa que en repetidas ocasiones de ha solicitado los Planes de calidad al concesionario pero no se ha dado respuesta; sin embargo, es necesario aportar documentos soportes"/>
    <m/>
    <x v="1"/>
    <s v="Mediante memorando No. 2016-500-003794-3 del 16/03/2016 se informa que en repetidas ocasiones de ha solicitado los Planes de calidad al concesionario. Se anexa documentos soportes"/>
  </r>
  <r>
    <n v="1478"/>
    <s v="267-13"/>
    <x v="1"/>
    <s v="_x000a_Se presentan observaciones a la gestión realizada por parte del Supervisor:_x000a__x000a_3. Requerir a la interventoría para que adopte y codifique algunos formatos evidenciados en campo (Seguridad industrial, PGSB, Señalización, POLCA), lo antes posible dentro del "/>
    <s v="GESTIÓN CONTRACTUAL Y  SEGUIMIENTO DE  PROYECTOS DE  INFRAESTRUCTURA DE TRANSPORTE "/>
    <x v="4"/>
    <s v="Córdoba-Sucre"/>
    <s v="Javier León"/>
    <s v="Abril de 2013"/>
    <s v="PEI"/>
    <n v="16"/>
    <s v="Ac"/>
    <s v="Mediante memorando No. 2015-500-015325-3 del 24/12/15 se informó que se solicitará el Plan de Mejoramiento que se presentó en esa época para verificar el cumplimiento del mismo, no se manifestó que se solicitará a la interventoría la modificación, como se"/>
    <d v="2013-05-06T00:00:00"/>
    <d v="2013-12-31T00:00:00"/>
    <m/>
    <s v="Mediante memorando No. 2015-500-015325-3 del 24/12/15 se informa que se solicitará a la interventoría la modificación"/>
    <m/>
    <x v="1"/>
    <s v="Mediante memorando No. 2016-500-003794-3 del 16/03/2016 se anexa formatos codificados a ISO 9001"/>
  </r>
  <r>
    <n v="1479"/>
    <s v="268-13"/>
    <x v="1"/>
    <s v="_x000a_Se presentan observaciones a la gestión realizada por parte del Supervisor:_x000a__x000a_4. Según verificación sobre el ingreso de los recursos establecidos en el Contrato a las distintas subcuentas del proyecto como a la Subcuenta de Predios, se evidencio que se de"/>
    <s v="GESTIÓN CONTRACTUAL Y  SEGUIMIENTO DE  PROYECTOS DE  INFRAESTRUCTURA DE TRANSPORTE "/>
    <x v="4"/>
    <s v="Córdoba-Sucre"/>
    <s v="Javier León"/>
    <s v="Abril de 2013"/>
    <s v="PEI"/>
    <n v="16"/>
    <s v="Ac"/>
    <s v="Mediante memorando No. 2015-500-015325-3 del 24/12/15, se informó que se solicitará el Plan de Mejoramiento que se presentó en esa época para verificar el cumplimiento del mismo._x000a_Revisado en mencionado Plan, entregado por la Interventoría en mayo de 2013,"/>
    <d v="2013-05-06T00:00:00"/>
    <d v="2013-12-31T00:00:00"/>
    <m/>
    <s v="Mediante memorando No. 2015-500-015325-3 del 24/12/15 se informa que no se tiene conocimiento de la observación. Revisar el alcance"/>
    <m/>
    <x v="1"/>
    <s v="Mediante memorando No. 2016-500-003794-3 del 16/03/2016 se anexa comunicaciones de la interventoría, ANI y fiducia en donde se modifica y se realiza fondeo de las subcuentas"/>
  </r>
  <r>
    <n v="1480"/>
    <s v="269-13"/>
    <x v="1"/>
    <s v="_x000a_Se presentan observaciones a la gestión realizada por parte del Supervisor:_x000a__x000a_5. Algunos equipos de operación del concesionario tienen fecha para su reposición el 2013, se debe requerir al concesionario para que verifique todos los equipos._x000a__x000a_"/>
    <s v="GESTIÓN CONTRACTUAL Y  SEGUIMIENTO DE  PROYECTOS DE  INFRAESTRUCTURA DE TRANSPORTE "/>
    <x v="4"/>
    <s v="Córdoba-Sucre"/>
    <s v="Javier León"/>
    <s v="Abril de 2013"/>
    <s v="PEI"/>
    <n v="16"/>
    <s v="Ac"/>
    <s v="La Interventoría verifica periódicamente el estado de los equipos de operación del concesionario, revisión que se plasma en los respectivos formatos codificados que se adjuntan._x000a_Igualmente ha requerido al Concesionario en este aspecto, con las comunicacio"/>
    <d v="2013-05-06T00:00:00"/>
    <d v="2013-12-31T00:00:00"/>
    <m/>
    <s v="Mediante memorando No. 2015-500-015325-3 del 24/12/15 se informa que no se tiene los documentos de la época; sin embargo, es necesario aportar documentos soportes como  formatos de equipos"/>
    <m/>
    <x v="1"/>
    <s v="Mediante memorando No. 2016-500-003794-3 del 16/03/2016 se anexa comunicaciones de la interventoría y la concesión en donde se evidencia entrega de equipos de POLCA."/>
  </r>
  <r>
    <n v="1481"/>
    <s v="270-13"/>
    <x v="1"/>
    <s v="_x000a_Se presentan observaciones a la gestión realizada por parte del Supervisor:_x000a__x000a_6. Se debe requerir al concesionario para que entregue al Interventor  cada pieza informativa antes de su edición para su concepto y observaciones. _x000a__x000a_"/>
    <s v="GESTIÓN CONTRACTUAL Y  SEGUIMIENTO DE  PROYECTOS DE  INFRAESTRUCTURA DE TRANSPORTE "/>
    <x v="4"/>
    <s v="Córdoba-Sucre"/>
    <s v="Javier León"/>
    <s v="Abril de 2013"/>
    <s v="PEI"/>
    <n v="16"/>
    <s v="Ac"/>
    <s v="La interventoría realiza la respectiva revisión de los diferentes documentos informativos previa presentación a la comunidad. Se adjunta soporte  de algunas revisiones realizadas vía correo electrónico._x000a_Adicionalmente se adjunta comunicado El Pino-0074-15"/>
    <d v="2013-05-06T00:00:00"/>
    <d v="2013-12-31T00:00:00"/>
    <m/>
    <s v="Mediante memorando No. 2015-500-015325-3 del 24/12/15 se informa que no se tiene los documentos de la época; sin embargo, es necesario evidenciar si se está realizando actualmente"/>
    <m/>
    <x v="1"/>
    <s v="Mediante memorando No. 2016-500-003794-3 del 16/03/2016 se anexa comunicaciones de la interventoría en donde se evidencia seguimiento de la publicidad por parte de la concesión"/>
  </r>
  <r>
    <n v="1494"/>
    <s v="283-13"/>
    <x v="1"/>
    <s v="Se presentan observaciones a la gestión realizada por parte de la Interventoría como:_x000a_ _x000a__x000a_6. Requerir a la interventoría para que adopte y codifique todos los formatos lo antes posible dentro del plan de aseguramiento de calidad en los procesos de interven"/>
    <s v="GESTIÓN CONTRACTUAL Y  SEGUIMIENTO DE  PROYECTOS DE  INFRAESTRUCTURA DE TRANSPORTE "/>
    <x v="4"/>
    <s v="Ruta Caribe"/>
    <s v="Javier León"/>
    <s v="Mayo de 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actualización de formatos"/>
    <m/>
    <x v="1"/>
    <s v="Mediante correo electrónico del 11/03/2016 se anexa formatos utilizados por la interventoría en donde se evidencia la aplicación de ISO 9001"/>
  </r>
  <r>
    <n v="1495"/>
    <s v="284-13"/>
    <x v="1"/>
    <s v="Se presentan observaciones a la gestión realizada por parte de la Interventoría como:_x000a_ _x000a__x000a_7. No se realizó seguimiento a los procesos de control de calidad que aplica el Concesionario, ni se documentó el seguimiento efectuado al Manual de Funciones. En est"/>
    <s v="GESTIÓN CONTRACTUAL Y  SEGUIMIENTO DE  PROYECTOS DE  INFRAESTRUCTURA DE TRANSPORTE "/>
    <x v="4"/>
    <s v="Ruta Caribe"/>
    <s v="Javier León"/>
    <s v="Mayo de 2013"/>
    <s v="PEI"/>
    <n v="36"/>
    <s v="Ac"/>
    <s v="Se anexa el Plan de Cálida del Concesionario Autopista del Sol "/>
    <d v="2013-06-04T00:00:00"/>
    <d v="2013-12-31T00:00:00"/>
    <m/>
    <s v="Es necesario aportar soportes de gestión, como formatos R126 y R129. Además Plan de calidad del concesionario"/>
    <m/>
    <x v="1"/>
    <s v="Mediante correo electrónico del 11/03/2016 se anexa formatos utilizados por la interventoría y plan de calidad del concesionario aprobado"/>
  </r>
  <r>
    <n v="1497"/>
    <s v="286-13"/>
    <x v="1"/>
    <s v="Se presentan observaciones a la gestión realizada por parte de la Interventoría como:_x000a_ _x000a__x000a_9.       Se debe realizar, documentar y anexar el seguimiento que se efectúa al equipo de control de calidad interno del Concesionario, el cual verifica las funciones"/>
    <s v="GESTIÓN CONTRACTUAL Y  SEGUIMIENTO DE  PROYECTOS DE  INFRAESTRUCTURA DE TRANSPORTE "/>
    <x v="4"/>
    <s v="Ruta Caribe"/>
    <s v="Javier León"/>
    <s v="Mayo de 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gestión, como formatos mencionados de control por parte de la interventoría"/>
    <m/>
    <x v="1"/>
    <s v="Mediante correo electrónico del 11/03/2016 se anexa formatos utilizados por la interventoría en donde se evidencia la aplicación de ISO 9001"/>
  </r>
  <r>
    <n v="1502"/>
    <s v="291-13"/>
    <x v="1"/>
    <s v="Se presentan observaciones a la gestión realizada por parte de la Interventoría como:_x000a_ _x000a__x000a_14.   En las casetas de peaje se cuenta con un vigilante con arma de dotación; se debe verificar el salvoconducto del personal de vigilancia dispuesto en cada una de "/>
    <s v="GESTIÓN CONTRACTUAL Y  SEGUIMIENTO DE  PROYECTOS DE  INFRAESTRUCTURA DE TRANSPORTE "/>
    <x v="4"/>
    <s v="Ruta Caribe"/>
    <s v="Javier León"/>
    <s v="Mayo de 2013"/>
    <s v="PEI"/>
    <n v="36"/>
    <s v="Ac"/>
    <s v="Se anexa los Salvo Conductos de las Armas de Dotación de las Casetas de Peaje "/>
    <d v="2013-06-04T00:00:00"/>
    <d v="2013-12-31T00:00:00"/>
    <m/>
    <s v="Es necesario aportar soportes de gestión, como el oficio solicitando al concesionario el salvoconducto"/>
    <m/>
    <x v="1"/>
    <s v="Mediante correo electrónico del 11/03/2016 se anexa respuesta del concesionario, en donde se anexan los salvoconductos de las armas de los peajes"/>
  </r>
  <r>
    <n v="1503"/>
    <s v="292-13"/>
    <x v="1"/>
    <s v="Se presentan observaciones a la gestión realizada por parte de la Interventoría como:_x000a__x000a_15. Dentro de la obligación que se tiene respecto de la distribución semestral de afiches que se encuentra en el programa de Seguridad Vial, se evidenció que este debe "/>
    <s v="GESTIÓN CONTRACTUAL Y  SEGUIMIENTO DE  PROYECTOS DE  INFRAESTRUCTURA DE TRANSPORTE "/>
    <x v="4"/>
    <s v="Ruta Caribe"/>
    <s v="Javier León"/>
    <s v="Mayo de 2013"/>
    <s v="PEI"/>
    <n v="36"/>
    <s v="Ac"/>
    <s v="Se anexan Soportes"/>
    <d v="2013-06-04T00:00:00"/>
    <d v="2013-12-31T00:00:00"/>
    <m/>
    <s v="Es necesario aportar soportes de gestión"/>
    <m/>
    <x v="1"/>
    <s v="Mediante correo electrónico del 11/03/2016 se anexan comunicaciones en donde se evidencia entrega de elementos publicitarios"/>
  </r>
  <r>
    <n v="1504"/>
    <s v="293-13"/>
    <x v="1"/>
    <s v="Se presentan observaciones a la gestión realizada por parte de la Interventoría como:_x000a_ _x000a_16. Se debe anexar seguimiento al cumplimiento del tiquete entregado a cada usuario verificando entre otros: NIT, nombre de estación de peaje, logo superintendencia, f"/>
    <s v="GESTIÓN CONTRACTUAL Y  SEGUIMIENTO DE  PROYECTOS DE  INFRAESTRUCTURA DE TRANSPORTE "/>
    <x v="4"/>
    <s v="Ruta Caribe"/>
    <s v="Javier León"/>
    <s v="Mayo de 2013"/>
    <s v="PEI"/>
    <n v="36"/>
    <s v="Ac"/>
    <s v="Se anexan Soportes"/>
    <d v="2013-06-04T00:00:00"/>
    <d v="2013-12-31T00:00:00"/>
    <m/>
    <s v="Es necesario aportar soportes de gestión"/>
    <m/>
    <x v="1"/>
    <s v="Mediante correo electrónico del 11/03/2016 se anexan fotografía del tiquete, el cual cumple con lo requerido"/>
  </r>
  <r>
    <n v="1511"/>
    <s v="300-13"/>
    <x v="1"/>
    <s v="Se presentan observaciones a la gestión realizada por parte de la Interventoría como:_x000a_ _x000a__x000a_23. Aunque se cuenta con el archivo digital de la totalidad de los documentos contractuales (Pliegos, Minuta, Anexos, Apéndices, propuesta, actas, contratos adicional"/>
    <s v="GESTIÓN CONTRACTUAL Y  SEGUIMIENTO DE  PROYECTOS DE  INFRAESTRUCTURA DE TRANSPORTE "/>
    <x v="4"/>
    <s v="Ruta Caribe"/>
    <s v="Javier León"/>
    <s v="Mayo de 2013"/>
    <s v="PEI"/>
    <n v="36"/>
    <s v="Ac"/>
    <m/>
    <d v="2013-06-04T00:00:00"/>
    <d v="2013-12-31T00:00:00"/>
    <m/>
    <s v="Para revisión con la supervisora"/>
    <m/>
    <x v="1"/>
    <s v="Se cierra la no conformidad por no considerarse pertinente, dando alcance a lo mencionado por la supervisora respecto a la confiabilidad de los documentos"/>
  </r>
  <r>
    <n v="1518"/>
    <s v="307-13"/>
    <x v="1"/>
    <s v="Se presentan observaciones a la gestión realizada por parte de la Interventoría como:_x000a_ _x000a__x000a_30. Se debe requerir al concesionario para que cumpla con su obligación contractual de mantenimiento en los CAU, ya que en estos se prestan servicios al usuario y deb"/>
    <s v="GESTIÓN CONTRACTUAL Y  SEGUIMIENTO DE  PROYECTOS DE  INFRAESTRUCTURA DE TRANSPORTE "/>
    <x v="4"/>
    <s v="Ruta Caribe"/>
    <s v="Javier León"/>
    <s v="Mayo de 2013"/>
    <s v="PEI"/>
    <n v="36"/>
    <s v="Ac"/>
    <m/>
    <d v="2013-06-04T00:00:00"/>
    <d v="2013-12-31T00:00:00"/>
    <m/>
    <s v="Aunque se realiza gestión por parte de la interventoría, es necesario revisar la respuesta del concesionario."/>
    <m/>
    <x v="1"/>
    <s v="Mediante correo electrónico del 11/03/2016 se anexan respuesta del concesionario, en donde se observan fotografías de las remodelaciones de los CAU´s "/>
  </r>
  <r>
    <n v="1527"/>
    <s v="316-13"/>
    <x v="1"/>
    <s v="Se presentan observaciones a la gestión realizada por parte del Supervisor, _x000a_Además de tener en cuenta las observaciones detectadas a la interventoría, para el ejercicio de las acciones a que haya lugar, se presentan las siguientes:_x000a_8. Aunque el concesion"/>
    <s v="GESTIÓN CONTRACTUAL Y  SEGUIMIENTO DE  PROYECTOS DE  INFRAESTRUCTURA DE TRANSPORTE "/>
    <x v="4"/>
    <s v="Ruta Caribe"/>
    <s v="Javier León"/>
    <s v="Mayo de 2013"/>
    <s v="PEI"/>
    <n v="36"/>
    <s v="Ac"/>
    <s v="Mediante correo electrónico del 23/12/15 se informa que aún quedan puentes por construir. Se revisará avance en 2016"/>
    <d v="2013-06-04T00:00:00"/>
    <d v="2013-12-31T00:00:00"/>
    <m/>
    <s v="Mediante correo electrónico del 11/03/2016 se anexan documento con el resumen de los puentes peatones terminados y en construcción._x000a_En la auditoría se verifica  que a junio de 2016 se ha tenido avance en la construcción de los puentes peatonales; sin emba"/>
    <m/>
    <x v="1"/>
    <s v="Mediante correo electrónico del 16/09/2016, se envían un documento de avance de los puentes peatones que se están ejecutando._x000a__x000a_Se analizó el alcance del informe de auditoría entregado mediante memorando No. 2013-102.003938-3 del 31/05/2013, y se evidencia"/>
  </r>
  <r>
    <n v="1528"/>
    <s v="317-13"/>
    <x v="1"/>
    <s v="Se presentan observaciones a la gestión realizada por parte del Supervisor,_x000a_ Además de tener en cuenta las observaciones detectadas a la interventoría, para el ejercicio de las acciones a que haya lugar, se presentan las siguientes:_x000a_ 9. Se debe requerir a"/>
    <s v="GESTIÓN CONTRACTUAL Y  SEGUIMIENTO DE  PROYECTOS DE  INFRAESTRUCTURA DE TRANSPORTE "/>
    <x v="4"/>
    <s v="Ruta Caribe"/>
    <s v="Javier León"/>
    <s v="Mayo de 2013"/>
    <s v="PEI"/>
    <n v="36"/>
    <s v="Ac"/>
    <s v="Aunque se realiza gestión por parte de la interventoría, es necesario revisar la respuesta del concesionario."/>
    <d v="2013-06-04T00:00:00"/>
    <d v="2013-12-31T00:00:00"/>
    <m/>
    <m/>
    <m/>
    <x v="1"/>
    <s v="Mediante correo electrónico del 11/03/2016 se anexan comunicaciones de la concesión en donde se anexan registros fotográficos, realizando actividades de limpieza"/>
  </r>
  <r>
    <n v="1534"/>
    <s v="323-13"/>
    <x v="1"/>
    <s v="4.  Se debe implantar un procedimiento para el tratamiento de las conciliaciones, toda vez que el que se lleva a cabo actualmente no se encuentra formalmente establecido, tal y como se denota de lo publicado en la INTRANET de la ANI._x000a_"/>
    <s v="GESTIÓN JURÍDICA"/>
    <x v="5"/>
    <s v="Defensa Judicial "/>
    <s v="Marcos  Noguera"/>
    <s v="Mayo de 2013"/>
    <s v="PIL"/>
    <n v="8"/>
    <m/>
    <m/>
    <m/>
    <m/>
    <m/>
    <m/>
    <m/>
    <x v="1"/>
    <s v="Dentro de SIG encontramos el Proceso de Gestión Jurídica y dentro del cual se incorpora el procedimiento de las conciliaciones dentro de los siguientes formatos GEJU-F-002, GEJU-F-003, GEJU-F-006, GEJU-F-007."/>
  </r>
  <r>
    <n v="1544"/>
    <s v="333-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_x000a_- Al igual que los demás componentes el tema financiero es de gran importancia para la firma Interventora, se recibe por parte del consorcio CIC2012 el  apoyo y asistencia en los diferentes comités Fiduciarios que se realizan al igual que en las reunione"/>
    <d v="2013-06-04T00:00:00"/>
    <d v="2013-12-31T00:00:00"/>
    <m/>
    <s v="Mediante correo electrónico del 16/12/15, se mencionan que se están realizando varias actividades como reuniones, informes y capacitaciones, razón por la cual es necesario aportar soportes"/>
    <n v="100"/>
    <x v="1"/>
    <s v="En la auditoría de mayo de 2016 se evidenció que la interventoría entrega dentro de los primeros 15 días del mes los informes financieros, los cuales se soportan con radicados ANI._x000a_Se evidenció que la interventoría viene realizando actividades como reunio"/>
  </r>
  <r>
    <n v="1546"/>
    <s v="335-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r>
  <r>
    <n v="1547"/>
    <s v="336-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solicita realizar actividades seguras; sin embargo, es necesario conocer las acciones que ha tomado el concesionario"/>
    <n v="100"/>
    <x v="1"/>
    <s v="En la auditoría de mayo de 2016 se evidencia que la interventoría envío comunicaciones en las que se solicita realizar actividades seguras al concesionario. Por otro lado, se  observa que el concesionario da respuesta oportuna e implementa acciones de mej"/>
  </r>
  <r>
    <n v="1548"/>
    <s v="337-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En cuanto al tema de como el modelo financiero tiene contemplado el posible ingreso por publicidad, la Interventoría una vez revisados los documentos contractuales  no evidenció un modelo financiero contractual que permitiera realizar el análisis enunciad"/>
    <d v="2013-06-04T00:00:00"/>
    <d v="2013-12-31T00:00:00"/>
    <m/>
    <s v="Mediante correo electrónico del 16/12/15, se menciona que las vallas fueron retiradas, sin embargo, es necesario aportar fotografías"/>
    <n v="100"/>
    <x v="1"/>
    <s v="En la auditoría de mayo de 2016 se evidencia que la interventoría solicitó al concesionario el retiro de la publicidad en los peajes. Al respecto, se informa que a la fecha no hay publicidad, la cual se verifica con  fotografías recientes."/>
  </r>
  <r>
    <n v="1588"/>
    <n v="377"/>
    <x v="1"/>
    <s v="_x000a__x000a_2) Cuando la gestión de un supervisor haya finalizado o sea removido a otro proyecto, se deben establecer unos lineamientos para la entrega formal del cargo o labores que ostentaba._x000a__x000a_"/>
    <s v="GESTIÓN CONTRACTUAL Y  SEGUIMIENTO DE  PROYECTOS DE  INFRAESTRUCTURA DE TRANSPORTE "/>
    <x v="3"/>
    <s v="VGC"/>
    <s v="Luz Mary Hernández"/>
    <s v="Junio de 2013"/>
    <s v="PEI"/>
    <n v="79"/>
    <s v="Ac"/>
    <s v="El supervisor saliente debe entregar informe final que incluya el estado de avance del proyecto, sin embargo se esta generando en conjunto con Calidad un procedimiento para este tema"/>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r>
  <r>
    <n v="1589"/>
    <n v="378"/>
    <x v="1"/>
    <s v="_x000a__x000a_3) Los supervisores entrantes deben tener conocimiento o copia del informe de entrega de su antecesor, a fin de ponerse en contexto con el estado actual de su nuevo proyecto._x000a__x000a_"/>
    <s v="GESTIÓN CONTRACTUAL Y  SEGUIMIENTO DE  PROYECTOS DE  INFRAESTRUCTURA DE TRANSPORTE "/>
    <x v="3"/>
    <s v="VGC"/>
    <s v="Luz Mary Hernández"/>
    <s v="Junio de 2013"/>
    <s v="PEI"/>
    <n v="79"/>
    <s v="Ac"/>
    <s v="En la actualidad se ha venido efectuando la entrega de un supervisor al otro, ejemplo Eillson Ballesteros a Victor Andres Gutierrez "/>
    <d v="2013-07-08T00:00:00"/>
    <d v="2013-12-31T00:00:00"/>
    <s v="Se siguen parámetros descritos en procedimiento GCSP-P-023"/>
    <s v="Se recibió copia de procedimiento GCSP-P-023,Versión 002 de fecha 30/07/2015. "/>
    <n v="100"/>
    <x v="1"/>
    <m/>
  </r>
  <r>
    <n v="1591"/>
    <n v="380"/>
    <x v="1"/>
    <s v="_x000a__x000a_5) Se deben crear mecanismos de control que permitan evidenciar de manera oportuna, los eventos en los cuales los supervisores salientes no entregan de manera apropiada el proyecto, y toda la documentación, incluyendo equipos de oficina que se encuentra"/>
    <s v="GESTIÓN CONTRACTUAL Y  SEGUIMIENTO DE  PROYECTOS DE  INFRAESTRUCTURA DE TRANSPORTE "/>
    <x v="3"/>
    <s v="VGC"/>
    <s v="Luz Mary Hernández"/>
    <s v="Junio de 2013"/>
    <s v="PEI"/>
    <n v="79"/>
    <s v="Ac"/>
    <s v="Se establecerá en el procedimiento que se esta elaborando "/>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r>
  <r>
    <n v="1592"/>
    <n v="381"/>
    <x v="1"/>
    <s v="6) Teniendo en cuenta que en la revisión efectuada a todos los documentos soportes de los contratos en comento, sólo  se recibieron dos (2) documentos relacionados uno como informe de entrega final y otro como acta de entrega, cumpliéndose lo consagrado e"/>
    <s v="GESTIÓN CONTRACTUAL Y  SEGUIMIENTO DE  PROYECTOS DE  INFRAESTRUCTURA DE TRANSPORTE "/>
    <x v="3"/>
    <s v="VGC"/>
    <s v="Luz Mary Hernández"/>
    <s v="Junio de 2013"/>
    <s v="PEI"/>
    <n v="79"/>
    <s v="Ac"/>
    <s v="Todos deben entregar el informe final de manera formal, sin embargo en el procedimiento se establecerá que para la cancelación del último pago es requisito la entrega del informe  de gestión de todo el periodo que permaneció a cargo del  proyecto "/>
    <d v="2013-07-08T00:00:00"/>
    <d v="2013-12-31T00:00:00"/>
    <s v="Se entrega Procedimiento GCSP-P-023"/>
    <s v="Se recibió copia de procedimiento GCSP-P-023,Versión 002 de fecha 30/07/2015. "/>
    <n v="100"/>
    <x v="1"/>
    <s v="Se esta trabajando una nueva versión la cual esta programada para entregar en Mayo."/>
  </r>
  <r>
    <n v="1593"/>
    <n v="382"/>
    <x v="1"/>
    <s v=" _x000a_7) Sí bien es cierto que en la cláusula (Decimo Segunda) de los contratos en mención, se establece que “… El contratista se compromete a entregar debidamente organizada al Supervisor del Contrato la documentación que haya producido durante la ejecución "/>
    <s v="GESTIÓN CONTRACTUAL Y  SEGUIMIENTO DE  PROYECTOS DE  INFRAESTRUCTURA DE TRANSPORTE "/>
    <x v="3"/>
    <s v="VGC"/>
    <s v="Luz Mary Hernández"/>
    <s v="Junio de 2013"/>
    <s v="PEI"/>
    <n v="79"/>
    <s v="Ac"/>
    <s v="Dentro del procedimiento establecer un formato de paz y salvo que deba ser firmado por cada dependencia."/>
    <d v="2013-07-08T00:00:00"/>
    <d v="2013-12-31T00:00:00"/>
    <s v="Se entrega Procedimiento GCSP-P-023"/>
    <s v="Se recibió copia de procedimiento GCSP-P-023,Versión 002 de fecha 30/07/2015. "/>
    <n v="100"/>
    <x v="1"/>
    <s v="Se esta trabajando una nueva versión la cual esta programada para entregar en Mayo."/>
  </r>
  <r>
    <n v="1598"/>
    <n v="387"/>
    <x v="1"/>
    <s v="_x000a__x000a_12) Se debe hacer extensivo el diligenciamiento del formato de inventario de la documentación que contiene cada carpeta; de esta forma se tiene un mejor control de toda la documentación._x000a__x000a_"/>
    <s v="GESTIÓN CONTRACTUAL Y  SEGUIMIENTO DE  PROYECTOS DE  INFRAESTRUCTURA DE TRANSPORTE "/>
    <x v="3"/>
    <s v="VGC"/>
    <s v="Luz Mary Hernández"/>
    <s v="Junio de 2013"/>
    <s v="PEI"/>
    <n v="79"/>
    <s v="Ac"/>
    <s v="LA Vicepresidencia maneja listado de documentos que deben reposar en la carpeta de cada contratista"/>
    <d v="2013-07-08T00:00:00"/>
    <d v="2013-12-31T00:00:00"/>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r>
  <r>
    <n v="1601"/>
    <n v="390"/>
    <x v="1"/>
    <s v="_x000a__x000a_15) Debe reposar en las carpetas todos los informes de las comisiones de desplazamiento, que soportan los pagos mensuales._x000a_   _x000a_"/>
    <s v="GESTIÓN CONTRACTUAL Y  SEGUIMIENTO DE  PROYECTOS DE  INFRAESTRUCTURA DE TRANSPORTE "/>
    <x v="3"/>
    <s v="VGC"/>
    <s v="Luz Mary Hernández"/>
    <s v="Junio de 2013"/>
    <s v="PEI"/>
    <n v="79"/>
    <s v="Ac"/>
    <s v="El informe de comisión debe ser enrejado en Vicepresidencia Financiera y Administrativa como soporte de la comisión. _x000a_Además algunos supervisores lo radican para ser archivado en la respectiva carpeta, ver radicado 2015-409009764-2 del 20 de Febrero de 20"/>
    <d v="2013-07-08T00:00:00"/>
    <d v="2013-12-31T00:00:00"/>
    <s v="Todos los informes de comisión y desplazamiento se deben realizar de acuerdo a los  formatos GADF-F- 004 y GADF-F- 032"/>
    <s v="Se recibió copia de los formatos señalados, aclarando que los mismos son requisitos necesarios para que la VAF, proceda con el respectivo pago para la legalización de las comisiones. "/>
    <n v="100"/>
    <x v="1"/>
    <m/>
  </r>
  <r>
    <n v="1612"/>
    <n v="401"/>
    <x v="1"/>
    <s v="Al realizar la auditoría a los contratos por prestación de servicios se recomienda hacer las correcciones a los contratos que se registraron erróneamente en la base de datos del SECOP adjudicándose a una dependencia distinta a la que inicialmente suscribi"/>
    <s v="GESTIÓN DE LA CONTRATACIÓN PÚBLICA"/>
    <x v="5"/>
    <s v="Gerencia de Contratación"/>
    <s v="Marcos  Noguera"/>
    <s v="Julio de 2013"/>
    <s v="PIL"/>
    <n v="37"/>
    <s v="Ap"/>
    <m/>
    <d v="2013-08-01T00:00:00"/>
    <d v="2013-12-31T00:00:00"/>
    <m/>
    <s v="Con respecto a esta no conformidad, se logró vislumbrar el avance respectivo dentro del informe SECOP del año 2015, donde no se encontraron alarmas, atrasos ni falta de publicaciones dentro del sistema."/>
    <m/>
    <x v="0"/>
    <m/>
  </r>
  <r>
    <n v="1618"/>
    <n v="407"/>
    <x v="1"/>
    <s v="Será labor para la Interventoría _x000a_c) Se llevó a cabo la aplicación de la metodología desarrollada hasta este momento por la Oficina de Control Interno, con el objeto de evaluar de manera integral y detallada el desempeño de las labores propias de la Inter"/>
    <s v="GESTIÓN CONTRACTUAL Y  SEGUIMIENTO DE  PROYECTOS DE  INFRAESTRUCTURA DE TRANSPORTE "/>
    <x v="4"/>
    <s v="ZMB"/>
    <s v="Juan Carlos Sáenz"/>
    <s v="Julio de 2013"/>
    <s v="PEI"/>
    <n v="35"/>
    <s v="Ac"/>
    <m/>
    <d v="2013-08-01T00:00:00"/>
    <d v="2013-12-31T00:00:00"/>
    <m/>
    <s v="Mediante memorando No. 2015-500-015428-3 del 29/12/15, se informa que se han adoptado actividades de mejora sobre lo mencionado; si embargo es necesario enviar soportes "/>
    <n v="100"/>
    <x v="1"/>
    <s v="Mediante memorando No. 2015-500-015428-3 del 29/12/15, se informa que se han adoptado actividades de mejora sobre lo mencionado y mediante correo electrónico del 17/02/16 se enviaron los soportes "/>
  </r>
  <r>
    <n v="1620"/>
    <n v="409"/>
    <x v="1"/>
    <s v="Será labor para la Interventoría_x000a_e) Para la Agencia Nacional de Infraestructura es claro que las labores de seguimiento y control que debe realizar el equipo de interventoría en los diferentes componentes de su labor integral (técnico, administrativo, pre"/>
    <s v="GESTIÓN CONTRACTUAL Y  SEGUIMIENTO DE  PROYECTOS DE  INFRAESTRUCTURA DE TRANSPORTE "/>
    <x v="4"/>
    <s v="ZMB"/>
    <s v="Juan Carlos Sáenz"/>
    <s v="Julio de 2013"/>
    <s v="PEI"/>
    <n v="35"/>
    <s v="Ac"/>
    <m/>
    <d v="2013-08-01T00:00:00"/>
    <d v="2013-12-31T00:00:00"/>
    <m/>
    <s v="Mediante memorando No. 2015-500-015428-3 del 29/12/15, se informa que se ha solicitado incumplimiento o terminación del contrato"/>
    <n v="100"/>
    <x v="1"/>
    <s v="Mediante memorando No. 2015-500-015428-3 del 29/12/15, se informa que se ha solicitado incumplimiento o terminación del contrato. Mediante correo electrónico del 17/02/16 se enviaron los soportes "/>
  </r>
  <r>
    <n v="1621"/>
    <n v="410"/>
    <x v="1"/>
    <s v="Será labor para la Interventoría del proyecto tener en cuenta las recomendaciones y lineamientos que ésta oficina está planteando en el presente informe, producto de la Auditoría realizada de manera pormenorizada, y que en particular resalta los siguiente"/>
    <s v="GESTIÓN CONTRACTUAL Y  SEGUIMIENTO DE  PROYECTOS DE  INFRAESTRUCTURA DE TRANSPORTE "/>
    <x v="4"/>
    <s v="ZMB"/>
    <s v="Juan Carlos Sáenz"/>
    <s v="Julio de 2013"/>
    <s v="PEI"/>
    <n v="35"/>
    <s v="Ac"/>
    <m/>
    <d v="2013-08-01T00:00:00"/>
    <d v="2013-12-31T00:00:00"/>
    <m/>
    <s v="Mediante memorando No. 2015-500-015428-3 del 29/12/15, se informa que se solicitará dicha labor a la interventoría. Revisar avance en 2016"/>
    <n v="50"/>
    <x v="0"/>
    <m/>
  </r>
  <r>
    <n v="1623"/>
    <n v="412"/>
    <x v="1"/>
    <s v="Será labor para la Interventoría_x000a_h) Adicional al punto anterior, se deberá continuar con el seguimiento al tema del Paseo de las Frutas, dados los aspectos que actualmente se siguen teniendo como lo son los de tipo ambiental, lo referente a la licencia de"/>
    <s v="GESTIÓN CONTRACTUAL Y  SEGUIMIENTO DE  PROYECTOS DE  INFRAESTRUCTURA DE TRANSPORTE "/>
    <x v="4"/>
    <s v="ZMB"/>
    <s v="Juan Carlos Sáenz"/>
    <s v="Julio de 2013"/>
    <s v="PEI"/>
    <n v="35"/>
    <s v="Ac"/>
    <m/>
    <d v="2013-08-01T00:00:00"/>
    <d v="2013-12-31T00:00:00"/>
    <m/>
    <s v="Mediante memorando No. 2015-500-015428-3 del 29/12/15, se informa que se han realizado oficios y se han obtenido licencias de construcción; sin embargo, es necesario aportar soportes"/>
    <n v="50"/>
    <x v="0"/>
    <m/>
  </r>
  <r>
    <n v="1625"/>
    <n v="414"/>
    <x v="1"/>
    <s v="2. Actualizar el Manual de Contratación de la Agencia Nacional de Infraestructura, en el cual se señalen las funciones internas en materia contractual, las tareas que deban acometerse en virtud de la delegación y desconcentración de funciones, así como la"/>
    <s v="GESTIÓN CONTRACTUAL Y  SEGUIMIENTO DE  PROYECTOS DE  INFRAESTRUCTURA DE TRANSPORTE "/>
    <x v="3"/>
    <s v="VGC"/>
    <s v="Roberto Daza"/>
    <s v="Julio de 2013"/>
    <s v="PEI"/>
    <n v="69"/>
    <m/>
    <m/>
    <m/>
    <m/>
    <m/>
    <m/>
    <m/>
    <x v="1"/>
    <s v="se actualizó el manual de contratación y se encuentra publicado en la pagina web en el link: http://www.ani.gov.co/sites/default/files/sig//gcop-m-001_manual_de_contratacion_v3.pdf"/>
  </r>
  <r>
    <n v="1633"/>
    <n v="422"/>
    <x v="1"/>
    <s v="15. Garantizar el cumplimiento de la Directiva Presidencial 004/2012,” Eficiencia administrativa y lineamientos de la política cero papel en la administración pública”, dado que se evidenciaron en las diferentes carpetas copias de los siguientes documento"/>
    <s v="GESTIÓN  ADMINISTRATIVA Y  FINANCIERA"/>
    <x v="2"/>
    <s v="Contratación y prestación de servicio"/>
    <s v="Héctor Vanegas"/>
    <s v="Agosto de 2013"/>
    <s v="PEI"/>
    <n v="39"/>
    <m/>
    <m/>
    <m/>
    <m/>
    <m/>
    <s v="Esta no conformidad se maneja con el seguimiento realizado de la 1578"/>
    <m/>
    <x v="1"/>
    <m/>
  </r>
  <r>
    <n v="1636"/>
    <n v="425"/>
    <x v="1"/>
    <s v="Se solicita que cada vez que al interior de la entidad haya cambio de apoderados es deber del administrador de la entidad desactivarlos, crear los nuevos usuarios y reasignar los procesos, dado que encontramos en el presente informe desactualizaciones al "/>
    <s v="GESTIÓN JURÍDICA"/>
    <x v="5"/>
    <s v="Defensa Judicial "/>
    <s v="Marcos  Noguera"/>
    <s v="Agosto de 2013"/>
    <s v="PIL"/>
    <n v="11"/>
    <m/>
    <m/>
    <m/>
    <m/>
    <m/>
    <m/>
    <m/>
    <x v="1"/>
    <s v="Dentro del informe EKOGUI que se presentó en el mes de octubre de 2015 se logró comprobar que esta no conformidad fue subsanada."/>
  </r>
  <r>
    <n v="1639"/>
    <n v="428"/>
    <x v="1"/>
    <s v="Se encontró duplicidad de procesos dentro del Sistema “LITIGOB” (Rad. 2007-0798, 2006-064)._x000a__x000a_"/>
    <s v="GESTIÓN JURÍDICA"/>
    <x v="5"/>
    <s v="Defensa Judicial "/>
    <s v="Marcos  Noguera"/>
    <s v="Agosto de 2013"/>
    <s v="PIL"/>
    <n v="11"/>
    <m/>
    <m/>
    <m/>
    <m/>
    <m/>
    <m/>
    <m/>
    <x v="1"/>
    <s v="Dentro del informe EKOGUI que se presentó en el mes de octubre de 2015 se logró comprobar que esta no conformidad fue subsanada."/>
  </r>
  <r>
    <n v="1640"/>
    <n v="429"/>
    <x v="1"/>
    <s v="Dentro de la lista (grafica No.1) de abogados externos que aparece dentro del sistema, para lo cual es de gran importancia actualizar la lista de estos abogados externos dentro del sistema LITIGOB, ya que no tienen vinculo alguno con la entidad a la fecha"/>
    <s v="GESTIÓN JURÍDICA"/>
    <x v="5"/>
    <s v="Defensa Judicial "/>
    <s v="Marcos  Noguera"/>
    <s v="Agosto de 2013"/>
    <s v="PIL"/>
    <n v="11"/>
    <m/>
    <m/>
    <m/>
    <m/>
    <m/>
    <m/>
    <m/>
    <x v="1"/>
    <s v="Dentro del informe EKOGUI que se presentó en el mes de octubre de 2015 se logró comprobar que esta no conformidad fue subsanada."/>
  </r>
  <r>
    <n v="1641"/>
    <n v="430"/>
    <x v="1"/>
    <s v="1. Se presenta incertidumbre sobre la presentación del informe mensual, por parte de la Interventoría, ya que según lo descrito en el Capítulo IV de la Minuta del Contrato, sección 4.02 informes mensuales se estipula presentación dentro de los primeros ci"/>
    <s v="GESTIÓN CONTRACTUAL Y  SEGUIMIENTO DE  PROYECTOS DE  INFRAESTRUCTURA DE TRANSPORTE "/>
    <x v="3"/>
    <s v="Ruta del Sol II"/>
    <s v="Javier León"/>
    <s v="Agosto de 2013"/>
    <s v="PEI"/>
    <n v="55"/>
    <m/>
    <m/>
    <m/>
    <m/>
    <m/>
    <s v="Mediante memorando No. 2015-305-014868-3 del 18/12/15, se informa que se ha estado entregando los informes dentro de los tiempos estipulados en contrato; sin embargo, es necesario enviar documentos soporte"/>
    <m/>
    <x v="1"/>
    <s v="Mediante memorando No. 2015-305-014868-3 del 18/12/15, se informa que se ha estado entregando los informes dentro de los tiempos estipulados en contrato; sin embargo, es necesario enviar documentos soporte._x000a__x000a_Mediante correo electrónico del 16/05/2016 y CD"/>
  </r>
  <r>
    <n v="1642"/>
    <n v="431"/>
    <x v="1"/>
    <s v="2.       Se debe realizar, documentar y anexar el seguimiento que se efectúa al equipo de control de calidad interno del Concesionario, el cual verifica las funciones de control de las actividades de los subcontratistas._x000a_"/>
    <s v="GESTIÓN CONTRACTUAL Y  SEGUIMIENTO DE  PROYECTOS DE  INFRAESTRUCTURA DE TRANSPORTE "/>
    <x v="3"/>
    <s v="Ruta del Sol II"/>
    <s v="Javier León"/>
    <s v="Agosto de 2013"/>
    <s v="PEI"/>
    <n v="55"/>
    <s v="Ac"/>
    <s v="no es clara la no conformidad reportada y es difierente a lo enviado y respondido por la Interventoría._x000a__x000a_El cuadro de activiades 4.4 se señala claramente que &quot;el Interventor no ejercerá funciones de control de las actividades de los subcontratistas, ni da"/>
    <m/>
    <m/>
    <m/>
    <s v="Mediante memorando No. 2015-305-014868-3 del 18/12/15, se informa que se realiza el seguimiento de calidad; sin embargo, es necesario enviar documentos soporte_x000a__x000a_Mediante correo electrónico del 16/05/2016 y CD`s entregrados el 18/05/2016, se informa que no"/>
    <m/>
    <x v="0"/>
    <m/>
  </r>
  <r>
    <n v="1644"/>
    <n v="433"/>
    <x v="1"/>
    <s v="4.      Se debe anexar verificaron de requisitos, para tarifas diferenciales en el peaje de Pailitas._x000a_"/>
    <s v="GESTIÓN CONTRACTUAL Y  SEGUIMIENTO DE  PROYECTOS DE  INFRAESTRUCTURA DE TRANSPORTE "/>
    <x v="3"/>
    <s v="Ruta del Sol II"/>
    <s v="Javier León"/>
    <s v="Agosto de 2013"/>
    <s v="PEI"/>
    <n v="55"/>
    <m/>
    <m/>
    <m/>
    <m/>
    <m/>
    <s v="Mediante memorando No. 2015-305-014868-3 del 18/12/15, se informa que se esta utilizando un formato; sin embargo, es necesario enviar documentos soporte"/>
    <m/>
    <x v="1"/>
    <s v="Mediante memorando No. 2015-305-014868-3 del 18/12/15, se informa que se esta utilizando un formato; sin embargo, es necesario enviar documentos soporte._x000a__x000a__x000a_Mediante correo electrónico del 16/05/2016 y CD`s entregrados el 18/05/2016, se anexan formatos de "/>
  </r>
  <r>
    <n v="1645"/>
    <n v="434"/>
    <x v="1"/>
    <s v="5.      Dentro de la verificación que se realiza al manejo de fuentes de ruido, se encuentra pendiente soportar el resultado incorporado en el formato ICA._x000a_"/>
    <s v="GESTIÓN CONTRACTUAL Y  SEGUIMIENTO DE  PROYECTOS DE  INFRAESTRUCTURA DE TRANSPORTE "/>
    <x v="3"/>
    <s v="Ruta del Sol II"/>
    <s v="Javier León"/>
    <s v="Agosto de 2013"/>
    <s v="PEI"/>
    <n v="55"/>
    <m/>
    <m/>
    <m/>
    <m/>
    <m/>
    <s v="Mediante memorando No. 2015-305-014868-3 del 18/12/15, se informa que se esta diligenciando el formato ICA; sin embargo, es necesario enviar documentos soporte"/>
    <m/>
    <x v="1"/>
    <s v="Medianrte correo electrónico del 24/06/2016, se anexan los siguientes documentos PR-TE-02-01-FR-PVPS-29 "/>
  </r>
  <r>
    <n v="1646"/>
    <n v="435"/>
    <x v="1"/>
    <s v="6.      Se deben fortalecer los formatos de  verificación de instalaciones físicas en estación de peaje, por parte de la Interventoría, para de esta forma verificar entre otros, la Motobomba y botiquín.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instalaciones físicas; sin embargo, es necesario enviar documentos soporte"/>
    <m/>
    <x v="1"/>
    <s v="Mediante memorando No. 2015-305-014868-3 del 18/12/15, se informa que se actualizó el formato de verficación de instalaciones físicas; sin embargo, es necesario enviar documentos soporte._x000a__x000a_Mediante correo electrónico del 16/05/2016 y CD`s entregrados el 1"/>
  </r>
  <r>
    <n v="1647"/>
    <n v="436"/>
    <x v="1"/>
    <s v="7.      Para todos los formatos de revisión a vehículos en la parte operativa se debe incluir en sus formatos de verificación:_x000a_a.       Vehículo: SOAT, fecha de compra, medidores (niveles), emblemas,  dotación, ARP,  revisión técnico-mecánica (gases), des"/>
    <s v="GESTIÓN CONTRACTUAL Y  SEGUIMIENTO DE  PROYECTOS DE  INFRAESTRUCTURA DE TRANSPORTE "/>
    <x v="3"/>
    <s v="Ruta del Sol II"/>
    <s v="Javier León"/>
    <s v="Agosto de 2013"/>
    <s v="PEI"/>
    <n v="55"/>
    <m/>
    <m/>
    <m/>
    <m/>
    <m/>
    <s v="Mediante memorando No. 2015-305-014868-3 del 18/12/15, se informa que se actualizaron los formatos de los equipos; sin embargo, es necesario enviar documentos soporte"/>
    <m/>
    <x v="1"/>
    <s v="Mediante memorando No. 2015-305-014868-3 del 18/12/15, se informa que se actualizaron los formatos de los equipos; sin embargo, es necesario enviar documentos soporte._x000a_Mediante correo electrónico del 16/05/2016 y CD`s entregrados el 18/05/2016, se anexa l"/>
  </r>
  <r>
    <n v="1648"/>
    <n v="437"/>
    <x v="1"/>
    <s v="8.      Dentro de la verificación realizada a las casetas de peaje se debe incluir en los formatos:  Delegación del servicio en el recaudo, relación de cada uno de los libros (registro de dineros personales, libro control de boletería manual, informe de e"/>
    <s v="GESTIÓN CONTRACTUAL Y  SEGUIMIENTO DE  PROYECTOS DE  INFRAESTRUCTURA DE TRANSPORTE "/>
    <x v="3"/>
    <s v="Ruta del Sol II"/>
    <s v="Javier León"/>
    <s v="Agosto de 2013"/>
    <s v="PEI"/>
    <n v="55"/>
    <m/>
    <m/>
    <m/>
    <m/>
    <m/>
    <s v="Mediante memorando No. 2015-305-014868-3 del 18/12/15, se informa que se actualizó el formato de verificación; sin embargo, es necesario enviar documentos soporte"/>
    <m/>
    <x v="1"/>
    <s v="Mediante memorando No. 2015-305-014868-3 del 18/12/15, se informa que se actualizó el formato de verficación; sin embargo, es necesario enviar documentos soporte._x000a__x000a_Mediante correo electrónico del 16/05/2016 y CD`s entregrados el 18/05/2016, se anexan form"/>
  </r>
  <r>
    <n v="1649"/>
    <n v="438"/>
    <x v="1"/>
    <s v="9.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 boletería; sin embargo, es necesario enviar documentos soporte"/>
    <m/>
    <x v="1"/>
    <s v="Mediante memorando No. 2015-305-014868-3 del 18/12/15, se informa que se actualizó el formato de verficación de la boletería; sin embargo, es necesario enviar documentos soporte._x000a__x000a_Mediante correo electrónico del 16/05/2016 y CD`s entregrados el 18/05/2016"/>
  </r>
  <r>
    <n v="1650"/>
    <n v="439"/>
    <x v="1"/>
    <s v="10.    Se deben revisar todos los formatos adoptados, estandarizando la información que se encuentra dentro de las instalaciones y fuera de ella (estaciones de pesaje), para consolidar información en un solo formato y no en varios disgregados.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r>
  <r>
    <n v="1651"/>
    <n v="440"/>
    <x v="1"/>
    <s v="11.   Dentro de los formatos adoptados por la interventoría se debe incluir la obligación del contrato de concesión en la estación de pesaje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r>
  <r>
    <n v="1652"/>
    <n v="441"/>
    <x v="1"/>
    <s v="12.   Para los formatos de revisión a estaciones de peaje  en la parte operativa se debe incluir en sus formatos de verificación:_x000a_a.       Permanencia de colas inferiores a 5 vehículos_x000a_b.       Revisión de Libros (Asistencia, Novedades, Sobrepeso)_x000a_c.     "/>
    <s v="GESTIÓN CONTRACTUAL Y  SEGUIMIENTO DE  PROYECTOS DE  INFRAESTRUCTURA DE TRANSPORTE "/>
    <x v="3"/>
    <s v="Ruta del Sol II"/>
    <s v="Javier León"/>
    <s v="Agosto de 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r>
  <r>
    <n v="1653"/>
    <n v="442"/>
    <x v="1"/>
    <s v="13.   En la estación de pesaje de la Lizama se observan colas superiores a 10 tracto mulas para ser pesados,  lo que ocasiona que un carril de la vía nacional se vea obstruido originando trancones por el corredor vial. Se deben tomar medidas contingentes "/>
    <s v="GESTIÓN CONTRACTUAL Y  SEGUIMIENTO DE  PROYECTOS DE  INFRAESTRUCTURA DE TRANSPORTE "/>
    <x v="3"/>
    <s v="Ruta del Sol II"/>
    <s v="Javier León"/>
    <s v="Agosto de 2013"/>
    <s v="PEI"/>
    <n v="55"/>
    <m/>
    <m/>
    <m/>
    <m/>
    <m/>
    <s v="Mediante memorando No. 2015-305-014868-3 del 18/12/15, se informa que se solicitará al concesionario arreglar esta situación; sin embargo, es necesario enviar documentos soporte._x000a__x000a_Seguimiento en 2016"/>
    <m/>
    <x v="1"/>
    <s v="Mediante memorando No. 2015-305-014868-3 del 18/12/15, se informa que se solicitará al concesionario arreglar esta situación; sin embargo, es necesario enviar documentos soporte._x000a_Mediante correo electrónico del 16/05/2016 y CD`s entregrados el 18/05/2016,"/>
  </r>
  <r>
    <n v="1654"/>
    <n v="443"/>
    <x v="1"/>
    <s v="14.   Se debe registrar la verificación que se le realiza a los equipos dentro de la estación de pesaje como son: sistema automático de impresión del peso, computador (hardware y software), programa de captura de datos funcionando_x000a_"/>
    <s v="GESTIÓN CONTRACTUAL Y  SEGUIMIENTO DE  PROYECTOS DE  INFRAESTRUCTURA DE TRANSPORTE "/>
    <x v="3"/>
    <s v="Ruta del Sol II"/>
    <s v="Javier León"/>
    <s v="Agosto de 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r>
  <r>
    <n v="1655"/>
    <n v="444"/>
    <x v="1"/>
    <s v="15.   Incluir dentro del formato de seguimiento social la verificación al Aviso visible al exterior de la oficina con el nombre del proyecto de concesión, &quot;centro de información&quot;, con dimensiones de (100 cm. x 50 cm.) logo de la ANI y del Concesionario_x000a_"/>
    <s v="GESTIÓN CONTRACTUAL Y  SEGUIMIENTO DE  PROYECTOS DE  INFRAESTRUCTURA DE TRANSPORTE "/>
    <x v="3"/>
    <s v="Ruta del Sol II"/>
    <s v="Javier León"/>
    <s v="Agosto de 2013"/>
    <s v="PEI"/>
    <n v="55"/>
    <m/>
    <m/>
    <m/>
    <m/>
    <m/>
    <s v="Mediante memorando No. 2015-305-014868-3 del 18/12/15, se informa que se han actualizado formatos de atención a usuarios; sin embargo, es necesario enviar documentos soporte"/>
    <m/>
    <x v="1"/>
    <s v="Mediante memorando No. 2015-305-014868-3 del 18/12/15, se informa que se han actualizado formatos de atención a usuarios; sin embargo, es necesario enviar documentos soporte._x000a_Mediante correo electrónico del 16/05/2016 y CD`s entregrados el 18/05/2016, se "/>
  </r>
  <r>
    <n v="1656"/>
    <n v="445"/>
    <x v="1"/>
    <s v="16.   Dentro del informe de seguimiento social en el que se le realiza seguimiento al programa de atención a usuarios se debe incluir el seguimiento, al sistema de evaluación de medición de la satisfacción del cliente._x000a_"/>
    <s v="GESTIÓN CONTRACTUAL Y  SEGUIMIENTO DE  PROYECTOS DE  INFRAESTRUCTURA DE TRANSPORTE "/>
    <x v="3"/>
    <s v="Ruta del Sol II"/>
    <s v="Javier León"/>
    <s v="Agosto de 2013"/>
    <s v="PEI"/>
    <n v="55"/>
    <m/>
    <m/>
    <m/>
    <m/>
    <m/>
    <s v="Mediante memorando No. 2015-305-014868-3 del 18/12/15, se informa que se han actualizado formatos de &quot;centro de atención&quot;; sin embargo, es necesario enviar documentos soporte"/>
    <m/>
    <x v="1"/>
    <s v="Medianrte correo electrónico del 24/06/2016, se anexa el formato del concesionario y el extracto del informe del concesionario. "/>
  </r>
  <r>
    <n v="1657"/>
    <n v="446"/>
    <x v="1"/>
    <s v="17.   Se debe anexar el seguimiento realizado a la página WEB de la concesión donde se verifique la divulgación de los aspectos importantes de la concesión: valores de las tarifas de peaje, normatividad, pesos máximos permitidos, ubicación de Áreas de Ser"/>
    <s v="GESTIÓN CONTRACTUAL Y  SEGUIMIENTO DE  PROYECTOS DE  INFRAESTRUCTURA DE TRANSPORTE "/>
    <x v="3"/>
    <s v="Ruta del Sol II"/>
    <s v="Javier León"/>
    <s v="Agosto de 2013"/>
    <s v="PEI"/>
    <n v="55"/>
    <m/>
    <m/>
    <m/>
    <m/>
    <m/>
    <s v="Mediante memorando No. 2015-305-014868-3 del 18/12/15, se informa que se está actualizando la pág. web; sin embargo, es necesario enviar documentos soporte"/>
    <m/>
    <x v="1"/>
    <s v="Mediante memorando No. 2015-305-014868-3 del 18/12/15, se informa que se está actualizando la pág web; sin embargo, es necesario enviar documentos soporte._x000a_Mediante correo electrónico del 16/05/2016 y CD`s entregrados el 18/05/2016, se anexa formato de ve"/>
  </r>
  <r>
    <n v="1658"/>
    <n v="447"/>
    <x v="1"/>
    <s v="18.   Se presenta un atraso en las metas Gubernamentales de construcción de segunda calzada para la vigencia 2013, donde según cronograma en la ejecución se debía llevar a junio de 2013, 56km de construcción de doble calzada y al momento de la visita se r"/>
    <s v="GESTIÓN CONTRACTUAL Y  SEGUIMIENTO DE  PROYECTOS DE  INFRAESTRUCTURA DE TRANSPORTE "/>
    <x v="3"/>
    <s v="Ruta del Sol II"/>
    <s v="Javier León"/>
    <s v="Agosto de 2013"/>
    <s v="PEI"/>
    <n v="55"/>
    <m/>
    <m/>
    <m/>
    <m/>
    <m/>
    <s v="Mediante memorando No. 2015-305-014868-3 del 18/12/15, se informa que actualmente hay dos tribunales de arbitramento; sin embargo, es necesario enviar documentos soporte"/>
    <m/>
    <x v="1"/>
    <s v="Mediante memorando No. 2015-305-014868-3 del 18/12/15, se informa que actualmente hay dos tribunales de abrbitramento; sin embargo, es necesario enviar documentos soporte._x000a_Mediante correo electrónico del 16/05/2016 y CD`s entregrados el 18/05/2016, se ane"/>
  </r>
  <r>
    <n v="1659"/>
    <n v="448"/>
    <x v="1"/>
    <s v="Se presentan observaciones a la gestión realizada por parte del Supervisor,[1] _x000a_ _x000a_Además de tener en cuenta las observaciones detectadas a la interventoría, para el ejercicio de las acciones a que haya lugar, se presentan las siguientes:_x000a_ _x000a_1. De acuerdo a"/>
    <s v="GESTIÓN CONTRACTUAL Y  SEGUIMIENTO DE  PROYECTOS DE  INFRAESTRUCTURA DE TRANSPORTE "/>
    <x v="3"/>
    <s v="Ruta del Sol II"/>
    <s v="Javier León"/>
    <s v="Agosto de 2013"/>
    <s v="PEI"/>
    <n v="55"/>
    <s v="Ac"/>
    <s v="Se realizaron mesas de trabajo con la Vicepresidencia Administrativa y Financiera, Vicepresidencia Ejecutiva, y Vicepresidencia de Gestión Contractual, que se describen en concepto emitido sobre el tema por las Vicepresidencias de Gestión Contractual y Ej"/>
    <m/>
    <m/>
    <m/>
    <s v="Mediante memorando No. 2015-305-014868-3 del 18/12/15, se informa que no se da respuesta a la misma._x000a_Mediante correo electrónico del 6 de abril la supervisión envía documento con observaciones por parte de la interventoría, razón por la cual mediante corr"/>
    <m/>
    <x v="1"/>
    <s v="_x000a_Mediante correo electrónico del 15/09/2016 se anexa nuevamente comunicación, en donde se explica que no esxiste concurrencia de funciones."/>
  </r>
  <r>
    <n v="1660"/>
    <n v="449"/>
    <x v="1"/>
    <s v="Se presentan observaciones a la gestión realizada por parte del Supervisor,[1] _x000a_ _x000a_Además de tener en cuenta las observaciones detectadas a la interventoría, para el ejercicio de las acciones a que haya lugar, se presentan las siguientes:_x000a_ _x000a_2. Se debe requ"/>
    <s v="GESTIÓN CONTRACTUAL Y  SEGUIMIENTO DE  PROYECTOS DE  INFRAESTRUCTURA DE TRANSPORTE "/>
    <x v="3"/>
    <s v="Ruta del Sol II"/>
    <s v="Javier León"/>
    <s v="Agosto de 2013"/>
    <s v="PEI"/>
    <n v="55"/>
    <m/>
    <m/>
    <m/>
    <m/>
    <m/>
    <s v="Mediante memorando No. 2015-305-014868-3 del 18/12/15, se informa que el tramo ya se entregó; sin embargo, es necesario enviar documentos soporte"/>
    <m/>
    <x v="1"/>
    <s v="Mediante correo electrónico del 24/06/2016, se anexa las actas de terminacion de los hitos donde se encuentra Morrison y la Mata."/>
  </r>
  <r>
    <n v="1661"/>
    <n v="450"/>
    <x v="1"/>
    <s v="Se presentan observaciones a la gestión realizada por parte del Supervisor,[1] _x000a_ _x000a_Además de tener en cuenta las observaciones detectadas a la interventoría, para el ejercicio de las acciones a que haya lugar, se presentan las siguientes:_x000a_ _x000a_3.      Se pres"/>
    <s v="GESTIÓN CONTRACTUAL Y  SEGUIMIENTO DE  PROYECTOS DE  INFRAESTRUCTURA DE TRANSPORTE "/>
    <x v="3"/>
    <s v="Ruta del Sol II"/>
    <s v="Javier León"/>
    <s v="Agosto de 2013"/>
    <s v="PEI"/>
    <n v="55"/>
    <s v="Ac"/>
    <s v="A la fecha el personal que hace parte de la interventoría  se encuentra debidamente aprobado por la Agencia."/>
    <m/>
    <m/>
    <m/>
    <s v="Mediante memorando No. 2015-305-014868-3 del 18/12/15, no se incluyó sta observación._x000a_Mediante correo electrónico del 6 de abril la supervisión envía documento con observaciones por parte de la interventoría, razón por la cual mediante correos electrónico"/>
    <m/>
    <x v="1"/>
    <m/>
  </r>
  <r>
    <n v="1665"/>
    <n v="454"/>
    <x v="1"/>
    <s v="Se presentan observaciones a la gestión realizada por parte del Supervisor,[1] _x000a_ _x000a_Además de tener en cuenta las observaciones detectadas a la interventoría, para el ejercicio de las acciones a que haya lugar, se presentan las siguientes:_x000a_ _x000a_7.       Se pre"/>
    <s v="GESTIÓN CONTRACTUAL Y  SEGUIMIENTO DE  PROYECTOS DE  INFRAESTRUCTURA DE TRANSPORTE "/>
    <x v="3"/>
    <s v="Ruta del Sol II"/>
    <s v="Javier León"/>
    <s v="Agosto de 2013"/>
    <s v="PEI"/>
    <n v="55"/>
    <s v="Ac"/>
    <s v="La desafectacion del Hito 1, el cual se encuentra afectado por la Base Aerea German Olano, se ha venido trabajando con el fin de lograr suscribir un Otrosi al Contrato de Concesion que permita la desafectacion del este Hito, sin embargo este tema de gesti"/>
    <m/>
    <m/>
    <m/>
    <s v="Mediante memorando No. 2015-305-014868-3 del 18/12/15, se informa que se está buscando un otrosí que abarque la situación. _x000a__x000a_Mediante correo electrónico del 24/06/2016, se informa que debido a la interferencia de se presenta en el sector, es ncesario modi"/>
    <m/>
    <x v="0"/>
    <m/>
  </r>
  <r>
    <n v="1688"/>
    <n v="477"/>
    <x v="1"/>
    <s v="_x000a_4.       Aunque la interventoría cuenta con una Pagina WEB propia www.silcasa.com, esta no cumple con todos los requisitos del contrato, esto ocasiona incumplimiento en todos los ítems de seguimiento que esta debe contar con el (link o enlace específico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tiene actualizada la pago WEB; sin embargo, es necesario enviar soportes"/>
    <n v="100"/>
    <x v="1"/>
    <s v="Mediante correo electrónico del 21/12/15, se informa que se tiene actualizada la pago WEB. Se adjuntan soportes "/>
  </r>
  <r>
    <n v="1690"/>
    <n v="479"/>
    <x v="1"/>
    <s v="_x000a_6.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está realizando la verificación de boletería; sin embargo, es necesario enviar soportes"/>
    <m/>
    <x v="1"/>
    <s v="Mediante correo electrónico del 21/12/15, se informa que está realizando la verificación de boletería. Se adjuntan soportes  "/>
  </r>
  <r>
    <n v="1692"/>
    <n v="481"/>
    <x v="1"/>
    <s v="_x000a_8.       Se encuentra pendiente por recibir algunas obras ya terminadas por el concesionario, como son  las rehabilitaciones de tramo 8, y la segunda calzada Cúcuta Pamplona_x000a_"/>
    <s v="GESTIÓN CONTRACTUAL Y  SEGUIMIENTO DE  PROYECTOS DE  INFRAESTRUCTURA DE TRANSPORTE "/>
    <x v="3"/>
    <s v="Área metropolitana de Cúcuta"/>
    <s v="Javier León"/>
    <s v="Septiembre de 2013"/>
    <s v="PEI"/>
    <n v="57"/>
    <s v="Ac"/>
    <s v="No es clara la no conformidad reportada y es difierente a lo enviado y respondido por la Interventorí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
    <n v="90"/>
    <x v="0"/>
    <m/>
  </r>
  <r>
    <n v="1694"/>
    <n v="483"/>
    <x v="1"/>
    <s v="_x000a_10.   Aunque el contrato de interventoría finaliza el 15 de septiembre de 2013, se presenta incumplimiento en la presentación de las (3) Auditorias de seguridad vial así:_x000a_a.       Al inicio del contrato de interventoría, segundo mes contado a partir del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realizaron los informes; sin embargo, es necesario enviar soportes ya que falta 1"/>
    <n v="100"/>
    <x v="1"/>
    <s v="Mediante correo electrónico del 21/12/15, se informa que se realizaron los informes. Se adjuntan soportes "/>
  </r>
  <r>
    <n v="1695"/>
    <n v="484"/>
    <x v="1"/>
    <s v="_x000a_11.   Se deben fortalecer los formatos de verificación de instalaciones físicas en estación de peaje, por parte de la Interventoría, para de esta forma verificar entre otros, la Motobomba y botiquí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realizaron los informes; sin embargo, es necesario enviar soportes ya que falta 1"/>
    <n v="100"/>
    <x v="1"/>
    <s v="Mediante correo electrónico del 21/12/15, se informa que mediante formaros se realiza verificación de instalaciones físicas. Se adjuntan soportes "/>
  </r>
  <r>
    <n v="1696"/>
    <n v="485"/>
    <x v="1"/>
    <s v="_x000a_12.   Se cuentan con ciclo rutas en el tramo 1 (2km de longitud aproa) y tramo 2 (500m de longitud aprox); se tiene dentro del contrato de concesión el término “amoblamiento” urbano y no es claro el mantenimiento que se le debe realizar a estas. Se debe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solicitó al concesionario mantenimiento; sin embargo, es necesario enviar soportes y respuesta del concesionario_x000a__x000a_Seguimiento el 2016"/>
    <m/>
    <x v="1"/>
    <s v="Mediante correo electrónico del 21/12/15, se informa que se solicitó al concesionario mantenimiento; sin embargo. Se adjuntan soportes "/>
  </r>
  <r>
    <n v="1697"/>
    <n v="486"/>
    <x v="1"/>
    <s v="_x000a_13.   Dentro del seguimiento realizado a la revegetalizacion y/o reforestación, se evidenció que por falta de mantenimiento se extinguieron algunas compensaciones ya realizadas; se debe  requerir al concesionario y empezar proceso de sanción de ser perti"/>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está realizando la revegatilización en varios tramos; sin embargo, es necesario enviar soportes"/>
    <n v="100"/>
    <x v="1"/>
    <s v="Mediante correo electrónico del 21/12/15, se informa que se está realizando la revegatilización en varios tramos. Se adjuntan soportes "/>
  </r>
  <r>
    <n v="1699"/>
    <n v="488"/>
    <x v="1"/>
    <s v="_x000a_15.   Dentro de la verificación realizada a las casetas de peaje se deben incluir en los formatos:  Delegación del servicio en el recaudo, relación de cada uno de los libros (registro de dineros personales, libro control de boletería manual, informe de e"/>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lleva un formato; sin embargo, es necesario enviar soportes"/>
    <m/>
    <x v="1"/>
    <s v="Mediante correo electrónico del 21/12/15, se informa que se lleva un formato. Se adjuntan soportes"/>
  </r>
  <r>
    <n v="1702"/>
    <n v="491"/>
    <x v="1"/>
    <s v="Se presentan observaciones a la gestión realizada por parte del Supervisor,[#_ftn2][2]_x000a_ _x000a_Además de tener en cuenta las observaciones detectadas a la interventoría, para el ejercicio de las acciones a que haya lugar, se presentan las siguientes:_x000a_ _x000a_De acuer"/>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en los informes está aprobada la nómina de la interventoría; sin embargo, es necesario enviar soportes"/>
    <n v="100"/>
    <x v="1"/>
    <s v="Mediante correo electrónico del 21/12/15, se informa que en los informes está aprobada la nómina de la interventoría. Se adjuntan soportes "/>
  </r>
  <r>
    <n v="1703"/>
    <n v="492"/>
    <x v="1"/>
    <s v=" _x000a_Temas pendientes a la fecha[#_ftn3][3]:_x000a__x000a_·         El Índice de Estado de la vía no se encuentra por encima de los estándares establecidos, ya que ningún tramo se encuentra por encima de 4.5 en su calificació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r>
  <r>
    <n v="1704"/>
    <n v="493"/>
    <x v="1"/>
    <s v=" _x000a_Temas pendientes a la fecha[#_ftn3][3]:_x000a_·         No se ha suscrito acta de inicio de etapa de operació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
    <m/>
    <x v="0"/>
    <m/>
  </r>
  <r>
    <n v="1705"/>
    <n v="494"/>
    <x v="1"/>
    <s v=" _x000a_Temas pendientes a la fecha[#_ftn3][3]:_x000a__x000a_·         Realizar seguimiento a las observaciones planteadas por la interventoría mediante memorando interno N° 20134090150802 de abril 22 de 2013 Se Incluyó en cada uno de los Informes de Interventoría constanc"/>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r>
  <r>
    <n v="1707"/>
    <n v="496"/>
    <x v="1"/>
    <s v="No se encuentran publicados en la página web los indicadores de gestión para el año 2012."/>
    <s v="SISTEMA ESTRATÉGICO DE PLANEACIÓN Y  GESTIÓN "/>
    <x v="1"/>
    <s v="Gerencia de Planeación "/>
    <s v="Marcos  Noguera"/>
    <s v="Octubre de 2013 "/>
    <s v="PEI"/>
    <n v="29"/>
    <m/>
    <m/>
    <m/>
    <m/>
    <m/>
    <m/>
    <m/>
    <x v="1"/>
    <s v="Con respecto a esta no conformidad, se logró observar que a partir del mes de diciembre de 2015 se están publicando los indicadores de gestión en la página web de la entidad."/>
  </r>
  <r>
    <n v="1708"/>
    <n v="497"/>
    <x v="1"/>
    <s v="Igualmente no se encontró publicado el informe de austeridad en el gasto para el año 2012."/>
    <s v="GESTIÓN  ADMINISTRATIVA Y  FINANCIERA"/>
    <x v="2"/>
    <s v="Contabilidad"/>
    <s v="Marcos  Noguera"/>
    <s v="Octubre de 2013 "/>
    <s v="PEI"/>
    <n v="29"/>
    <m/>
    <m/>
    <m/>
    <m/>
    <m/>
    <m/>
    <m/>
    <x v="1"/>
    <s v="Después de realizar una revisión en la página web de la entidad en el mes de diciembre de 2015 se encontró la publicación de dicho informe."/>
  </r>
  <r>
    <n v="1710"/>
    <n v="499"/>
    <x v="1"/>
    <s v="1. Dar aplicabilidad a lo establecido en la Ley 909 de 2004 en su artículo 16 y el Decreto 1228 de 2005, en lo referente a las Comisiones de Personal de las Entidades Estales. *"/>
    <s v="GESTIÓN DEL TALENTO HUMANO"/>
    <x v="2"/>
    <s v="Talento Humano"/>
    <s v="Marcos  Noguera"/>
    <s v="Octubre de 2013 "/>
    <s v="PEI"/>
    <n v="94"/>
    <m/>
    <m/>
    <m/>
    <m/>
    <m/>
    <s v="Es importante aclarar que esta no es una no conformidad, sino una recomendación pero la entidad viene aplicando la norma a la cual se hace alusión."/>
    <m/>
    <x v="1"/>
    <s v="Se cierra por ser una recomendación "/>
  </r>
  <r>
    <n v="1711"/>
    <n v="500"/>
    <x v="1"/>
    <s v="2. Publicar los informes trimestrales dentro de la página de la CNSC, con las especificaciones legales. *"/>
    <s v="GESTIÓN DEL TALENTO HUMANO"/>
    <x v="2"/>
    <s v="Talento Humano"/>
    <s v="Marcos  Noguera"/>
    <s v="Octubre de 2013 "/>
    <s v="PEI"/>
    <n v="94"/>
    <s v="Ac"/>
    <s v="Se presenta la evidencia de las últimas publicaciones en la página web www.cnsc.gov.co (anexos soportes)"/>
    <m/>
    <m/>
    <m/>
    <s v="No se ha subsanado, en el informe programado para el 2016 se revisará el cumplimiento y/o estado de avance de la no conformidad"/>
    <n v="100"/>
    <x v="1"/>
    <s v="El día 26 de abril de 2016, la no conformidad se cierra en razón que tiene una justificación válida y que se le realizó el tratamiento adecuado, siendo demostrado por el GIT responsable."/>
  </r>
  <r>
    <n v="1716"/>
    <n v="505"/>
    <x v="1"/>
    <s v="_x000a_4.       Se recomienda incluir dentro del seguimiento efectuado, el cumplimiento de los ciclos de los recursos del concesionario para garantizar que no hay violación a los LA/FT (lavado de activos y financiación de terrorismo). Según lo estipulado por la"/>
    <s v="GESTIÓN CONTRACTUAL Y  SEGUIMIENTO DE  PROYECTOS DE  INFRAESTRUCTURA DE TRANSPORTE "/>
    <x v="4"/>
    <s v="Córdoba-Sucre"/>
    <s v="Javier León"/>
    <s v="Octubre de 2013 "/>
    <s v="PEI"/>
    <n v="16"/>
    <s v="Ac"/>
    <s v="Mediante memorando No. 2015-500-015325-3 del 24/12/15 se informó que: &quot;No se ha efectuado este tipo de seguimiento, dado que la competencia contractual de la interventoría es respecto al seguimiento de los pagos y los recursos relacionados con el proyecto"/>
    <d v="2013-11-05T00:00:00"/>
    <d v="2013-12-31T00:00:00"/>
    <m/>
    <s v="Mediante memorando No. 2015-500-015325-3 del 24/12/15 se informa que no se tiene los documentos de la época; sin embargo, es necesario evidenciar si se está realizando actualmente"/>
    <m/>
    <x v="1"/>
    <s v="Mediante memorando No. 2016-500-003794-3 del 16/03/2016 se informa que mediante los comités de fiducia se está tramitando dicho requerimiento; sin embargo, es necesario conocer respuesta sobre el particular por parte de la fiducia y/o concesionario._x000a__x000a_Medi"/>
  </r>
  <r>
    <n v="1719"/>
    <n v="508"/>
    <x v="1"/>
    <s v="_x000a_Se debe dar celeridad por parte de la Agencia Nacional de Infraestructura al proceso sancionatorio radicado en la agencia Nacional de infraestructura mediante radicado ANI 20124090352462 de noviembre 20 de 2012, donde la firma interventora solicita media"/>
    <s v="GESTIÓN CONTRACTUAL Y  SEGUIMIENTO DE  PROYECTOS DE  INFRAESTRUCTURA DE TRANSPORTE "/>
    <x v="4"/>
    <s v="Córdoba-Sucre"/>
    <s v="Javier León"/>
    <s v="Octubre de 2013 "/>
    <s v="PEI"/>
    <n v="16"/>
    <s v="Ac"/>
    <s v="Si bien con el memorando No. 2015-500-015325-3 del 24/12/15 se informa que no se tiene seguimiento del proceso de incumplimiento al concesionario. Se expuso también que: &quot;(...) de acuerdo con la revisión efectuada a los archivos del proyecto se encontró q"/>
    <d v="2013-11-05T00:00:00"/>
    <d v="2013-12-31T00:00:00"/>
    <m/>
    <s v="Mediante memorando No. 2015-500-015325-3 del 24/12/15 se informa que no se tiene seguimiento del proceso de incumplimiento al concesionario"/>
    <m/>
    <x v="1"/>
    <s v="Mediante memorando No. 2016-500-003794-3 del 16/03/2016 se informa que no se tiene seguimiento del proceso de incumplimiento al concesionario y que debería trasladarse a la VJ. Al respecto, es necesario que la supervisora informe el estado en el que se en"/>
  </r>
  <r>
    <n v="1724"/>
    <n v="513"/>
    <x v="1"/>
    <s v="1.       Aunque se anexo por parte de la firma interventora una matriz de riesgo según lo estipulado en el Anexo 4, ítem N°1 – Objetivos - literal (j)[1] – Gestión de Riesgos, dicha herramienta no es un sistema dedicado a la identificación y previsión de "/>
    <s v="GESTIÓN CONTRACTUAL Y  SEGUIMIENTO DE  PROYECTOS DE  INFRAESTRUCTURA DE TRANSPORTE "/>
    <x v="3"/>
    <s v="DEVIMED"/>
    <s v="Javier León"/>
    <s v="Octubre de 2013 "/>
    <s v="PEI"/>
    <n v="51"/>
    <s v="Ac"/>
    <s v="En el tercer informe de Diagnóstico de la interventoría, entregado con radicado Aní No. No.2014-409-019788-2, del 30 de abril de 2014 se presentó la matriz de riesgos como Anexo No.01 del informe."/>
    <d v="2013-11-05T00:00:00"/>
    <d v="2013-12-31T00:00:00"/>
    <m/>
    <m/>
    <m/>
    <x v="1"/>
    <s v="Mediante correo electrónico del 18/03/2016 se anexa matriz de riesgos modificada, la cual se incluye en los informes de diagnóstico"/>
  </r>
  <r>
    <n v="1725"/>
    <n v="514"/>
    <x v="1"/>
    <s v="_x000a_2.       La encuesta semestral sobre la precepción de satisfacción del servicio prestado propia de la etapa de operación fue presentada mediante radicado N° 20134090378372 de septiembre 20 de 2013, cuando esta encuesta debió presentarse en abril de 2013 "/>
    <s v="GESTIÓN CONTRACTUAL Y  SEGUIMIENTO DE  PROYECTOS DE  INFRAESTRUCTURA DE TRANSPORTE "/>
    <x v="3"/>
    <s v="DEVIMED"/>
    <s v="Javier León"/>
    <s v="Octubre de 2013 "/>
    <s v="PEI"/>
    <n v="51"/>
    <s v="Ac"/>
    <s v="Si bien es cierto que se presentó un retraso en la entrega de los informes, también es claro que la fecha debemos contar con un total de seis 86) informes radicados en la ANi, los cuales se relacionan a continuación:"/>
    <d v="2013-11-05T00:00:00"/>
    <d v="2013-12-31T00:00:00"/>
    <m/>
    <s v="Mediante correo electrónico del 18/03/2016 se anexa cuadro de seguimiento, con las distintas encuestas que se han realizado. Se realizará seguimiento"/>
    <m/>
    <x v="1"/>
    <s v="Mediante correo electrónico del 29/06/2016, se anexa el informe de encuestas a satisfacción a los usuarios de las vías concesionadas allegado a la entidad bajo el número de radicado 2016-409-049876-2, de fecha 15 de junio de 2016. "/>
  </r>
  <r>
    <n v="1728"/>
    <n v="517"/>
    <x v="1"/>
    <s v="_x000a_5.       Aunque la interventoría cuenta con una Pagina WEB propia www.cintercarreteros.com, esta no cumple con todos los requisitos del contrato, esto ocasiona incumplimiento en algunos ítems de seguimiento. Lo anterior se basa en que dicha página debe c"/>
    <s v="GESTIÓN CONTRACTUAL Y  SEGUIMIENTO DE  PROYECTOS DE  INFRAESTRUCTURA DE TRANSPORTE "/>
    <x v="3"/>
    <s v="DEVIMED"/>
    <s v="Javier León"/>
    <s v="Octubre de 2013 "/>
    <s v="PEI"/>
    <n v="51"/>
    <s v="Ac"/>
    <s v="La página web del Consorcio Intercarreteros  se localiza en la red con el enlace www.cintercarreteros.com en ella se presenta en tiempo real todos los componentes que contractualmente se requieren para la etapa de Operación y Mantenimiento._x000a__x000a_Actualmente s"/>
    <d v="2013-11-05T00:00:00"/>
    <d v="2013-12-31T00:00:00"/>
    <m/>
    <m/>
    <m/>
    <x v="1"/>
    <s v="Mediante correo electrónico del 18/03/2016 se anexa pantallazos en donde se evidencia que la página cuenta con lo mínimo requerido"/>
  </r>
  <r>
    <n v="1729"/>
    <n v="518"/>
    <x v="1"/>
    <s v="_x000a_6.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DEVIMED"/>
    <s v="Javier León"/>
    <s v="Octubre de 2013 "/>
    <s v="PEI"/>
    <n v="51"/>
    <s v="Ac"/>
    <s v="Como control a la boletería manual de contingencia, la interventoría cuenta con el formato CI-P-04 “Arqueo de boletería manual de contingencia”, el cual se diligencia cada mes, para cada una de las estaciones de peaje. El procedimiento para su diligenciam"/>
    <d v="2013-11-05T00:00:00"/>
    <d v="2013-12-31T00:00:00"/>
    <m/>
    <m/>
    <m/>
    <x v="1"/>
    <s v="Mediante correo electrónico del 18/03/2016 se anexa fotografías del último arqueo realizado a las estaciones de peaje, las cuales se adicionan a  los informes mensuales"/>
  </r>
  <r>
    <n v="1735"/>
    <n v="524"/>
    <x v="1"/>
    <s v="_x000a_12.   Se deben anexar los formatos que garanticen el adecuado seguimiento que se efectúa a LAS Ambulancias, Grúas,  e implementos y vehículos de la POLCA._x000a_"/>
    <s v="GESTIÓN CONTRACTUAL Y  SEGUIMIENTO DE  PROYECTOS DE  INFRAESTRUCTURA DE TRANSPORTE "/>
    <x v="3"/>
    <s v="DEVIMED"/>
    <s v="Javier León"/>
    <s v="Octubre de 2013 "/>
    <s v="PEI"/>
    <n v="51"/>
    <s v="Ac"/>
    <s v="La interventoría realiza inspección del estado y dotación de los vehículos del concesionario (grúas y ambulancias) con una periodicidad de cada tres (3) meses. Para este fin, se cuenta con los formatos CI-I-13 “Inspección de vehículos del Concesionario” y"/>
    <d v="2013-11-05T00:00:00"/>
    <d v="2013-12-31T00:00:00"/>
    <m/>
    <m/>
    <m/>
    <x v="1"/>
    <s v="Mediante correo electrónico del 18/03/2016 se anexa fotografías del seguimiento a los equipos de operación del concesionario, al igual que formatos de control"/>
  </r>
  <r>
    <n v="1741"/>
    <n v="530"/>
    <x v="1"/>
    <s v="_x000a_18.   Se tienen observaciones en la revisión efectuada por la Interventoría a las casetas de Pesaje como:_x000a_a.       Realizar pruebas de repetitividad y de excentricidad a la báscula._x000a_b.       Se recomienda llevar registro de los libros que se lleva en la "/>
    <s v="GESTIÓN CONTRACTUAL Y  SEGUIMIENTO DE  PROYECTOS DE  INFRAESTRUCTURA DE TRANSPORTE "/>
    <x v="3"/>
    <s v="DEVIMED"/>
    <s v="Javier León"/>
    <s v="Octubre de 2013 "/>
    <s v="PEI"/>
    <n v="51"/>
    <s v="Ac"/>
    <s v="Para la revisión de las estaciones de pesaje, la interventoría cuenta con el formato CI-B-07 “Inspección física de básculas”, el cual se diligencia cada mes. En este formato se hace revisión del estado de la infraestructura, operación de la báscula (Displ"/>
    <d v="2013-11-05T00:00:00"/>
    <d v="2013-12-31T00:00:00"/>
    <m/>
    <m/>
    <m/>
    <x v="1"/>
    <s v="Mediante correo electrónico del 18/03/2016 se anexa formato de seguimiento y control a las estaciones de pesaje"/>
  </r>
  <r>
    <n v="1743"/>
    <n v="532"/>
    <x v="1"/>
    <s v="_x000a_20.   Se presenta extemporaneidad en la presentación del informe semestral de Medición del Índice de Estado, lo anterior se sustenta  en que el radicado de presentación a la Agencia Nacional de Infraestructura es de mayo 6 de 2013, mediante radicado N° 2"/>
    <s v="GESTIÓN CONTRACTUAL Y  SEGUIMIENTO DE  PROYECTOS DE  INFRAESTRUCTURA DE TRANSPORTE "/>
    <x v="3"/>
    <s v="DEVIMED"/>
    <s v="Javier León"/>
    <s v="Octubre de 2013 "/>
    <s v="PEI"/>
    <n v="51"/>
    <s v="Ac"/>
    <s v="Si bien es cierto que se presentó un retraso en la entrega de los informes, también es claro que la fecha debemos contar con un total de seis (6) informes radicados en la ANi, los cuales se relacionan a continuación:"/>
    <d v="2013-11-05T00:00:00"/>
    <d v="2013-12-31T00:00:00"/>
    <m/>
    <s v="Mediante correo electrónico del 18/03/2016 se anexa cuadro de seguimiento, con las distintos informes radicados del índice de estado. Se realizará seguimiento"/>
    <m/>
    <x v="1"/>
    <s v="Mediante correo electrónico del 29/06/2016, se anexa el informe No 7 pertinente a la medición del Índice de Estado para el mes de marzo de 2016 "/>
  </r>
  <r>
    <n v="1744"/>
    <n v="533"/>
    <x v="1"/>
    <s v="_x000a_21.   El informe de avance (Diagnostico de avance), fue remitido mediante oficio N° 20134090252322 de junio 28 de 2013, cuando la obligación contractual es de presentación semestral siguiente a la iniciación del contrato, es decir tuvo que ser presentado"/>
    <s v="GESTIÓN CONTRACTUAL Y  SEGUIMIENTO DE  PROYECTOS DE  INFRAESTRUCTURA DE TRANSPORTE "/>
    <x v="3"/>
    <s v="DEVIMED"/>
    <s v="Javier León"/>
    <s v="Octubre de 2013 "/>
    <s v="PEI"/>
    <n v="51"/>
    <s v="Ac"/>
    <s v="El informe de Diagnóstico de avance semestral No.01 se presentó en la ANI el 28 de junio de 2013, con radicado No. 2013-409-025232-2 y el informe que se presentó en la fecha enunciada como 9 de noviembre corresponde al Informe de diagnóstico inicial radic"/>
    <d v="2013-11-05T00:00:00"/>
    <d v="2013-12-31T00:00:00"/>
    <m/>
    <m/>
    <m/>
    <x v="1"/>
    <s v="Mediante correo electrónico del 18/03/2016 se anexa radicados en los cuales se presentaron los informes de diagnóstico, cumpliendo con lo requerido"/>
  </r>
  <r>
    <n v="1745"/>
    <n v="534"/>
    <x v="1"/>
    <s v="_x000a_22.   No se anexo informe de  Medición de reflectividad en señalización horizontal y vertical el cual debe ser presentado cada 4 meses._x000a_"/>
    <s v="GESTIÓN CONTRACTUAL Y  SEGUIMIENTO DE  PROYECTOS DE  INFRAESTRUCTURA DE TRANSPORTE "/>
    <x v="3"/>
    <s v="DEVIMED"/>
    <s v="Javier León"/>
    <s v="Octubre de 2013 "/>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3-11-05T00:00:00"/>
    <d v="2013-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r>
  <r>
    <n v="1746"/>
    <n v="535"/>
    <x v="1"/>
    <s v="_x000a_23.   El diagnóstico inicial donde se refleja la situación completa de todas y cada una de las obligaciones por áreas de gestión a cargo del concesionario, fue remitido mediante oficio N° 20124090372232 de diciembre 4 de 2012, cuando la obligación contra"/>
    <s v="GESTIÓN CONTRACTUAL Y  SEGUIMIENTO DE  PROYECTOS DE  INFRAESTRUCTURA DE TRANSPORTE "/>
    <x v="3"/>
    <s v="DEVIMED"/>
    <s v="Javier León"/>
    <s v="Octubre de 2013 "/>
    <s v="PEI"/>
    <n v="51"/>
    <s v="Ac"/>
    <s v="El informe de Diagnóstico inicial se presentó en la ANI el 4 de diciembre de 2012, con radicado No. 2012-409- 037223-2, es decir con un mes de atraso. _x000a_Se adjunta este comunicado en el Anexo 4_x000a_"/>
    <d v="2013-11-05T00:00:00"/>
    <d v="2013-12-31T00:00:00"/>
    <m/>
    <m/>
    <m/>
    <x v="1"/>
    <s v="Mediante correo electrónico del 18/03/2016 se anexa radicado del diagnóstico inicial, el cual cumple con lo requerido"/>
  </r>
  <r>
    <n v="1747"/>
    <n v="536"/>
    <x v="1"/>
    <s v="_x000a_24.   Se debe verificar los procedimientos del Concesionario con respecto al control de transporte de cargas extra dimensionadas y/o extra pesadas y/o peligrosas."/>
    <s v="GESTIÓN CONTRACTUAL Y  SEGUIMIENTO DE  PROYECTOS DE  INFRAESTRUCTURA DE TRANSPORTE "/>
    <x v="3"/>
    <s v="DEVIMED"/>
    <s v="Javier León"/>
    <s v="Octubre de 2013 "/>
    <s v="PEI"/>
    <n v="51"/>
    <s v="Ac"/>
    <s v="El procedimiento del Concesionario al control de cargas se realiza con verificación en el peaje de las empresas subcontratista G4S y flytech para que dispongan personal en el momento del paso por peajes, ya que según las dimensiones requiere del retiro de"/>
    <d v="2013-11-05T00:00:00"/>
    <d v="2013-12-31T00:00:00"/>
    <m/>
    <m/>
    <m/>
    <x v="1"/>
    <s v="Mediante correo electrónico del 18/03/2016 se anexa seguimiento a los formatos utilizados por la interventoría, y las modificaciones implementadas a los mismos"/>
  </r>
  <r>
    <n v="1748"/>
    <n v="537"/>
    <x v="1"/>
    <s v="Se presentan observaciones a la gestión realizada por parte del Supervisor,[3]_x000a_ _x000a_Además de tener en cuenta las observaciones detectadas a la interventoría, para el ejercicio de las acciones a que haya lugar, se presentan las siguientes:_x000a_ _x000a_1. De acuerdo a "/>
    <s v="GESTIÓN CONTRACTUAL Y  SEGUIMIENTO DE  PROYECTOS DE  INFRAESTRUCTURA DE TRANSPORTE "/>
    <x v="3"/>
    <s v="DEVIMED"/>
    <s v="Javier León"/>
    <s v="Octubre de 2013 "/>
    <s v="PEI"/>
    <n v="51"/>
    <s v="Ac"/>
    <s v="_x000a_Envió Formatos de Revisión y Aprobación  de Informes de Interventoría, en el cual se realiza seguimiento al cumplimiento del manual de supervisión e interventoría. _x000a_"/>
    <m/>
    <m/>
    <m/>
    <s v="Mediante _x000a__x000a_Mediante correo electrónico del 27 de abril se envía plan de mejoramiento. A la espera de documentación soporte"/>
    <m/>
    <x v="1"/>
    <s v="Mediante correo electrónico del 27/04/2016 se envía plan de mejoramiento. _x000a__x000a_Mediante correo electrónico del 07/06/2016 se anexa formatos diligenciados de este año, en donde se evidencia la aplicación del manual de supervisión e interventoría_x000a__x000a_"/>
  </r>
  <r>
    <n v="1749"/>
    <n v="538"/>
    <x v="1"/>
    <s v="Se presentan observaciones a la gestión realizada por parte del Supervisor,[3]_x000a_ _x000a_Además de tener en cuenta las observaciones detectadas a la interventoría, para el ejercicio de las acciones a que haya lugar, se presentan las siguientes:_x000a__x000a_2.       Requerir"/>
    <s v="GESTIÓN CONTRACTUAL Y  SEGUIMIENTO DE  PROYECTOS DE  INFRAESTRUCTURA DE TRANSPORTE "/>
    <x v="3"/>
    <s v="DEVIMED"/>
    <s v="Javier León"/>
    <s v="Octubre de 2013 "/>
    <s v="PEI"/>
    <n v="51"/>
    <s v="Ac"/>
    <s v="En el comunicado de la ANI  con radicado No. 2014-306-011469-1 del 19 de junio de 2014, se nos informó en el numeral 19 lo siguiente:_x000a_“19. Con respecto a la mejora continua en los procesos de seguimiento de la Interventoría, se pudo constatar a través de "/>
    <d v="2013-11-05T00:00:00"/>
    <d v="2013-12-31T00:00:00"/>
    <m/>
    <m/>
    <m/>
    <x v="1"/>
    <s v="Mediante correo electrónico del 18/03/2016 se anexa seguimiento a los formatos utilizados por la interventoría, y las modificaciones implementadas a los mismos"/>
  </r>
  <r>
    <n v="1750"/>
    <n v="539"/>
    <x v="1"/>
    <s v="Se presentan observaciones a la gestión realizada por parte del Supervisor,[3]_x000a_ _x000a_Además de tener en cuenta las observaciones detectadas a la interventoría, para el ejercicio de las acciones a que haya lugar, se presentan las siguientes:_x000a__x000a_3.       No se pr"/>
    <s v="GESTIÓN CONTRACTUAL Y  SEGUIMIENTO DE  PROYECTOS DE  INFRAESTRUCTURA DE TRANSPORTE "/>
    <x v="3"/>
    <s v="DEVIMED"/>
    <s v="Javier León"/>
    <s v="Octubre de 2013 "/>
    <s v="PEI"/>
    <n v="51"/>
    <s v="Ac"/>
    <s v="A continuación se presentan informes mensuales con el radicado de la ANI desde el inicio del contrato._x000a_Es preciso aclarar que el 80% de la información contenida en el informe es suministrada por el Concesionario, quien presenta esta información pasados lo"/>
    <d v="2013-11-05T00:00:00"/>
    <d v="2013-12-31T00:00:00"/>
    <m/>
    <s v="Mediante correo electrónico del 18/03/2016 se anexa cuadro de seguimiento, con las distintos informes radicados . Se realizará seguimiento"/>
    <m/>
    <x v="1"/>
    <s v="Mediante correo electrónico del 29/06/2016, se anexan informes  mensuales de la interventoría de marzo, abril y mayo, en donde se evidencia cumplimiento"/>
  </r>
  <r>
    <n v="1751"/>
    <n v="540"/>
    <x v="1"/>
    <s v="Se presentan observaciones a la gestión realizada por parte del Supervisor,[3]_x000a_ _x000a_Además de tener en cuenta las observaciones detectadas a la interventoría, para el ejercicio de las acciones a que haya lugar, se presentan las siguientes:_x000a_ _x000a_4.       Se debe"/>
    <s v="GESTIÓN CONTRACTUAL Y  SEGUIMIENTO DE  PROYECTOS DE  INFRAESTRUCTURA DE TRANSPORTE "/>
    <x v="3"/>
    <s v="DEVIMED"/>
    <s v="Javier León"/>
    <s v="Octubre de 2013 "/>
    <s v="PEI"/>
    <n v="51"/>
    <s v="Ac"/>
    <s v="Lo anterior hace referencia al Hallazgo 252. Administrativo, Disciplinario y Fiscal – Mantenimiento Segunda Calzada Tramo 2: “Se evidencia un mayor beneficio al concesionario por $443 millones de agosto de 1995, correspondientes a $1.604 millones a diciem"/>
    <d v="2013-11-05T00:00:00"/>
    <d v="2013-12-31T00:00:00"/>
    <m/>
    <m/>
    <m/>
    <x v="1"/>
    <s v="Mediante correo electrónico del 18/03/2016 se anexa seguimiento a los hallazgos de contraloría. A la fecha, todos se encuentran al 100%"/>
  </r>
  <r>
    <n v="1752"/>
    <n v="541"/>
    <x v="1"/>
    <s v="Se presentan observaciones a la gestión realizada por parte del Supervisor,[3]_x000a_ _x000a_Además de tener en cuenta las observaciones detectadas a la interventoría, para el ejercicio de las acciones a que haya lugar, se presentan las siguientes:_x000a_ _x000a_·         El Ing"/>
    <s v="GESTIÓN CONTRACTUAL Y  SEGUIMIENTO DE  PROYECTOS DE  INFRAESTRUCTURA DE TRANSPORTE "/>
    <x v="3"/>
    <s v="DEVIMED"/>
    <s v="Javier León"/>
    <s v="Octubre de 2013 "/>
    <s v="PEI"/>
    <n v="51"/>
    <s v="Ac"/>
    <s v="A continuación se presentan los comunicados de aprobación del personal que se ha cambiado hasta la fecha:_x000a_Cambios referentes al cargo Ingeniero Aforador, ver Anexo 6:_x000a_- 2012-305-015351-1, del 29 de noviembre de 2012_x000a_- 2013-306-004812-1, del 8 de abril de "/>
    <d v="2013-11-05T00:00:00"/>
    <d v="2013-12-31T00:00:00"/>
    <m/>
    <m/>
    <m/>
    <x v="1"/>
    <s v="Mediante correo electrónico del 18/03/2016 se adjuntan oficios de aprobación"/>
  </r>
  <r>
    <n v="1753"/>
    <n v="542"/>
    <x v="1"/>
    <s v="Se presentan observaciones a la gestión realizada por parte del Supervisor,[3]_x000a_ _x000a_Además de tener en cuenta las observaciones detectadas a la interventoría, para el ejercicio de las acciones a que haya lugar, se presentan las siguientes:_x000a_ _x000a_Temas pendientes"/>
    <s v="GESTIÓN CONTRACTUAL Y  SEGUIMIENTO DE  PROYECTOS DE  INFRAESTRUCTURA DE TRANSPORTE "/>
    <x v="3"/>
    <s v="DEVIMED"/>
    <s v="Javier León"/>
    <s v="Octubre de 2013 "/>
    <s v="PEI"/>
    <n v="51"/>
    <s v="Ac"/>
    <s v="·  Implementar formato por parte de interventoría para ficha técnica: _x000a_En el comunicado de la ANI  con radicado No. 2014-306-011469-1 del 19 de junio de 2014, se nos informó en el numeral 19 lo siguiente:_x000a_“19. Con respecto a la mejora continua en los proc"/>
    <d v="2013-11-05T00:00:00"/>
    <d v="2013-12-31T00:00:00"/>
    <m/>
    <s v="Mediante correo electrónico del 18/03/2016 se da respuesta a una de las observaciones. Es necesario incluir las otras"/>
    <m/>
    <x v="1"/>
    <s v="Mediante correo electrónico del 18/03/2016 se da respuesta a una de las observaciones. Es necesario incluir las otras._x000a__x000a__x000a_Mediante correo electrónico del 07/06/2016 se anexa documento en e cual se da explicación a cada uno de los ítems que componen la no c"/>
  </r>
  <r>
    <n v="1759"/>
    <n v="548"/>
    <x v="1"/>
    <s v="A renglón seguido se detallan estas recomendaciones para la supervisión del proyecto, direccionadas en la época de la auditoría hacia la ingeniera Ángela Pantoja:_x000a__x000a_a) Se hace especial recomendación a la Vicepresidencia de Gestión Contractual de las trámit"/>
    <s v="GESTIÓN CONTRACTUAL Y  SEGUIMIENTO DE  PROYECTOS DE  INFRAESTRUCTURA DE TRANSPORTE "/>
    <x v="3"/>
    <s v="Bogotá-Villavicencio"/>
    <s v="Juan Carlos Sáenz"/>
    <s v="Octubre de 2013 "/>
    <s v="PEI"/>
    <n v="59"/>
    <s v="Ac"/>
    <s v="o Se enviará trazabilidad relacionada con el Puente de la Caridad Km63+800.                                      o La variante Pipiral no se encuentra dentro del Alcance al Contrato de Concesión No 444 de 1994.  Se envía Acta de entrega de la ANI y recibo"/>
    <m/>
    <m/>
    <m/>
    <s v="Informe de auditoria de Noviembre de 2015_x000a_ En la Auditoría se comprometieron a revisar el tema para dar respuesta a la OCI._x000a_Mediante correo electrónico del 22/12/15 no se plantea ninguna acción de mejora al respecto."/>
    <n v="100"/>
    <x v="1"/>
    <s v="Mediante correo electrónico del 26/04/2016 se anexa comunicaciones de trazabilidad  respecto al Puente de la Caridad, y la Quebrada Estaquecá. De igual, se anexa el acta de entrega por parte de INVIAS de la variante Pipiral"/>
  </r>
  <r>
    <n v="1762"/>
    <n v="551"/>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En la auditoría prácticada el año 2014 la ANI evidenció el cuamplimiento de algunas mejoras de las indicadas, entre otras:_x000a_o Actualización científica y tecnológica hacia el personal de interventoría. Se cuenta con equipos de computo y software adecuado pa"/>
    <m/>
    <m/>
    <m/>
    <s v="Informe de auditoria de Noviembre de 2015 Se viene realizando pero no se anexa en el informe financiero, se sugiere anexarlo._x000a_Mediante correo electrónico del 22/12/15 se informa que se está incluyendo este tema en el Informe mensual de fiducia; sin embarg"/>
    <n v="50"/>
    <x v="0"/>
    <m/>
  </r>
  <r>
    <n v="1764"/>
    <n v="55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Desde la auditoría de 2014, el Auditor de la ANI pudo evidenciar la exietencia de la página web con la información básica requerida, con vinculos a la ANI y al Concesionario, así como acceso de información a personal de la ANI (Supervisor) y acceso a las "/>
    <m/>
    <m/>
    <m/>
    <s v="Informe de auditoria de Noviembre de 2015_x000a_ En la Auditoría se comprometieron a revisar el tema para dar respuesta a la OCI._x000a_Mediante correo electrónico del 22/12/15 se informa que se están realizando actividades al respecto; sin embargo, es necesario apor"/>
    <m/>
    <x v="0"/>
    <m/>
  </r>
  <r>
    <n v="1766"/>
    <n v="555"/>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Mensualmente se hace una verificación del funcionamiento de la página web del concesionario y su revisión se refleja en el informe mensual social de la Interventoría, Ficha Social S3 Comunicar.  Dicha ficha contiene también un indicador de cumplimiento.  "/>
    <m/>
    <m/>
    <m/>
    <s v="Se precisan mejoras respecto a las auditorias anteriores sin embargo, se precisa actualizar de manera permanente la información."/>
    <n v="50"/>
    <x v="0"/>
    <m/>
  </r>
  <r>
    <n v="1767"/>
    <n v="556"/>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Se cambió el esquema del contenido del informe mensual predial, incluyendo gráficos y tablas que permiten visualizar el estado de la gestión predial del proyecto.    Se elaboraron bases de datos propias  que permiten llevar el control de la gestión adelan"/>
    <m/>
    <m/>
    <m/>
    <s v="Se lleva a cabo una verificación de la información pero no queda plasmada en ningún formato de seguimiento."/>
    <n v="50"/>
    <x v="0"/>
    <m/>
  </r>
  <r>
    <n v="1771"/>
    <n v="560"/>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Estos temas son tratados en los comités de Operación y Mantenimiento que se realizan con periodicidad mensual. Las recomendaciones atendidas por el Concesionario ha sido: mejora la iluminación de los túneles Boquerón y Buenavista; el Concesionario continu"/>
    <m/>
    <m/>
    <m/>
    <s v="Informe de auditoria de Noviembre de 2015_x000a_ En la Auditoría se comprometieron a revisar el tema para dar respuesta a la OCI. _x000a_Mediante correo electrónico del 22/12/15 se informa que se realizaron modificaciones en los formatos; sin embargo, es necesario ap"/>
    <m/>
    <x v="0"/>
    <m/>
  </r>
  <r>
    <n v="1779"/>
    <n v="568"/>
    <x v="1"/>
    <s v="En particular, se recomienda igualmente hacia la interventoría, las siguientes recomendaciones:_x000a_e) Producto de la evaluación realizada, se resaltan los aspectos mostrados en la Auditoría como “mejora” de procesos y metodologías propias de la labor misiona"/>
    <s v="GESTIÓN CONTRACTUAL Y  SEGUIMIENTO DE  PROYECTOS DE  INFRAESTRUCTURA DE TRANSPORTE "/>
    <x v="4"/>
    <s v="Ruta del sol tramo I"/>
    <s v="Juan Carlos Sáenz"/>
    <s v="Octubre de 2013 "/>
    <s v="PEI"/>
    <n v="54"/>
    <s v="Ac"/>
    <s v="La interventoría realiza un plan de acción interno, para lograr los objetivos planteados en este punto se anexa las acciones de mejoramiento y plan de acción"/>
    <d v="2013-11-05T00:00:00"/>
    <d v="2013-12-31T00:00:00"/>
    <m/>
    <s v="Mediante correo electrónico del 17/12/15 se envía el plan de acción de la interventoría frente a las observaciones, identificando un procedimiento para cada una de ellas. Es importante revisar el seguimiento que se le ha realizado"/>
    <n v="100"/>
    <x v="1"/>
    <s v="en auditoria de marzo de 2016 se verifico Mediante la actualización del PMP y seguimiento realizado por la oficina de control interno se aportaron los documentos con los cuales se subsana la no conformidad._x000a_De la misma manera se evidencia durante la audit"/>
  </r>
  <r>
    <n v="1780"/>
    <n v="569"/>
    <x v="1"/>
    <s v="A renglón seguido se detallan estas recomendaciones para la supervisión del proyecto de la ANI, direccionadas en la época de la auditoría hacia la ingeniera Maria Patricia Vargas:_x000a__x000a_a) Se debe realizar una nueva estructuración y reprogramación del Plan de "/>
    <s v="GESTIÓN CONTRACTUAL Y  SEGUIMIENTO DE  PROYECTOS DE  INFRAESTRUCTURA DE TRANSPORTE "/>
    <x v="3"/>
    <s v="Fontibón Facatativá los Alpes"/>
    <s v="Juan Carlos Sáenz"/>
    <s v="Octubre de 2013 "/>
    <s v="PEI"/>
    <n v="46"/>
    <s v="Ac"/>
    <s v="Actualmente se solicitó a la CGR el cierre de 5 de los 6 hallazgos existentes. Mediante correo se adjunta soporte de la solicitud del cierre de los mismos. El hallazgo No. 165 se encuentra en proceso de ejecución de los siguientes metas (pasos) para solic"/>
    <d v="2013-11-05T00:00:00"/>
    <d v="2013-12-31T00:00:00"/>
    <m/>
    <s v="Mediante correo electrónico del 15/12/15 se anexa evidencias de gestión respecto a las observaciones de contraloría. Aún no se han cerrado todas._x000a_Se evidencia que los 4 hallazgos tienen las unidades de medida completas y se está a la espera de que la cont"/>
    <n v="100"/>
    <x v="1"/>
    <m/>
  </r>
  <r>
    <n v="1782"/>
    <n v="571"/>
    <x v="1"/>
    <s v="A renglón seguido se detallan estas recomendaciones para la supervisión del proyecto de la ANI, direccionadas en la época de la auditoría hacia la ingeniera Maria Patricia Vargas:_x000a__x000a__x000a_c) El tema predial del proyecto igualmente requiere de una estrategia int"/>
    <s v="GESTIÓN CONTRACTUAL Y  SEGUIMIENTO DE  PROYECTOS DE  INFRAESTRUCTURA DE TRANSPORTE "/>
    <x v="3"/>
    <s v="Fontibón Facatativá los Alpes"/>
    <s v="Juan Carlos Sáenz"/>
    <s v="Octubre de 2013 "/>
    <s v="PEI"/>
    <n v="46"/>
    <s v="Ac"/>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
    <n v="80"/>
    <x v="0"/>
    <m/>
  </r>
  <r>
    <n v="1785"/>
    <n v="574"/>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s v=" _x000a_Mediante radicado ANI No. 2013-409-011006-2 de fecha 10 de marzo de 2014, la interventoría del proyecto dio cumplimiento a este requerimiento. Mediante correo electrónico se adjunta oficio mencionado."/>
    <d v="2013-11-05T00:00:00"/>
    <d v="2013-12-31T00:00:00"/>
    <m/>
    <s v="Mediante correo electrónico del 16/12/15 se anexa comunicación No. 2014-409-022141-2, en donde se menciona que el concesionario no está obligado a presentar dicha verificación, pero si revisa en la Lista Clinton._x000a_Es necesario evidenciar esto en los Inform"/>
    <n v="100"/>
    <x v="1"/>
    <m/>
  </r>
  <r>
    <n v="1787"/>
    <n v="576"/>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s v="Actualmente, la interventoría envía informes mensuales, en los cuales se pueden evidenciar el seguimiento en los diferentes aspectos mencionados en la No conformidad. Mediante correo electrónico se envía copia de los tres últimos informes mensuales de la "/>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
    <n v="90"/>
    <x v="0"/>
    <m/>
  </r>
  <r>
    <n v="1793"/>
    <n v="582"/>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m/>
    <d v="2013-11-05T00:00:00"/>
    <d v="2013-12-31T00:00:00"/>
    <m/>
    <s v="Mediante correo electrónico del 16/12/15 se anexa comunicación de la Interventoría en donde se indica las constantes inundaciones en el sector, solicitando un plan de contingencia; sin embargo, es necesario conocer la respuesta del concesionario"/>
    <m/>
    <x v="1"/>
    <s v="Mediante correo electrónico del 16/12/15 se anexa comunicación de la Interventoría en donde se indica las constantes inundaciones en el sector, solicitando un plan de contingencia. Mediante memorando 2013-409-046411-2 del 15/11/13, el concesionario inform"/>
  </r>
  <r>
    <n v="1795"/>
    <n v="584"/>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m/>
    <m/>
    <m/>
    <m/>
    <s v="Mediante correo electrónico del 16/12/15 se anexa comunicación de la Interventoría en donde se solicita respuesta por parte del concesionario._x000a_Mediante correo electrónico del 07/03/2016 se anexa comunicación de la interventoría del 2016 solicitando adecua"/>
    <n v="80"/>
    <x v="0"/>
    <m/>
  </r>
  <r>
    <n v="1797"/>
    <n v="586"/>
    <x v="1"/>
    <s v="La ANI a través de la VGC-Grupo Portuario deberá revisar la política frente a la cobertura y la calidad de las interventorías en puertos, para lo cual generamos la propuesta que obra en el cuerpo de este informe."/>
    <s v="GESTIÓN CONTRACTUAL Y  SEGUIMIENTO DE  PROYECTOS DE  INFRAESTRUCTURA DE TRANSPORTE "/>
    <x v="3"/>
    <s v="Puerto de CONTECAR"/>
    <s v="T Diego Orlando Bustos"/>
    <s v="Octubre de 2013 "/>
    <s v="PEI"/>
    <n v="14"/>
    <s v="Ac"/>
    <m/>
    <d v="2013-11-05T00:00:00"/>
    <d v="2013-12-31T00:00:00"/>
    <m/>
    <s v="Mediante memorando No, 2015-303-014330-3, se informa que la contratación de la Interventoría cumplió con lo querido en pliegos; sin embargo, es necesario ampliar la respuesta"/>
    <m/>
    <x v="1"/>
    <s v="Mediante memorando No, 2015-303-014330-3 y 2016-303-003553-3, se informa que la contratación de la Interventoría cumplió con lo querido en pliegos; además, se anexa informe de la interventoría en donde cumple con lo requerido"/>
  </r>
  <r>
    <n v="1798"/>
    <n v="587"/>
    <x v="1"/>
    <s v="La ANI a través de la VGC-Grupo Portuario deberá emitir comunicaciones al EDURBE señalándole la carencia de competencia que tiene esta última para concesionar líneas de playa."/>
    <s v="GESTIÓN CONTRACTUAL Y  SEGUIMIENTO DE  PROYECTOS DE  INFRAESTRUCTURA DE TRANSPORTE "/>
    <x v="3"/>
    <s v="Puerto de CONTECAR"/>
    <s v="T Diego Orlando Bustos"/>
    <s v="Octubre de 2013 "/>
    <s v="PEI"/>
    <n v="14"/>
    <s v="Ac"/>
    <m/>
    <m/>
    <m/>
    <m/>
    <s v="Mediante memorando No, 2015-303-014330-3, se evidencia gestión por parte del Supervisor, al solicitar a un asesor externo concepto para iniciar trámites en contra de EDURBE. Se encuentra en proceso de recopilación de documentación de EDUBRE._x000a_Mediante corr"/>
    <m/>
    <x v="1"/>
    <m/>
  </r>
  <r>
    <n v="1803"/>
    <n v="592"/>
    <x v="1"/>
    <s v="Proyectos con diferencias sin justificar:_x000a_• Zona Metropolitana de Bucaramanga, valor $74.314.093=, no hay soportes de la gestión adelantada para aclarar el porqué de esta diferencia._x000a_• Desarrollo Vial del Oriente de Medellín, valor $240.835.109.140=, no h"/>
    <s v="GESTIÓN  ADMINISTRATIVA Y  FINANCIERA"/>
    <x v="2"/>
    <s v="Contabilidad"/>
    <s v="Luz Jeni Fung Muñoz"/>
    <s v="Noviembre de 2013"/>
    <s v="PEI"/>
    <n v="83"/>
    <m/>
    <m/>
    <m/>
    <m/>
    <s v="YA SE CERRO CON INFORME DEL MES DE ABRIL DE 2016"/>
    <s v="En la presente auditoría se evidenció que el proyecto ZMB no presenta diferencias con los saldos registrados en fiducia y contabilidad._x000a_En Devimed se justifica la diferencia por el certificado de la fiduciaria de Bancolombia, tal como se observa en el cue"/>
    <n v="100"/>
    <x v="1"/>
    <s v="Se cierra la no conformidad en el informe de abril de 2016 Informe de seguimiento a los ingresos recibidos por peajes (PEI 83)"/>
  </r>
  <r>
    <n v="1806"/>
    <n v="595"/>
    <x v="1"/>
    <s v="Se observó que los compromisos que quedaron pendientes en el anterior Comité Técnico de Sostenibilidad del Sistema de Contabilidad Pública del 17 de Diciembre de 2012, bajo el acta No. 18, como son: Permisos férreos – Depuración de cuentas por cobrar (Gas"/>
    <s v="GESTIÓN  ADMINISTRATIVA Y  FINANCIERA"/>
    <x v="2"/>
    <s v="Contabilidad"/>
    <s v="Luz Jeni Fung Muñoz"/>
    <s v="Noviembre de 2013"/>
    <s v="PEI"/>
    <n v="97"/>
    <m/>
    <m/>
    <m/>
    <m/>
    <m/>
    <s v="las cuantas se dieron de baja en el Comité Técnico de Sostenibilidad del Sistema de Contabilidad Pública de diciembre de 2015"/>
    <m/>
    <x v="1"/>
    <m/>
  </r>
  <r>
    <n v="1807"/>
    <n v="596"/>
    <x v="1"/>
    <s v="La Oficina de Control Interno cree necesario fortalecer ciertos controles para generar el éxito deseado en los proyectos, el cual tiene que ver fundamentalmente con el principio según el cual la obra que se ejecuta es la que se licita, circunstancia que s"/>
    <s v="ESTRUCTURACIÓN  DE PROYECTOS DE  INFRAESTRUCTURA  DE TRANSPORTE"/>
    <x v="6"/>
    <s v="Estructuración."/>
    <s v="Marcos  Noguera"/>
    <s v="Noviembre de 2013"/>
    <s v="PEI"/>
    <n v="125"/>
    <m/>
    <m/>
    <m/>
    <m/>
    <m/>
    <s v="Si bien no se ha podido encontrar un acto administrativo de designación, las actas de inicio fueron suscritas por la Vicepresidente de Estructuración, así como el seguimiento técnico y financiero al revisar toda la actuación de FONADE y expedir certificad"/>
    <m/>
    <x v="1"/>
    <s v="Se cierra en base al seguimiento que se realizo directamente con el gerente de proyecto de la Ivan Mauricio Fierro"/>
  </r>
  <r>
    <n v="1808"/>
    <n v="597"/>
    <x v="1"/>
    <s v="7.1. Para el Supervisor_x000a__x000a_A renglón seguido se detallan estas recomendaciones para la supervisión del proyecto de la ANI, direccionadas en la época de la auditoría hacia el ingeniero Khendry Rueda Romero:_x000a__x000a_a) Se debe realizar una nueva estructuración y rep"/>
    <s v="GESTIÓN CONTRACTUAL Y  SEGUIMIENTO DE  PROYECTOS DE  INFRAESTRUCTURA DE TRANSPORTE "/>
    <x v="3"/>
    <s v="DEVINORTE"/>
    <s v="Roberto Daza"/>
    <s v="Noviembre de 2013"/>
    <s v="PEI"/>
    <n v="49"/>
    <s v="Ac"/>
    <s v="Mediante memorando No. 20153060051053 del 5 de mayo de 2015, se solicitó a la Oficina de Control Interno se evalúe el replanteamiento en las unidades de medida de las metas en los hallazgos que se encuentran en término, para generar su cierre en la fecha "/>
    <d v="2013-12-02T00:00:00"/>
    <d v="2014-07-31T00:00:00"/>
    <m/>
    <s v="Mediante correo electrónico del  21/12/15 se informa que solicitó el replanteamiento de varios hallazgos y se está a la espera de la respuesta por parte de la CGR_x000a_Auditoria febrero 2016 En la Auditoría se informa que se solicitó el cierre de todos los hal"/>
    <n v="100"/>
    <x v="1"/>
    <s v="Mediante correo electrónico del 14/09/2016, el supervisor envía toda la trazabilidad y gestiones que se han realizado para el trámite y cierre de los hallazgos no efectivos declarados por la CGR. A la fecha, se tienen 6 hallazgos de las 18 iniciales, y ya"/>
  </r>
  <r>
    <n v="1810"/>
    <n v="599"/>
    <x v="1"/>
    <s v="7.1. Para el Supervisor_x000a__x000a_A renglón seguido se detallan estas recomendaciones para la supervisión del proyecto de la ANI, direccionadas en la época de la auditoría hacia el ingeniero Khendry Rueda Romero:_x000a__x000a_c) Se debe apoyar la revisión del Programa de Rela"/>
    <s v="GESTIÓN CONTRACTUAL Y  SEGUIMIENTO DE  PROYECTOS DE  INFRAESTRUCTURA DE TRANSPORTE "/>
    <x v="3"/>
    <s v="DEVINORTE"/>
    <s v="Roberto Daza"/>
    <s v="Noviembre de 2013"/>
    <s v="PEI"/>
    <n v="49"/>
    <s v="Ac"/>
    <s v="Los apoyos del proyecto que tienen a cargo este tema están prestos y tienen sus informes, lo cual  será atendida la recomendación incluyéndolo en los próximos informes de supervisión._x000a_Es de mencionar que el contrato de concesión se encuentra en la etapa d"/>
    <d v="2013-12-02T00:00:00"/>
    <d v="2014-07-31T00:00:00"/>
    <m/>
    <s v="Mediante correo electrónico del  21/12/15 se informa que se incluirá dicha recomendación para próximos informes del supervisor, por tal motivo se verificará cumplimiento en 2016_x000a_Auditoria febrero 2016 En la Auditarse comprometieron a revisar el tema e inc"/>
    <n v="100"/>
    <x v="1"/>
    <s v="Mediante correo electrónico del  21/12/15 se informa que se incluirá dicha recomendación para próximos informes del supervisor, por tal motivo se verificará cumplimiento en 2016._x000a__x000a_Mediante correo electrónico del 28/06/2016, se evidencia el acompañamiento "/>
  </r>
  <r>
    <n v="1822"/>
    <n v="611"/>
    <x v="1"/>
    <s v="7.2. Para la Interventoría._x000a_Las principales observaciones y recomendaciones en el desempeño de la interventoría tratan sobre los siguientes puntos:_x000a__x000a_k) La interventoría deberá exigir y aprobar los Planes de Disposición de Escombros y Desechos que elabore "/>
    <s v="GESTIÓN CONTRACTUAL Y  SEGUIMIENTO DE  PROYECTOS DE  INFRAESTRUCTURA DE TRANSPORTE "/>
    <x v="3"/>
    <s v="DEVINORTE"/>
    <s v="Roberto Daza"/>
    <s v="Noviembre de 2013"/>
    <s v="PEI"/>
    <n v="49"/>
    <s v="Ac"/>
    <s v="Por ser concesión de primera generación, el concesionario debe dar cumplimiento a lo establecido  en la licencia ambiental y en el plan de manejo ambiental, el cual incluye un programa de manejo para la disposición final de material sobrante y un programa"/>
    <d v="2013-12-02T00:00:00"/>
    <d v="2014-07-31T00:00:00"/>
    <m/>
    <s v="Mediante correo electrónico del  21/12/15 se informa que mediante contrato con EMSERCHIA se controlan los escombros de la obra; sin embargo, es necesario enviar soportes"/>
    <n v="100"/>
    <x v="1"/>
    <s v="Mediante correo electrónico del  03/02/2016 se informa que mediante contrato con EMSERCHIA se controlan los escombros de la obra. De igual manera, es una tema que entró dentro de acuerdo conciliatorio en Nov de 2015"/>
  </r>
  <r>
    <n v="1825"/>
    <n v="614"/>
    <x v="1"/>
    <s v="7.2. Para la Interventoría._x000a_Las principales observaciones y recomendaciones en el desempeño de la interventoría tratan sobre los siguientes puntos:_x000a__x000a_n) Es necesario que el interventor realice seguimiento sobre los predios remanentes o no utilizados, sobra"/>
    <s v="GESTIÓN CONTRACTUAL Y  SEGUIMIENTO DE  PROYECTOS DE  INFRAESTRUCTURA DE TRANSPORTE "/>
    <x v="3"/>
    <s v="DEVINORTE"/>
    <s v="Roberto Daza"/>
    <s v="Noviembre de 2013"/>
    <s v="PEI"/>
    <n v="49"/>
    <s v="Ac"/>
    <s v="La Interventoría ha realizado seguimiento sobre los predios remanentes o no utilizados. Mediante los siguientes oficios se solicitó la información: ICITY-171-13 del 19-03-2013. ICITY-143-13 del 15-05-2013, ICITY-331-14 del 24-09-2014, ICITY-364-14 del 21-"/>
    <d v="2013-12-02T00:00:00"/>
    <d v="2014-07-31T00:00:00"/>
    <m/>
    <s v="Mediante correo electrónico del  21/12/15 se informa que se ha realizado gestión sobre el tema; sin embargo, es necesario enviar soportes._x000a_De igual manera, que esta tarea finalizará en el primer semestre del 2016, por lo que se realizará seguimiento_x000a_En la"/>
    <n v="100"/>
    <x v="1"/>
    <s v="Mediante correo electrónico del 28/06/2016, se evidencia que en los comites Operativos se analiza en informe de la interventoría el cual describe el seguimiento que realiza, junto con el cocensionario, a las areas remanentes del proyecto.Además se solicit"/>
  </r>
  <r>
    <n v="1826"/>
    <n v="615"/>
    <x v="1"/>
    <s v="7.2. Para la Interventoría._x000a_Las principales observaciones y recomendaciones en el desempeño de la interventoría tratan sobre los siguientes puntos:_x000a__x000a_o) El interventor deberá diseñar e implementar las correcciones que deban realizarse con el fin de unifica"/>
    <s v="GESTIÓN CONTRACTUAL Y  SEGUIMIENTO DE  PROYECTOS DE  INFRAESTRUCTURA DE TRANSPORTE "/>
    <x v="3"/>
    <s v="DEVINORTE"/>
    <s v="Roberto Daza"/>
    <s v="Noviembre de 2013"/>
    <s v="PEI"/>
    <n v="49"/>
    <s v="Ac"/>
    <s v="La información respecto a los PRs para cada tramo de la Concesión se encuentra corregida en los informes mensuales que presenta la Interventoría._x000a_Al respecto se informa que: Con el fin de obtener el orden adecuado en la nomenclatura y abscisado de la red "/>
    <d v="2013-12-02T00:00:00"/>
    <d v="2014-07-31T00:00:00"/>
    <m/>
    <s v="Mediante correo electrónico del  21/12/15 se informa que mediante oficios se ha solicitado el cambio, y se evidencia en los informes mensuales; sin embargo, es necesario enviar soportes"/>
    <n v="100"/>
    <x v="1"/>
    <s v="Mediante memorando No. 2016-409-007985-2 se informa que la observación no es pertinente, pues se han ejecutado las longitudes que se mencionan contractualmente"/>
  </r>
  <r>
    <n v="1827"/>
    <n v="616"/>
    <x v="1"/>
    <s v=" Para el Supervisor_x000a_A renglón seguido se detallan estas recomendaciones para la supervisión del proyecto de la ANI, direccionadas en la época de la auditoría hacia el ingeniero Alberto Augusto Rodriguez Ortiz:_x000a_a) Se debe realizar una nueva estructuración "/>
    <s v="GESTIÓN CONTRACTUAL Y  SEGUIMIENTO DE  PROYECTOS DE  INFRAESTRUCTURA DE TRANSPORTE "/>
    <x v="4"/>
    <s v="Bosa-Granada-Girardot"/>
    <s v="Roberto Daza"/>
    <s v="Noviembre de 2013"/>
    <s v="PEI"/>
    <n v="6"/>
    <s v="Ac"/>
    <s v="El pasado 24 de abril de 2015, se suscribió entre las partes la certificación de recibo a satisfacción, de las obras contratadas para la repotenciación y rehabilitación del Puente Peatonal Briceño, en cumplimiento al fallo de acción popular ordenada por e"/>
    <d v="2013-12-02T00:00:00"/>
    <d v="2014-07-31T00:00:00"/>
    <m/>
    <s v="Mediante correo electrónico del 16/12/15, se informa que aún quedan 3 hallazgos sin cerrar del PMI"/>
    <n v="100"/>
    <x v="1"/>
    <s v="El supervisor mediante correo electrónico del 08/06/2016, envía documentación soporte que evidencia gestión respecto al cierre del PMI del proyecto._x000a_De igual manera, se anexan comunicaciones atendiendo los requerimientos de la CGR y la OCI_x000a_"/>
  </r>
  <r>
    <n v="1828"/>
    <n v="617"/>
    <x v="1"/>
    <s v="Para el Supervisor_x000a_A renglón seguido se detallan estas recomendaciones para la supervisión del proyecto de la ANI, direccionadas en la época de la auditoría hacia el ingeniero Alberto Augusto Rodriguez Ortiz:_x000a_b) En análisis de los documentos presentados p"/>
    <s v="GESTIÓN CONTRACTUAL Y  SEGUIMIENTO DE  PROYECTOS DE  INFRAESTRUCTURA DE TRANSPORTE "/>
    <x v="4"/>
    <s v="Bosa-Granada-Girardot"/>
    <s v="Roberto Daza"/>
    <s v="Noviembre de 2013"/>
    <s v="PEI"/>
    <n v="6"/>
    <s v="Ac"/>
    <s v="Las obras a construir en cada trayecto son las contempladas y descritas  en  el   Contrato de Concesión GG-040 de 2004  y su apéndice 2- Especificaciones Técnicas de Construcción, referidas al sistema de referenciación del INVIAS, en Puntos de referencia "/>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r>
  <r>
    <n v="1829"/>
    <n v="618"/>
    <x v="1"/>
    <s v=" Para el Supervisor_x000a_A renglón seguido se detallan estas recomendaciones para la supervisión del proyecto de la ANI, direccionadas en la época de la auditoría hacia el ingeniero Alberto Augusto Rodriguez Ortiz:_x000a_c) En virtud de la falta de análisis de los e"/>
    <s v="GESTIÓN CONTRACTUAL Y  SEGUIMIENTO DE  PROYECTOS DE  INFRAESTRUCTURA DE TRANSPORTE "/>
    <x v="4"/>
    <s v="Bosa-Granada-Girardot"/>
    <s v="Roberto Daza"/>
    <s v="Noviembre de 2013"/>
    <s v="PEI"/>
    <n v="6"/>
    <s v="Ac"/>
    <s v="Se ha requerido al  concesionario para que presente los diseños y estudios antes del inicio de la obra, tanto al interventor como a la Agencia, previo al inicio de las obras."/>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l supervisor mediante correo electrónico del 08/06/2016, envía documentación soporte que evidencia gestión por parte de la ANI, dentro de la cual se resaltan las comunicaciones en donde se imponen  disminuciones al concesionario por incumplimientos prese"/>
  </r>
  <r>
    <n v="1830"/>
    <n v="619"/>
    <x v="1"/>
    <s v="7.2. Para la Interventoría._x000a_Las principales observaciones y recomendaciones en el desempeño de la interventoría tratan sobre los siguientes puntos:_x000a_a) La interventoría, en virtud de su naturaleza de vigilancia y control del contrato de concesión, deberá c"/>
    <s v="GESTIÓN CONTRACTUAL Y  SEGUIMIENTO DE  PROYECTOS DE  INFRAESTRUCTURA DE TRANSPORTE "/>
    <x v="4"/>
    <s v="Bosa-Granada-Girardot"/>
    <s v="Roberto Daza"/>
    <s v="Noviembre de 2013"/>
    <s v="PEI"/>
    <n v="6"/>
    <s v="Ac"/>
    <s v="_x000a_La  interventoría ha tomado muy en cuenta cada una de las observaciones realizadas  durante las  auditorias lideradas por la ANI, presentando el respectivo plan de mejoramiento; ejemplo de lo anterior es la comunicación 01-9658-2015 del 13 de agosto de 2"/>
    <d v="2013-12-02T00:00:00"/>
    <d v="2014-07-31T00:00:00"/>
    <m/>
    <s v="Mediante correo electrónico del 16/12/15, se anexan comunicaciones de la Interventor dando respuesta a las observaciones de la Auditoría. Hasta que no se cierre el plan, queda pendiente"/>
    <n v="100"/>
    <x v="1"/>
    <s v="En la auditoría de mayo de 2016 se evidencia que la interventoría ha realizado acciones de acompañamiento y seguimiento sobre el particular, el cual se verifica dentro de los informes mensuales que se entregan a la ANI, en donde se incluyó un capítulo se "/>
  </r>
  <r>
    <n v="1832"/>
    <n v="621"/>
    <x v="1"/>
    <s v="7.2. Para la Interventoría._x000a_Las principales observaciones y recomendaciones en el desempeño de la interventoría tratan sobre los siguientes puntos:_x000a__x000a_c) La interventoría debe hacer las gestiones pertinentes para poseer los detalles en plano de los diseños "/>
    <s v="GESTIÓN CONTRACTUAL Y  SEGUIMIENTO DE  PROYECTOS DE  INFRAESTRUCTURA DE TRANSPORTE "/>
    <x v="4"/>
    <s v="Bosa-Granada-Girardot"/>
    <s v="Roberto Daza"/>
    <s v="Noviembre de 2013"/>
    <s v="PEI"/>
    <n v="6"/>
    <s v="Ac"/>
    <s v="Para dar inicio a la Etapa de Construcción y Rehabilitación  era obligación del Concesionario presentar los estudios y diseños de las obras, los cuales fueron entregados a la Interventoría EDL conforme consta en el Acta de Inicio de las Obras de Construcc"/>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r>
  <r>
    <n v="1841"/>
    <n v="630"/>
    <x v="1"/>
    <s v="7.2. Para la Interventoría._x000a_Las principales observaciones y recomendaciones en el desempeño de la interventoría tratan sobre los siguientes puntos:_x000a__x000a_k) Es necesario que la interventoría diseñe e implemente procedimientos para verificar todo lo consignado "/>
    <s v="GESTIÓN CONTRACTUAL Y  SEGUIMIENTO DE  PROYECTOS DE  INFRAESTRUCTURA DE TRANSPORTE "/>
    <x v="4"/>
    <s v="Bosa-Granada-Girardot"/>
    <s v="Roberto Daza"/>
    <s v="Noviembre de 2013"/>
    <s v="PEI"/>
    <n v="6"/>
    <s v="Ac"/>
    <s v="La Interventoría en cumplimiento de lo establecido en el Contrato 085 de 2012 y GG-040 de 2004, ha realizado las actividades contractuales ordenadas en dichos documentos,  así como algunas actividades extra contractual las cuales se ejecutan bajo la premi"/>
    <d v="2013-12-02T00:00:00"/>
    <d v="2014-07-31T00:00:00"/>
    <m/>
    <s v="Mediante correo electrónico del 16/12/15, se mencionan varias actividades que realiza la interventoría respecto al aspecto predial; sin embargo, es necesario enviar soportes"/>
    <n v="100"/>
    <x v="1"/>
    <s v="En la auditoría de mayo de 2016 se comprueba que la interventoría tiene implementados procedimientos y herramientas de verificación de las fichas prediales, y en general de las actividades relacionadas con el aspecto predial del proyecto."/>
  </r>
  <r>
    <n v="1842"/>
    <n v="631"/>
    <x v="1"/>
    <s v="7.2. Para la Interventoría._x000a_Las principales observaciones y recomendaciones en el desempeño de la interventoría tratan sobre los siguientes puntos:_x000a__x000a_l) El interventor deberá diseñar e implementar las correcciones que deban realizarse con el fin de unifica"/>
    <s v="GESTIÓN CONTRACTUAL Y  SEGUIMIENTO DE  PROYECTOS DE  INFRAESTRUCTURA DE TRANSPORTE "/>
    <x v="4"/>
    <s v="Bosa-Granada-Girardot"/>
    <s v="Roberto Daza"/>
    <s v="Noviembre de 2013"/>
    <s v="PEI"/>
    <n v="6"/>
    <s v="Ac"/>
    <s v="_x000a__x000a_Las obras a construir en cada trayecto son las contempladas y descritas  en  el   Contrato de Concesión GG-040 de 2004  y su apéndice 2- Especificaciones Técnicas de Construcción, referidas al sistema de referenciación del INVIAS, en Puntos de referenci"/>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r>
  <r>
    <n v="1843"/>
    <n v="632"/>
    <x v="1"/>
    <s v="A renglón seguido se detallan estas recomendaciones para la supervisión del proyecto, direccionadas en la época de la auditoría hacia el ingeniero Jorge Sánchez:_x000a__x000a_a) Realizar al interior de la ANI, las gestiones para generar el informe de observaciones o "/>
    <s v="GESTIÓN CONTRACTUAL Y  SEGUIMIENTO DE  PROYECTOS DE  INFRAESTRUCTURA DE TRANSPORTE "/>
    <x v="4"/>
    <s v="Malla Vial del Valle del Cauca"/>
    <s v="Juan Carlos Sáenz"/>
    <s v="Noviembre de 2013"/>
    <s v="PEI"/>
    <n v="17"/>
    <m/>
    <m/>
    <d v="2013-12-02T00:00:00"/>
    <d v="2014-07-31T00:00:00"/>
    <m/>
    <s v="Respecto de la radicación del documento en mención (Plan de acción auditorias de seguridad Malla Vial del Valle del Cauca y Cauca); en los archivos documentales que dispone la entidad, no se evidencia respuesta de la entidad._x000a_Con fecha 15 de octubre de 20"/>
    <n v="100"/>
    <x v="1"/>
    <s v="Mediante memorando No. 2016-500-003581-3 se informa que se realizó una mesa de trabajo para implementar acciones de mejora._x000a_Mediante memorando No. 2016-500-007359-3 del 15/06/2016 se informa que se realizó el recorrido en compañía del concesionario y se i"/>
  </r>
  <r>
    <n v="1845"/>
    <n v="634"/>
    <x v="1"/>
    <s v="A renglón seguido se detallan estas recomendaciones para la supervisión del proyecto, direccionadas en la época de la auditoría hacia el ingeniero Jorge Sánchez:_x000a__x000a_c) El responsable de proceso, que corresponde al supervisor delegado por el gerente carreter"/>
    <s v="GESTIÓN CONTRACTUAL Y  SEGUIMIENTO DE  PROYECTOS DE  INFRAESTRUCTURA DE TRANSPORTE "/>
    <x v="4"/>
    <s v="Malla Vial del Valle del Cauca"/>
    <s v="Juan Carlos Sáenz"/>
    <s v="Noviembre de 2013"/>
    <s v="PEI"/>
    <n v="17"/>
    <m/>
    <m/>
    <d v="2013-12-02T00:00:00"/>
    <d v="2014-07-31T00:00:00"/>
    <m/>
    <s v="En los informes mensuales de interventoría en el anexo 6 plan de mejoramiento por proceso (acción correctiva, acción preventiva) la interventoría  presenta el procedimiento respectivo, estableciendo acciones a realizar y cronograma de cumplimiento de acci"/>
    <n v="100"/>
    <x v="1"/>
    <s v="Mediante memorando No. 2016-500-003581-3 se informa que se realizó una mesa de trabajo para implementar acciones de mejora, gestionadas por el supervisor_x000a__x000a_"/>
  </r>
  <r>
    <n v="1847"/>
    <n v="636"/>
    <x v="1"/>
    <s v="A renglón seguido se detallan estas recomendaciones para la supervisión del proyecto, direccionadas en la época de la auditoría hacia el ingeniero Jorge Sánchez:_x000a__x000a_e) Tener como prioridad por parte del supervisor, las labores hacia la interventoría para qu"/>
    <s v="GESTIÓN CONTRACTUAL Y  SEGUIMIENTO DE  PROYECTOS DE  INFRAESTRUCTURA DE TRANSPORTE "/>
    <x v="4"/>
    <s v="Malla Vial del Valle del Cauca"/>
    <s v="Juan Carlos Sáenz"/>
    <s v="Noviembre de 2013"/>
    <s v="PEI"/>
    <n v="17"/>
    <m/>
    <m/>
    <d v="2013-12-02T00:00:00"/>
    <d v="2014-07-31T00:00:00"/>
    <m/>
    <s v="Si bien la interventoría cuenta con los logotipos imantados para su colocación en los vehículos, estos no son de uso permanente, argumentando ellos problemas de seguridad en zonas de orden público. No se evidencia la imagen institucional en las instalacio"/>
    <n v="100"/>
    <x v="1"/>
    <s v="Mediante memorando No. 2016-500-000795-3 del 20/01/2016 se informa que se ha utilizado en varios lugares visibles el logo de la ANI y se adjunta registro fotográfico"/>
  </r>
  <r>
    <n v="1849"/>
    <n v="638"/>
    <x v="1"/>
    <s v="En particular, se recomienda igualmente hacia la interventoría, lo siguiente:_x000a__x000a_b) La interventoría deberá llevar de manera clara, detallada y el cuadro de análisis de riesgos del contrato de la Interventoría, así como del contrato de concesionario, para e"/>
    <s v="GESTIÓN CONTRACTUAL Y  SEGUIMIENTO DE  PROYECTOS DE  INFRAESTRUCTURA DE TRANSPORTE "/>
    <x v="4"/>
    <s v="Malla Vial del Valle del Cauca"/>
    <s v="Juan Carlos Sáenz"/>
    <s v="Noviembre de 2013"/>
    <s v="PEI"/>
    <n v="17"/>
    <m/>
    <m/>
    <d v="2013-12-02T00:00:00"/>
    <d v="2014-07-31T00:00:00"/>
    <m/>
    <s v="Si bien la interventoría implementó una matriz de valoración del riesgo asociado a la concesión y a la  interventoría y la incluye en sus informes mensuales (el informe de diciembre de 2014, lo contiene); no existe evidencia de su revisión, ni de su segui"/>
    <n v="100"/>
    <x v="1"/>
    <s v="Mediante memorando No. 2016-500-000795-3 del 20/01/2016 se informa que desde Marzo de 2014 la interventoría creo la matriz DOFA con los riesgos del proyecto, haciendo diferenciación entre los de la interventoría y la concesión. "/>
  </r>
  <r>
    <n v="1851"/>
    <n v="640"/>
    <x v="1"/>
    <s v="En particular, se recomienda igualmente hacia la interventoría, lo siguiente:_x000a__x000a_d) Se deberá establecer por parte de la Interventoría una página WEB con contenido robusto, actualizado y de fácil consulta por parte de los posibles usuarios de internet, toda"/>
    <s v="GESTIÓN CONTRACTUAL Y  SEGUIMIENTO DE  PROYECTOS DE  INFRAESTRUCTURA DE TRANSPORTE "/>
    <x v="4"/>
    <s v="Malla Vial del Valle del Cauca"/>
    <s v="Juan Carlos Sáenz"/>
    <s v="Noviembre de 2013"/>
    <s v="PEI"/>
    <n v="17"/>
    <m/>
    <m/>
    <d v="2013-12-02T00:00:00"/>
    <d v="2014-07-31T00:00:00"/>
    <m/>
    <s v="Si bien, la interventoría cuenta ya con una página web. www.concesionmvvcc.com. esta_x000a_NO permite establecer los avances del  proyecto. (no se actualiza desde 2013)._x000a__x000a_No hace fácil la consulta se los usuarios toda vez que menciona que en caso de tener una s"/>
    <n v="100"/>
    <x v="1"/>
    <s v="Mediante memorando No. 2016-500-000795-3 del 20/01/2016 se informa que la página web funciona para el público"/>
  </r>
  <r>
    <n v="1852"/>
    <n v="641"/>
    <x v="1"/>
    <s v="En particular, se recomienda igualmente hacia la interventoría, lo siguiente:_x000a__x000a_e) Complementario al punto anterior, la Interventoría deberá realizar las gestiones propias ante el Concesionario, para efectos que la información en su página WEB esté disponi"/>
    <s v="GESTIÓN CONTRACTUAL Y  SEGUIMIENTO DE  PROYECTOS DE  INFRAESTRUCTURA DE TRANSPORTE "/>
    <x v="4"/>
    <s v="Malla Vial del Valle del Cauca"/>
    <s v="Juan Carlos Sáenz"/>
    <s v="Noviembre de 2013"/>
    <s v="PEI"/>
    <n v="17"/>
    <m/>
    <m/>
    <d v="2013-12-02T00:00:00"/>
    <d v="2014-07-31T00:00:00"/>
    <m/>
    <s v="El concesionario no cuenta con una página web específica para esta concesión, Existe la página web de PAVIMENTOS COLOMBIA que hace alusión a la concesión  mencionada pero solo contiene información básica y no incluye links para acceder a la página de la i"/>
    <n v="100"/>
    <x v="1"/>
    <s v="Mediante memorando No. 2016-500-000795-3 del 20/01/2016 se informa que al ser una concesión de segunda generación, no es una obligación contractual la de tener pago web._x000a__x000a_"/>
  </r>
  <r>
    <n v="1859"/>
    <n v="648"/>
    <x v="1"/>
    <s v="_x000a_2.       No obstante, que el contrato de interventoría No 057 de 2012 suscrito ente la Agencia Nacional de Infraestructura y el Consorcio El Sol, Capitulo IV, sección 4.0.2 “Informes mensuales”, establece que el interventor deberá suministrar al supervis"/>
    <s v="GESTIÓN CONTRACTUAL Y  SEGUIMIENTO DE  PROYECTOS DE  INFRAESTRUCTURA DE TRANSPORTE "/>
    <x v="4"/>
    <s v="Ruta del sol tramo III "/>
    <s v="Javier León"/>
    <s v="Noviembre de 2013"/>
    <s v="PEI"/>
    <n v="56"/>
    <s v="Ac"/>
    <s v="INCONFORMIDAD NO PROCEDENTE_x000a_Contrato de Concesión en etapa de construcción desde el 17 de agosto de 2012 hasta el 31 de mayo de 2019._x000a_Por lo tanto el literal b) de la sección 4.02 del Contrato de Interventoría SEA 057 de 2012 establece :&quot;(…)Durante la Fas"/>
    <d v="2013-12-09T00:00:00"/>
    <d v="2014-07-31T00:00:00"/>
    <m/>
    <s v="Mediante correo electrónico del 21/12/15 se informa acción; sin embargo, es necesario aportar soportes"/>
    <m/>
    <x v="1"/>
    <s v="Mediante memorando No. 2016-500-003596-3 del 11/03/2016 se informa que en la etapa de construcción la entrega de informes mensuales es dentro de las dos primeras semanas. Se anexan informes que evidencian cumplimiento"/>
  </r>
  <r>
    <n v="1861"/>
    <n v="650"/>
    <x v="1"/>
    <s v="_x000a_4.       Se recomienda incluir dentro del seguimiento efectuado, el cumplimiento de los ciclos de los recursos del concesionario para garantizar que no hay violación a los LA/FT (lavado de activos y financiación de terrorismo). Según lo estipulado por la"/>
    <s v="GESTIÓN CONTRACTUAL Y  SEGUIMIENTO DE  PROYECTOS DE  INFRAESTRUCTURA DE TRANSPORTE "/>
    <x v="4"/>
    <s v="Ruta del sol tramo III "/>
    <s v="Javier León"/>
    <s v="Noviembre de 2013"/>
    <s v="PEI"/>
    <n v="56"/>
    <s v="Ac"/>
    <s v="1.Anualmente la Concesionaria entrega una certificación de la procedencia de los recursos la cual es revisada y valorada por la Interventora."/>
    <d v="2013-12-09T00:00:00"/>
    <d v="2014-07-31T00:00:00"/>
    <m/>
    <s v="Mediante correo electrónico del 21/12/15 se informa acción; sin embargo, es necesario aportar soportes"/>
    <m/>
    <x v="1"/>
    <s v="Mediante memorando No. 2016-500-003596-3 del 11/03/2016 se informa que la revisión de realiza anualmente. Se anexan soportes"/>
  </r>
  <r>
    <n v="1862"/>
    <n v="651"/>
    <x v="1"/>
    <s v="5.       Teniendo en cuenta la época de invierno, es pertinente requerir al concesionario para que se contraten los recursos humanos adicionales que sean pertinentes para cumplir con los requisitos mínimos en el mantenimiento rutinario. Lo anterior se evi"/>
    <s v="GESTIÓN CONTRACTUAL Y  SEGUIMIENTO DE  PROYECTOS DE  INFRAESTRUCTURA DE TRANSPORTE "/>
    <x v="4"/>
    <s v="Ruta del sol tramo III "/>
    <s v="Javier León"/>
    <s v="Noviembre de 2013"/>
    <s v="PEI"/>
    <n v="56"/>
    <s v="Ac"/>
    <s v="1.Comunicación de Interventoría requiriendo la intensificación del Mantenimiento Rutinario_x000a_2. Informe de Interventoría del estado del Mantenimiento Rutinario"/>
    <m/>
    <m/>
    <m/>
    <s v="Mediante memorando No. 2016-500-003596-3 del 11/03/2016 se anexan comunicaciones de la interventoría solicitando mantenimiento; sin embargo, es necesario evidenciar que el concesionario está acatando las observaciones._x000a__x000a_Mediante memorando No. 2016-500-006"/>
    <m/>
    <x v="1"/>
    <m/>
  </r>
  <r>
    <n v="1863"/>
    <n v="652"/>
    <x v="1"/>
    <s v="6.       Para el peaje El Difícil se tienen autorizados un total de 426 vehículos con tarjeta electrónica, quienes según oficio N°20113050010591 de marzo de 2011, llenan los requisitos establecidos en la resolución N 02187 de julio de 2010; según lo sopor"/>
    <s v="GESTIÓN CONTRACTUAL Y  SEGUIMIENTO DE  PROYECTOS DE  INFRAESTRUCTURA DE TRANSPORTE "/>
    <x v="4"/>
    <s v="Ruta del sol tramo III "/>
    <s v="Javier León"/>
    <s v="Noviembre de 2013"/>
    <s v="PEI"/>
    <n v="56"/>
    <s v="Ac"/>
    <s v="1.Con la Resolución 894 del 11 de abril del 2014, resuelve los requisitos de reposición, acceder, reponer y perdida de los beneficios de tarifa especial de El difícil y Plato."/>
    <d v="2013-12-09T00:00:00"/>
    <d v="2014-07-31T00:00:00"/>
    <m/>
    <s v="Mediante correo electrónico del 21/12/15 se informa acción; sin embargo, es necesario aportar soportes"/>
    <m/>
    <x v="1"/>
    <s v="Mediante memorando No. 2016-500-003596-3 del 11/03/2016 se informa que mediante resolución del Ministerio de Transporte se subsana este problema"/>
  </r>
  <r>
    <n v="1864"/>
    <n v="653"/>
    <x v="1"/>
    <s v="7.       Verificar el cumplimiento de las zonas de parqueo propias del CCO, reportadas por 562 m2 y las obligaciones de la báscula para vehículos con sobre peso, y de esta forma garantizar que no se mezclan las áreas, garantizando cumplimiento en ambos ít"/>
    <s v="GESTIÓN CONTRACTUAL Y  SEGUIMIENTO DE  PROYECTOS DE  INFRAESTRUCTURA DE TRANSPORTE "/>
    <x v="4"/>
    <s v="Ruta del sol tramo III "/>
    <s v="Javier León"/>
    <s v="Noviembre de 2013"/>
    <s v="PEI"/>
    <n v="56"/>
    <s v="Ac"/>
    <s v="1.Informe de Interventoría en el que se verifican las áreas de parqueo y estación de pesaje._x000a_Se verificaron las áreas y cumplen y se firmo el acta de entrega del CCO."/>
    <d v="2013-12-09T00:00:00"/>
    <d v="2014-07-31T00:00:00"/>
    <m/>
    <s v="Mediante correo electrónico del 21/12/15 se informa acción; sin embargo, es necesario aportar soportes"/>
    <m/>
    <x v="1"/>
    <s v="Mediante memorando No. 2016-500-003596-3 del 11/03/2016 se anexa respuesta del concesionario, en donde se acata los correctivos requeridos en el CCO y la estación de pesaje"/>
  </r>
  <r>
    <n v="1865"/>
    <n v="654"/>
    <x v="1"/>
    <s v="_x000a_8.       Se presentan observaciones dejadas en el acta de entrega del Centro de Control de Operaciones del PR 3+500 de la Ruta 4517, municipio de Bosconia – Cesar, el cual inició su operación desde el mes de febrero de 2013, que deben ser verificadas y c"/>
    <s v="GESTIÓN CONTRACTUAL Y  SEGUIMIENTO DE  PROYECTOS DE  INFRAESTRUCTURA DE TRANSPORTE "/>
    <x v="4"/>
    <s v="Ruta del sol tramo III "/>
    <s v="Javier León"/>
    <s v="Noviembre de 2013"/>
    <s v="PEI"/>
    <n v="56"/>
    <s v="Ac"/>
    <s v="1. Informe de Interventoría del estado actual de las observaciones descritas en el acta de entrega del Centro de Control de Operaciones_x000a_A la fecha ya se cerraron todas las observaciones y se firmo el acta de entrega del CCO."/>
    <d v="2013-12-09T00:00:00"/>
    <d v="2014-07-31T00:00:00"/>
    <m/>
    <s v="Mediante correo electrónico del 21/12/15 se informa acción; sin embargo, es necesario aportar soportes"/>
    <m/>
    <x v="1"/>
    <s v="Mediante memorando No. 2016-500-003596-3 del 11/03/2016 se anexan  acta de recibo del CCO, considerando las observaciones pendientes por ejecutar parte del concesionario"/>
  </r>
  <r>
    <n v="1866"/>
    <n v="655"/>
    <x v="1"/>
    <s v="_x000a_9.       Se debe verificar y remitir a esta oficina las competencias de parcheo y de ser pertinente de rehabilitación en el tramo Bosconia - Y de Ciénaga, antes a cargo de la concesión Santa Marta Riohacha Paraguachón hoy tramo a cargo de Yuma._x000a_"/>
    <s v="GESTIÓN CONTRACTUAL Y  SEGUIMIENTO DE  PROYECTOS DE  INFRAESTRUCTURA DE TRANSPORTE "/>
    <x v="4"/>
    <s v="Ruta del sol tramo III "/>
    <s v="Javier León"/>
    <s v="Noviembre de 2013"/>
    <s v="PEI"/>
    <n v="56"/>
    <s v="Ac"/>
    <s v="1. Comunicación de la Agencia, informando la terminación de la garantía de Santa Marta - Paraguachón y por lo tanto el mantenimiento rutinario se encuentra a cargo de Yuma S.A"/>
    <m/>
    <m/>
    <m/>
    <s v="Mediante memorando No. 2016-500-003596-3 del 11/03/2016 se anexan comunicaciones de la interventoría solicitando mantenimiento; sin embargo, es necesario enviar documento en donde se evidencia reducciones por el incumplimiento._x000a_Mediante memorando No. 2016"/>
    <m/>
    <x v="1"/>
    <m/>
  </r>
  <r>
    <n v="1867"/>
    <n v="656"/>
    <x v="1"/>
    <s v="10.   Se debe realizar, documentar y anexar el seguimiento que se efectúa al equipo de control de calidad interno del Concesionario, el cual verifica las funciones de control de las actividades de los subcontratistas, igualmente, cuando se presenten queja"/>
    <s v="GESTIÓN CONTRACTUAL Y  SEGUIMIENTO DE  PROYECTOS DE  INFRAESTRUCTURA DE TRANSPORTE "/>
    <x v="4"/>
    <s v="Ruta del sol tramo III "/>
    <s v="Javier León"/>
    <s v="Noviembre de 2013"/>
    <s v="PEI"/>
    <n v="56"/>
    <s v="Ac"/>
    <s v="1.Presentar dentro del informe mensual de interventoría el seguimiento al control integral del plan de calidad del concesionario._x000a_La Interventoría realiza seguimiento con el área social de las quejas reportadas por parte de subcontratistas."/>
    <m/>
    <m/>
    <m/>
    <s v="Mediante memorando No. 2016-500-003596-3 del 11/03/2016 se anexan auditorías externas en donde se analizan procedimientos de calidad; sin embargo, es necesario evidenciar que actualmente se continúan realizando._x000a_Mediante memorando No. 2016-500-006112-3 de"/>
    <m/>
    <x v="1"/>
    <m/>
  </r>
  <r>
    <n v="1868"/>
    <n v="657"/>
    <x v="1"/>
    <s v="11.   Se debe solicitar usuario y clave para realizar la actualización de la página de SI-ANI._x000a_"/>
    <s v="GESTIÓN CONTRACTUAL Y  SEGUIMIENTO DE  PROYECTOS DE  INFRAESTRUCTURA DE TRANSPORTE "/>
    <x v="4"/>
    <s v="Ruta del sol tramo III "/>
    <s v="Javier León"/>
    <s v="Noviembre de 2013"/>
    <s v="PEI"/>
    <n v="56"/>
    <s v="Ac"/>
    <s v="1.Asignación de usuario y clave de Project On line, la cual es la herramienta vigente para el reporte de información., actualizada mensualmente por parte de la interventoría."/>
    <d v="2013-12-09T00:00:00"/>
    <d v="2014-07-31T00:00:00"/>
    <m/>
    <s v="Mediante correo electrónico del 21/12/15 se informa acción; sin embargo, es necesario aportar soportes"/>
    <m/>
    <x v="1"/>
    <s v="Mediante memorando No. 2016-500-003596-3 del 11/03/2016 se anexan  acta de recibo de claves para Project on line"/>
  </r>
  <r>
    <n v="1869"/>
    <n v="658"/>
    <x v="1"/>
    <s v="12.   Se debe realizar una revisión total de la boletería manual provista en las estaciones de peaje, a través de la cual se garantice el número impreso y existente por cada categoría._x000a_"/>
    <s v="GESTIÓN CONTRACTUAL Y  SEGUIMIENTO DE  PROYECTOS DE  INFRAESTRUCTURA DE TRANSPORTE "/>
    <x v="4"/>
    <s v="Ruta del sol tramo III "/>
    <s v="Javier León"/>
    <s v="Noviembre de 2013"/>
    <s v="PEI"/>
    <n v="56"/>
    <s v="Ac"/>
    <s v="1.Informe de la Interventoría de la revisión de la boletería manual._x000a_En  todo caso en el Informe Mensual de Interventoría se reporta la revisión de la boletería manual dejando registro por medio de formatos establecidos"/>
    <d v="2013-12-09T00:00:00"/>
    <d v="2014-07-31T00:00:00"/>
    <m/>
    <s v="Mediante correo electrónico del 21/12/15 se informa acción; sin embargo, es necesario aportar soportes"/>
    <m/>
    <x v="1"/>
    <s v="Mediante memorando No. 2016-500-003596-3 del 11/03/2016 se anexa formato utilizado en la época de la no conformidad por la interventoría, en donde se realiza el conteo de boletería"/>
  </r>
  <r>
    <n v="1870"/>
    <n v="659"/>
    <x v="1"/>
    <s v="13.   No se evidencia por parte de la Interventoría el registro a la revisión efectuada al reglamento Interno de Trabajo, Manual de Funciones-procesos, en este se debe verificar: (Responsabilidades, Procedimientos, mecanismos  de control y prevención para"/>
    <s v="GESTIÓN CONTRACTUAL Y  SEGUIMIENTO DE  PROYECTOS DE  INFRAESTRUCTURA DE TRANSPORTE "/>
    <x v="4"/>
    <s v="Ruta del sol tramo III "/>
    <s v="Javier León"/>
    <s v="Noviembre de 2013"/>
    <s v="PEI"/>
    <n v="56"/>
    <s v="Ac"/>
    <s v="La acción hace referencia a la verificación del reglamento interno de trabajo y manual de funciones en las estaciones de peajes. Acción: Se realizó formato para la revisión de reglamento interno y manual de funciones, presentado mensualmente en el informe"/>
    <d v="2013-12-09T00:00:00"/>
    <d v="2014-07-31T00:00:00"/>
    <m/>
    <s v="Mediante correo electrónico del 21/12/15 se informa acción; sin embargo, es necesario aportar soportes"/>
    <m/>
    <x v="1"/>
    <s v="Mediante memorando No. 2016-500-003596-3 del 11/03/2016 se anexa formato creado por la interventoría, en donde se realiza la respectiva revisión"/>
  </r>
  <r>
    <n v="1871"/>
    <n v="660"/>
    <x v="1"/>
    <s v="14.   Se debe fortalecer los formatos operativos de revisión de obligaciones contractuales en la estación de pesaje, por parte de la Interventoría, para de esta forma verificar entre otros:_x000a_a.       Se recomienda llevar registro de los libros que se lleva"/>
    <s v="GESTIÓN CONTRACTUAL Y  SEGUIMIENTO DE  PROYECTOS DE  INFRAESTRUCTURA DE TRANSPORTE "/>
    <x v="4"/>
    <s v="Ruta del sol tramo III "/>
    <s v="Javier León"/>
    <s v="Noviembre de 2013"/>
    <s v="PEI"/>
    <n v="56"/>
    <s v="Ac"/>
    <s v="1. Se modificaron y crearon nuevos formatos para la verificación operativa en las estacione de pesaje, remitido mensualmente en el informe de interventoría."/>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r>
  <r>
    <n v="1872"/>
    <n v="661"/>
    <x v="1"/>
    <s v="_x000a_15.   Con el fin de verificar un adecuado cumplimiento contractual de todos los aspectos asociados a la entrega de hitos, se debe realizar formato de recepción de hitos, donde se incluya el cumplimiento al contrato de concesión especialmente a lo dispues"/>
    <s v="GESTIÓN CONTRACTUAL Y  SEGUIMIENTO DE  PROYECTOS DE  INFRAESTRUCTURA DE TRANSPORTE "/>
    <x v="4"/>
    <s v="Ruta del sol tramo III "/>
    <s v="Javier León"/>
    <s v="Noviembre de 2013"/>
    <s v="PEI"/>
    <n v="56"/>
    <s v="Ac"/>
    <s v="1. Se genera un informe de revisión por parte de la interventoría a cada hito que se ponga a disposición. Además se crea formato de &quot;Control de recibo de Hitos&quot; para verificar el cumplimiento contractual."/>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r>
  <r>
    <n v="1873"/>
    <n v="662"/>
    <x v="1"/>
    <s v="_x000a_16.   Aunque se evidencia observancia por parte de la interventoría en la generación del concepto y remisión a la ANI sobre cumplimiento en lo dispuesto a permisos temporales, se debe realizar formato de verificación de consecución de requisitos estipula"/>
    <s v="GESTIÓN CONTRACTUAL Y  SEGUIMIENTO DE  PROYECTOS DE  INFRAESTRUCTURA DE TRANSPORTE "/>
    <x v="4"/>
    <s v="Ruta del sol tramo III "/>
    <s v="Javier León"/>
    <s v="Noviembre de 2013"/>
    <s v="PEI"/>
    <n v="56"/>
    <s v="Ac"/>
    <s v="1.La resolución 716 de 2015 deroga en su totalidad la Resolución 063, por lo tanto el procedimiento para otorga un permiso de uso de derecho de vía ha sido modificado._x000a_2. Interventoría elaboró el formato C.991-055 para la verificación de las solicitudes r"/>
    <d v="2013-12-09T00:00:00"/>
    <d v="2014-07-31T00:00:00"/>
    <m/>
    <s v="Mediante correo electrónico del 21/12/15 se informa acción; sin embargo, es necesario aportar soportes"/>
    <m/>
    <x v="1"/>
    <s v="Mediante memorando No. 2016-500-003596-3 del 11/03/2016 se anexa nuevo formato creado por la interventoría, en donde se acata la recomendación por parte de la OCI. Además, se informa que mediante resolución se modificó el trámite para permisos"/>
  </r>
  <r>
    <n v="1877"/>
    <n v="666"/>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Remisión al equipo de trabajo del informe de interventoría para su revisión, a través de informados de Orfeo._x000a_2. Informe de Supervisión donde se evidencia la revisión del Informe de Interventoría"/>
    <d v="2013-12-09T00:00:00"/>
    <d v="2014-07-31T00:00:00"/>
    <m/>
    <s v="Mediante correo electrónico del 21/12/15 se informa acción; sin embargo, es necesario aportar soportes"/>
    <m/>
    <x v="1"/>
    <s v="Mediante memorando No. 2016-500-003596-3 del 11/03/2016 se anexa informes de supervisión y seguimiento en Orfeo del cumplimiento de revisión por parte de todos los responsables de ANI"/>
  </r>
  <r>
    <n v="1878"/>
    <n v="667"/>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Realizar el informe de supervisión en el formato gscp-f-019"/>
    <d v="2013-12-09T00:00:00"/>
    <d v="2014-07-31T00:00:00"/>
    <m/>
    <s v="Mediante correo electrónico del 21/12/15 se informa acción; sin embargo, es necesario aportar soportes"/>
    <m/>
    <x v="1"/>
    <s v="Mediante memorando No. 2016-500-003596-3 del 11/03/2016 se anexa informes de supervisión con el formato recomendado"/>
  </r>
  <r>
    <n v="1881"/>
    <n v="670"/>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Comunicación a las Alcaldías para que velen por la defensa y protección del derecho de vía tal como es su competencia"/>
    <m/>
    <m/>
    <m/>
    <s v="Mediante memorando No. 2016-500-003596-3 del 11/03/2016 se anexan comunicaciones a todas las alcaldías solicitando el retiro de vallas; sin embargo, es necesario evidenciar si se han realizado acciones al respecto._x000a_De igual manera, mediante memorando No. "/>
    <m/>
    <x v="1"/>
    <m/>
  </r>
  <r>
    <n v="1882"/>
    <n v="671"/>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INCONFORMIDAD NO PROCEDENTE_x000a_Ruta del Sol Sector 3, presenta únicamente el hallazgo compartido con Santa Marta - Paraguachón respecto a la operación de las básculas dinámicas , sin embargo se allegó informe de interventoría y concesionario  donde se explic"/>
    <d v="2013-12-09T00:00:00"/>
    <d v="2014-07-31T00:00:00"/>
    <m/>
    <s v="Mediante correo electrónico del 21/12/15 se informa acción; sin embargo, es necesario esperar respuesta de la Contraloría. Avance en 2016"/>
    <m/>
    <x v="1"/>
    <s v="Mediante memorando No. 2016-500-003596-3 del 11/03/2016 se informa que el hallazgo está al 100% de cumplimiento"/>
  </r>
  <r>
    <n v="1883"/>
    <n v="672"/>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Comunicación de la Agencia solicitando la reducción por incumplimiento a los indicadores según sea el caso"/>
    <d v="2013-12-09T00:00:00"/>
    <d v="2014-07-31T00:00:00"/>
    <m/>
    <s v="Mediante correo electrónico del 21/12/15 se informa acción; sin embargo, es necesario aportar soportes"/>
    <m/>
    <x v="1"/>
    <s v="Mediante memorando No. 2016-500-003596-3 del 11/03/2016 se informa que se aplicó la respectiva disminución en el ingreso del concesionario, producto de los incumplimientos"/>
  </r>
  <r>
    <n v="1884"/>
    <n v="673"/>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Presentar relación del personal de la interventoría junto con su radicado de aprobación"/>
    <d v="2013-12-09T00:00:00"/>
    <d v="2014-07-31T00:00:00"/>
    <m/>
    <s v="Mediante correo electrónico del 21/12/15 se informa acción; sin embargo, es necesario aportar soportes"/>
    <m/>
    <x v="1"/>
    <s v="Mediante memorando No. 2016-500-003596-3 del 11/03/2016 se anexa listado de personal con su respectivo oficio de aprobación por parte de ANI"/>
  </r>
  <r>
    <n v="1885"/>
    <n v="674"/>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Informe de interventoría del estado actual  de los temas pendientes (ver pago 15 del informe)"/>
    <d v="2013-12-09T00:00:00"/>
    <d v="2014-07-31T00:00:00"/>
    <m/>
    <s v="Mediante correo electrónico del 21/12/15 se informa acción; sin embargo, es necesario aportar soportes"/>
    <m/>
    <x v="1"/>
    <s v="Mediante memorando No. 2016-500-003596-3 del 11/03/2016 se anexa informe de la interventoría, en donde se evidencia que las solicitudes fueron realizadas por el concesionario"/>
  </r>
  <r>
    <n v="1886"/>
    <n v="675"/>
    <x v="1"/>
    <s v="Se presentan observaciones a la gestión realizada por parte de la Interventoría como:_x000a_ _x000a_1. No obstante, que el contrato de interventoría No SEA 015 de 2012 suscrito ente la Agencia Nacional de Infraestructura y el Consorcio Inter-Puerto, Capitulo IV, secc"/>
    <s v="GESTIÓN CONTRACTUAL Y  SEGUIMIENTO DE  PROYECTOS DE  INFRAESTRUCTURA DE TRANSPORTE "/>
    <x v="3"/>
    <s v="Puerto Regional de Santa Marta "/>
    <s v="Javier León"/>
    <s v="Noviembre de 2013"/>
    <s v="PEI"/>
    <n v="56"/>
    <s v="Ac"/>
    <s v="1, Se cuenta con formato para la verificación del estado de la señalización temporal de obra."/>
    <m/>
    <m/>
    <m/>
    <s v="Mediante correo electrónico del 21/12/15 se informa acción; sin embargo, es necesario aportar soportes"/>
    <m/>
    <x v="1"/>
    <s v="Mediante memorando No. 2016-303.003674-3  se dio explicación al respecto._x000a__x000a_Mediante memorando No. 2016-303.003674-3  se anexa los últimos 4 informes de interventoría, y aunque uno sólo no cumple con los 5 días hábiles, se evidencia que en general se cumpl"/>
  </r>
  <r>
    <n v="1887"/>
    <n v="676"/>
    <x v="1"/>
    <s v="Se presentan observaciones a la gestión realizada por parte de la Interventoría como:_x000a_ _x000a_2.      Dentro de los formatos adoptados por la interventoría se debe incluir la obligación del contrato de concesión en cumplimiento a la señalización temporal de obr"/>
    <s v="GESTIÓN CONTRACTUAL Y  SEGUIMIENTO DE  PROYECTOS DE  INFRAESTRUCTURA DE TRANSPORTE "/>
    <x v="4"/>
    <s v="Ruta del sol tramo III "/>
    <s v="Javier León"/>
    <s v="Noviembre de 2013"/>
    <s v="PEI"/>
    <n v="56"/>
    <s v="Ac"/>
    <m/>
    <d v="2013-12-09T00:00:00"/>
    <d v="2014-07-31T00:00:00"/>
    <m/>
    <s v="Mediante correo electrónico del 21/12/15 se informa acción; sin embargo, es necesario aportar soportes"/>
    <m/>
    <x v="1"/>
    <s v="Mediante memorando No. 2016-500-003596-3 del 11/03/2016 se anexa formato de la interventoría, en donde se revisa la señalización temporal"/>
  </r>
  <r>
    <n v="1888"/>
    <n v="677"/>
    <x v="1"/>
    <s v="Se presentan observaciones a la gestión realizada por parte de la Interventoría como:_x000a_3. Se cuentan con áreas e inversiones condicionadas como lo son la adecuación de la carreara 1 y acceso a la carrera 4[2] (inversión para el 2012), INVEMAR, los silos de"/>
    <s v="GESTIÓN CONTRACTUAL Y  SEGUIMIENTO DE  PROYECTOS DE  INFRAESTRUCTURA DE TRANSPORTE "/>
    <x v="3"/>
    <s v="Puerto Regional de Santa Marta "/>
    <s v="Javier León"/>
    <s v="Noviembre de 2013"/>
    <s v="PEI"/>
    <n v="56"/>
    <s v="Ac"/>
    <s v="1.Utilización de la herramienta Project On Line, vigente para el reporte de información. Además se tiene un formato de verificación de la pagina web de la Concesión."/>
    <m/>
    <m/>
    <m/>
    <s v="Se redireccionó de Ruta del Sol III al Puerto regional de Santa Marta. A la espera de respuesta_x000a__x000a_Mediante memorando No. 2016-303-008005-3 del 27/06/2016, se evidencia que el concesionario no ha dado respuesta al requerimiento_x000a__x000a_Mediante memorando No. 2016-"/>
    <m/>
    <x v="0"/>
    <m/>
  </r>
  <r>
    <n v="1889"/>
    <n v="678"/>
    <x v="1"/>
    <s v="Se presentan observaciones a la gestión realizada por parte de la Interventoría como:_x000a_ 4.      No se ha realizado el monitoreo ambiental aire (material particulado gases y ruido), los cuales debieron ser autorizados por la oficina de Gestión Contractual -"/>
    <s v="GESTIÓN CONTRACTUAL Y  SEGUIMIENTO DE  PROYECTOS DE  INFRAESTRUCTURA DE TRANSPORTE "/>
    <x v="3"/>
    <s v="Puerto Regional de Santa Marta "/>
    <s v="Javier León"/>
    <s v="Noviembre de 2013"/>
    <s v="PEI"/>
    <n v="56"/>
    <s v="Ac"/>
    <s v="1. Informe de Interventoría del estado actual de la señalización horizontal de los hitos 32. Para el hito 33 no aplica debido a que no se ha iniciado la ejecución."/>
    <m/>
    <m/>
    <m/>
    <s v="Se re direccionó de Ruta del Sol III al Puerto regional de Santa Marta. A la espera de respuesta"/>
    <m/>
    <x v="1"/>
    <s v="Se redireccionó de Ruta del Sol III al Puerto regional de Santa Marta. A la espera de respuesta._x000a__x000a_se le dio cierre en el informe de septiembre de 2015"/>
  </r>
  <r>
    <n v="1890"/>
    <n v="679"/>
    <x v="1"/>
    <s v="Se presentan observaciones a la gestión realizada por parte de la Interventoría como:_x000a_ _x000a_5. Existen algunas observaciones técnicas efectuadas por parte de la oficina de Control Interno, sobre las cuales no existe pronunciamiento alguno emanado de la superv"/>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Se redireccionó de Ruta del Sol III al Puerto regional de Santa Marta. A la espera de respuesta._x000a__x000a_Mediante memorando No. 2016-303-008005-3 del 27/06/2016, se informa que la recomendación será tenida en cuenta, y de generan indicadores respecto a requerimi"/>
  </r>
  <r>
    <n v="1891"/>
    <n v="680"/>
    <x v="1"/>
    <s v="Se presentan observaciones a la gestión realizada por parte de la Interventoría como:_x000a_6. No se han presentado por parte de la Gerencia Portuaria los formatos para realizar los inventarios por parte de la Interventoría, lo que ocasiona posibles retrasos en"/>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r>
  <r>
    <n v="1892"/>
    <n v="681"/>
    <x v="1"/>
    <s v="Se presentan observaciones a la gestión realizada por parte de la Interventoría como:_x000a_7. Los inventarios a realizar por parte de la interventoría deben estar enmarcados dentro de los formatos y con la información de toda la infraestructura existente en el"/>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r>
  <r>
    <n v="1893"/>
    <n v="682"/>
    <x v="1"/>
    <s v="Se presentan observaciones a la gestión realizada por parte de la Interventoría como:_x000a_8. El plan bianual para la vigencia 2013, se encuentra en ejecución en virtud de la falta de pronunciamiento oficial e idóneo de la Entidad; en razón a que la solicitud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Se redireccionó de Ruta del Sol III al Puerto regional de Santa Marta. A la espera de respuesta._x000a__x000a_Mediante memorando No. 2016-303-008005-3 del 27/06/2016, se informa, se informa que la no conformidad es igual a la 2927, la cual mediante correo electrónico"/>
  </r>
  <r>
    <n v="1895"/>
    <n v="684"/>
    <x v="1"/>
    <s v="Se presentan observaciones a la gestión realizada por parte de la Interventoría como:_x000a_10. Al momento de la visita por parte de Control Interno, solo se habían allegado a la Entidad dos (2) de las tres (3) las Batimetrías, que se especifican dentro obligac"/>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ha realizado batimetrías periódicamente, dando cumplimiento a lo est"/>
    <m/>
    <x v="0"/>
    <m/>
  </r>
  <r>
    <n v="1896"/>
    <n v="685"/>
    <x v="1"/>
    <s v="Se presentan observaciones a la gestión realizada por parte de la Interventoría como:_x000a__x000a_11. Se debe realizar un inventario a nivel de detalle de la infraestructura portuaria en aplicación y en cumplimiento de los lineamientos indicados, por parte de la Age"/>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r>
  <r>
    <n v="1897"/>
    <n v="686"/>
    <x v="1"/>
    <s v="Se presentan observaciones a la gestión realizada por parte de la Interventoría como:_x000a_12. El supervisor del proyecto se encuentra a cargo de la concesión SPRSM tiene a su cargo 28 contratos adicionales, lo que le impide realizar un adecuado seguimiento a "/>
    <s v="GESTIÓN CONTRACTUAL Y  SEGUIMIENTO DE  PROYECTOS DE  INFRAESTRUCTURA DE TRANSPORTE "/>
    <x v="3"/>
    <s v="Puerto Regional de Santa Marta "/>
    <s v="Javier León"/>
    <s v="Noviembre de 2013"/>
    <s v="PEI"/>
    <n v="56"/>
    <s v="Ac"/>
    <m/>
    <d v="2013-12-09T00:00:00"/>
    <d v="2014-07-31T00:00:00"/>
    <m/>
    <s v="Mediante correo electrónico del 21/12/15 se informa acción; sin embargo, es necesario aportar soportes"/>
    <m/>
    <x v="1"/>
    <s v="Mediante memorando No. 2016-303.003674-3 se dio explicación al respecto"/>
  </r>
  <r>
    <n v="1899"/>
    <n v="688"/>
    <x v="1"/>
    <s v="Se presentan observaciones a la gestión realizada por parte de la Interventoría como:_x000a_14.   Se debe anexar el seguimiento realizado a la página WEB de la concesión donde se verifique la divulgación y actualización de los aspectos importantes de la concesi"/>
    <s v="GESTIÓN CONTRACTUAL Y  SEGUIMIENTO DE  PROYECTOS DE  INFRAESTRUCTURA DE TRANSPORTE "/>
    <x v="4"/>
    <s v="Ruta del sol tramo III "/>
    <s v="Javier León"/>
    <s v="Noviembre de 2013"/>
    <s v="PEI"/>
    <n v="56"/>
    <s v="Ac"/>
    <s v="1.Utilización de la herramienta Project On Line, vigente para el reporte de información. Además se tiene un formato de verificación de la pagina web de la Concesión."/>
    <d v="2013-12-09T00:00:00"/>
    <d v="2014-07-31T00:00:00"/>
    <m/>
    <s v="Mediante correo electrónico del 21/12/15 se informa acción; sin embargo, es necesario aportar soportes"/>
    <m/>
    <x v="1"/>
    <s v="Mediante memorando No. 2016-500-003596-3 del 11/03/2016 se informa que se realiza mediante la herramienta Project on line"/>
  </r>
  <r>
    <n v="1901"/>
    <n v="690"/>
    <x v="1"/>
    <s v="Se presentan observaciones a la gestión realizada por parte del Supervisor,[5]_x000a_ _x000a_Además de tener en cuenta las observaciones detectadas a la interventoría, para el ejercicio de las acciones a que haya lugar, se presentan las siguientes:_x000a_ _x000a_13. Al no estar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se están realizando el adecuado seguimiento de los planes bianuales, los cuales permi"/>
    <m/>
    <x v="0"/>
    <m/>
  </r>
  <r>
    <n v="1902"/>
    <n v="691"/>
    <x v="1"/>
    <s v="Se presentan observaciones a la gestión realizada por parte del Supervisor,[5]_x000a_ _x000a_Además de tener en cuenta las observaciones detectadas a la interventoría, para el ejercicio de las acciones a que haya lugar, se presentan las siguientes:_x000a_14. Se debe aclara"/>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a suministrado a la ANI balances técnicos, financieros y jurídicos d"/>
    <m/>
    <x v="0"/>
    <m/>
  </r>
  <r>
    <n v="1903"/>
    <n v="692"/>
    <x v="1"/>
    <s v="Se presentan observaciones a la gestión realizada por parte del Supervisor,[5]_x000a_ _x000a_Además de tener en cuenta las observaciones detectadas a la interventoría, para el ejercicio de las acciones a que haya lugar, se presentan las siguientes:_x000a_15. La Interventor"/>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se solicitó al concesionario entregar oprtunamente la infotrmación a la interventoría"/>
    <m/>
    <x v="0"/>
    <m/>
  </r>
  <r>
    <n v="1904"/>
    <n v="693"/>
    <x v="1"/>
    <s v="Se presentan observaciones a la gestión realizada por parte del Supervisor,[5]_x000a_ _x000a_Además de tener en cuenta las observaciones detectadas a la interventoría, para el ejercicio de las acciones a que haya lugar, se presentan las siguientes:_x000a_16. Es importante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realiza la verficación del formato 044 en donde se evidencia que los"/>
    <m/>
    <x v="0"/>
    <m/>
  </r>
  <r>
    <n v="1906"/>
    <n v="695"/>
    <x v="1"/>
    <s v="Se presentan observaciones a la gestión realizada por parte del Supervisor,[5]_x000a_ _x000a_Además de tener en cuenta las observaciones detectadas a la interventoría, para el ejercicio de las acciones a que haya lugar, se presentan las siguientes:_x000a_18. Se debe solici"/>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mediante revisión al expediente, se encontró dos comunicaciones solicitando demolicio"/>
    <m/>
    <x v="0"/>
    <m/>
  </r>
  <r>
    <n v="1907"/>
    <n v="696"/>
    <x v="1"/>
    <s v="Se presentan observaciones a la gestión realizada por parte del Supervisor,[5]_x000a_ _x000a_Además de tener en cuenta las observaciones detectadas a la interventoría, para el ejercicio de las acciones a que haya lugar, se presentan las siguientes:_x000a_19. Dentro del inv"/>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realizará un informe detallado al respecto._x000a__x000a_Seguimiento en diciembr"/>
    <m/>
    <x v="0"/>
    <m/>
  </r>
  <r>
    <n v="1908"/>
    <n v="697"/>
    <x v="1"/>
    <s v="Se presentan observaciones a la gestión realizada por parte del Supervisor,[5]_x000a_ _x000a_Además de tener en cuenta las observaciones detectadas a la interventoría, para el ejercicio de las acciones a que haya lugar, se presentan las siguientes:_x000a_20. Para el invent"/>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r>
  <r>
    <n v="1909"/>
    <n v="698"/>
    <x v="1"/>
    <s v="Se presentan observaciones a la gestión realizada por parte del Supervisor,[5]_x000a_ _x000a_Además de tener en cuenta las observaciones detectadas a la interventoría, para el ejercicio de las acciones a que haya lugar, se presentan las siguientes:_x000a_21. Temas pendient"/>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anexa la explicación y soportes al respecto. Falta lo referido a la línea férrea"/>
    <m/>
    <x v="0"/>
    <m/>
  </r>
  <r>
    <n v="1910"/>
    <n v="699"/>
    <x v="1"/>
    <s v="1.       No obstante que el contrato de interventoría No 020 de 2012 suscrito ente la Agencia Nacional de Infraestructura y el Consorcio Interventoría Transversal de las Américas, Capitulo IV, sección 4.0.2 “Informes mensuales”, establece que el intervent"/>
    <s v="GESTIÓN CONTRACTUAL Y  SEGUIMIENTO DE  PROYECTOS DE  INFRAESTRUCTURA DE TRANSPORTE "/>
    <x v="3"/>
    <s v="Transversal de las Américas  sector I"/>
    <s v="Javier León"/>
    <s v="Diciembre  de 2013"/>
    <s v="PEI"/>
    <n v="58"/>
    <s v="Ac"/>
    <m/>
    <d v="2013-12-09T00:00:00"/>
    <d v="2014-07-31T00:00:00"/>
    <m/>
    <s v="Mediante correo electrónico del 15/12/15 se anexa evidencias de gestión respecto a 20 observaciones. Faltan documentos por entregar_x000a_*Mediante correo electrónico del 10/03/2016 y memorando No. 2016-300-003716-3 del 15/03/2016 se anexa evidencias de gestión"/>
    <m/>
    <x v="1"/>
    <m/>
  </r>
  <r>
    <n v="1952"/>
    <n v="741"/>
    <x v="1"/>
    <s v="Se presentan observaciones a la gestión realizada por parte del Supervisor,[10]_x000a_ _x000a_Además de tener en cuenta las observaciones detectadas a la interventoría, para el ejercicio de las acciones a que haya lugar, se presentan las siguientes:_x000a_ 32. En el tramo "/>
    <s v="GESTIÓN CONTRACTUAL Y  SEGUIMIENTO DE  PROYECTOS DE  INFRAESTRUCTURA DE TRANSPORTE "/>
    <x v="4"/>
    <s v="Córdoba-Sucre"/>
    <s v="Javier León"/>
    <s v="Diciembre  de 2013"/>
    <s v="PEI"/>
    <n v="16"/>
    <s v="Ac"/>
    <s v="En el numeral 3 del memorando No. 2015-500-015325-3 del 24/12/15, se mencionó que esta no conformidad no había sido enviada en la matriz original que remitió la oficina de control interno el 17/11/2015, por lo cual no se presentaron acciones para la misma"/>
    <d v="2013-12-09T00:00:00"/>
    <d v="2014-07-31T00:00:00"/>
    <m/>
    <s v="No se mencionó en el memorando No. 2015-500-015325-3"/>
    <m/>
    <x v="1"/>
    <s v="Mediante memorando No. 2016-500-003794-3 del 16/03/2016 se informa que el hito 2 no corresponde al mencionado en la no conformidad, razón por la cual se cierra"/>
  </r>
  <r>
    <n v="1981"/>
    <n v="770"/>
    <x v="1"/>
    <s v="1. Pérdida de Trazabilidad en algunas respuestas enviadas a los Entes de Control"/>
    <s v="GESTIÓN  ADMINISTRATIVA Y  FINANCIERA"/>
    <x v="2"/>
    <s v="Atención al ciudadano"/>
    <s v="Luz Mary Hernández"/>
    <s v="Diciembre  de 2013"/>
    <m/>
    <m/>
    <m/>
    <m/>
    <m/>
    <m/>
    <m/>
    <m/>
    <m/>
    <x v="1"/>
    <s v="esta no conformidad se revisa con las no conformidades del PAOC 1"/>
  </r>
  <r>
    <n v="1983"/>
    <n v="772"/>
    <x v="1"/>
    <s v="3. Falta de Concordancia de los registros que constituyen la Base de Datos con la Realidad"/>
    <s v="GESTIÓN  ADMINISTRATIVA Y  FINANCIERA"/>
    <x v="2"/>
    <s v="Atención al ciudadano"/>
    <s v="Luz Mary Hernández"/>
    <s v="Diciembre  de 2013"/>
    <m/>
    <m/>
    <m/>
    <m/>
    <m/>
    <m/>
    <m/>
    <m/>
    <m/>
    <x v="1"/>
    <s v="esta no conformidad se revisa con las no conformidades del PAOC 1"/>
  </r>
  <r>
    <n v="1985"/>
    <n v="774"/>
    <x v="1"/>
    <s v="1. Se deben estructurar de manera apropiada los indicadores de gestión, los cuales deben diseñarse con el acompañamiento de la Vicepresidencia de Planeación, a fin de que estos sean coherentes y permitan medir con parámetros de calidad la gestión desarrol"/>
    <s v="GESTIÓN DEL TALENTO HUMANO"/>
    <x v="2"/>
    <s v="Talento Humano"/>
    <s v="Luz Mary Hernández"/>
    <s v="Diciembre  de 2013"/>
    <s v="PEI"/>
    <n v="91"/>
    <m/>
    <m/>
    <m/>
    <m/>
    <m/>
    <m/>
    <m/>
    <x v="1"/>
    <s v="Se trabajara  con la no conformidad numero 2965 de indicadores gestión de procesos"/>
  </r>
  <r>
    <n v="1987"/>
    <n v="776"/>
    <x v="1"/>
    <s v="3. En la estructuración de los planes de capacitación, se debe tener en cuenta todos los lineamientos establecidos en las guía diseñadas por el Departamento Administrativa de la Función Pública – DAFP y la Escuela Superior de Administración – Publica, ESA"/>
    <s v="GESTIÓN DEL TALENTO HUMANO"/>
    <x v="2"/>
    <s v="Talento Humano"/>
    <s v="Luz Mary Hernández"/>
    <s v="Diciembre  de 2013"/>
    <s v="PEI"/>
    <n v="91"/>
    <s v="Ac"/>
    <s v="Realización de reuniones a fin de identificar las necesidades de formación, ítems, se identificaron los facilitadores internos, se realizaron cronogramas de actividad a realizar."/>
    <m/>
    <m/>
    <s v="El Grupo de Talento Humano, aplica las normas contenidas en  la Ley  909 de 2004 , los Decretos 1567/98 , 1083/15 y demás normas concordantes,  de acuerdo con el proceso de Gestión de Talento Humano y los lineamientos básicos del Departamento Administrati"/>
    <s v="Se consultó el contenido de la información incluida en el link: http://www.ani.gov.co/planes/plan-de-gestion-del-talento-humano. Por otra parte se solicitó copia de los documentos que soportan algunas faces en la formulación del PIC de la entidad. En este"/>
    <n v="100"/>
    <x v="1"/>
    <m/>
  </r>
  <r>
    <n v="1988"/>
    <n v="777"/>
    <x v="1"/>
    <s v="4. Sí bien es cierto que la entidad cuenta con un manual de inducción, también lo es que el plan de capacitación no contempla cursos, talleres  o actividades de inducción y reinducción, lo cual se hace necesario dadas nuevas funciones, compromisos y norma"/>
    <s v="GESTIÓN DEL TALENTO HUMANO"/>
    <x v="2"/>
    <s v="Talento Humano"/>
    <s v="Luz Mary Hernández"/>
    <s v="Diciembre  de 2013"/>
    <s v="PEI"/>
    <n v="91"/>
    <m/>
    <m/>
    <m/>
    <m/>
    <s v="La inducción es una actividad permanente del procedimiento de provisión de los cargos de la planta de personal de la ANI, la cual se realiza de manera constante a todos los servidores que ingresan a la Entidad. Adicionalmente si se genera la necesidad de "/>
    <s v="Se consultó el contenido de la información incluida en el link: El manual de inducción se puede consultar en el siguiente link: http://www.ani.gov.co/gestion-talento-humano/manual-de-inducciion o a través de la UNIANI: http://www.uniani.net/. Por otra par"/>
    <n v="100"/>
    <x v="1"/>
    <m/>
  </r>
  <r>
    <n v="1989"/>
    <n v="778"/>
    <x v="1"/>
    <s v="5. Se hace necesario elaborar el panorama de factores de riesgo  de la entidad, a fin de poder reconocer con precisión las fuentes generadoras de los posibles eventos de riesgos al interior de la ANI; y en general, todo lo referente con el  Sistema de Ges"/>
    <s v="GESTIÓN DEL TALENTO HUMANO"/>
    <x v="2"/>
    <s v="Talento Humano"/>
    <s v="Luz Mary Hernández"/>
    <s v="Diciembre  de 2013"/>
    <s v="PEI"/>
    <n v="91"/>
    <s v="Ac"/>
    <s v="Informe de gestión en salud ocupacional - arp positiva"/>
    <d v="2013-04-01T00:00:00"/>
    <d v="2013-04-01T00:00:00"/>
    <s v="Los documentos exigidos por el Sistema de Gestión de Seguridad y Salud en el Trabajo se encuentran elaborados en coordinación con la ARL;  actualmente el SGSST  está en proceso de implementación, por lo cual se plantea cerrar esta No Conformidad."/>
    <s v=" GTC-45-2010- POSITIVA ARP- Se recibe documento titulado &quot;Matriz de Identificación y Valoración de Peligros"/>
    <n v="100"/>
    <x v="1"/>
    <m/>
  </r>
  <r>
    <n v="1990"/>
    <n v="779"/>
    <x v="1"/>
    <s v="6. Para el año 2012, se denota una falta de ejecución del presupuesto de capacitación bienestar social y estímulos, toda vez que sólo se ejecutó 66%, siendo critico dentro de este el asignado a servicios de capacitación donde sólo se ejecutó el 3%.; en ta"/>
    <s v="GESTIÓN DEL TALENTO HUMANO"/>
    <x v="2"/>
    <s v="Talento Humano"/>
    <s v="Luz Mary Hernández"/>
    <s v="Diciembre  de 2013"/>
    <s v="PEI"/>
    <n v="91"/>
    <m/>
    <m/>
    <m/>
    <m/>
    <s v="En la vigencia 2012 y 2013 la planta de personal no se encontraba provista en su totalidad y adicionalmente el proceso de transición de INCO a ANI afectó la formulación y ejecución de los proyectos de aprendizaje._x000a_Por otra parte debido a restricciones pre"/>
    <s v="Al revisar y analizar los argumentos expuestos por la dependencia competente se procede con el cierre de la presente NO conformidad."/>
    <n v="100"/>
    <x v="1"/>
    <m/>
  </r>
  <r>
    <n v="1992"/>
    <n v="781"/>
    <x v="1"/>
    <s v="8. Se deben definir estrategias apropiadas que permitan convocar a las diferentes dependencias de la entidad, para que participen y se postulen en los planes de incentivos que premien a los equipos de trabajo._x000a__x000a_"/>
    <s v="GESTIÓN DEL TALENTO HUMANO"/>
    <x v="2"/>
    <s v="Talento Humano"/>
    <s v="Luz Mary Hernández"/>
    <s v="Diciembre  de 2013"/>
    <s v="PEI"/>
    <n v="91"/>
    <m/>
    <m/>
    <m/>
    <m/>
    <s v="De acuerdo con el artículo 2.2.10.15 el mejor equipo de trabajo debe ser premiado con incentivos pecuniarios, debido a restricciones presupuestales, la Agencia Nacional de Infraestructura ha decidido, de momento, no contemplar dentro del plan de incentivo"/>
    <s v="Al revisar y analizar los argumentos expuestos por la dependencia competente se procede con el cierre de la presente NO conformidad."/>
    <n v="100"/>
    <x v="1"/>
    <m/>
  </r>
  <r>
    <n v="1993"/>
    <n v="782"/>
    <x v="1"/>
    <s v="9. Se considera necesario actualizar la Resolución No. 540 de 2008, por medio de la cual se define la Política de Talento Humano en el Instituto Nacional de Concesiones – INCO, toda vez que esta hace relación a la anterior entidad._x000a__x000a_"/>
    <s v="GESTIÓN DEL TALENTO HUMANO"/>
    <x v="2"/>
    <s v="Talento Humano"/>
    <s v="Luz Mary Hernández"/>
    <s v="Diciembre  de 2013"/>
    <s v="PEI"/>
    <n v="91"/>
    <m/>
    <m/>
    <m/>
    <m/>
    <s v="De acuerdo con el artículo 28 del Decreto 4165 de 2011, todas las referencias que se hayan hecho o se hagan al Instituto Nacional de Concesiones - INCO deben entenderse referidas a la Agencia Nacional de Infraestructura;  por lo cual queda entendido que l"/>
    <s v="Al revisar y analizar los argumentos expuestos por la dependencia competente se procede con el cierre de la presente NO conformidad."/>
    <n v="100"/>
    <x v="1"/>
    <m/>
  </r>
  <r>
    <n v="1994"/>
    <n v="783"/>
    <x v="1"/>
    <s v="10. las resoluciones Nos. 797 del 26/11/2012 y la 872 del 12/08/2013 contravienen la normatividad superior vigente, teniendo en cuenta que el Art. 77 del Decreto 1227 de 2005 y el Decreto 1567 de 1998 Art. 33 hacen alusión a incentivos de carácter no pecu"/>
    <s v="GESTIÓN DEL TALENTO HUMANO"/>
    <x v="2"/>
    <s v="Talento Humano"/>
    <s v="Luz Mary Hernández"/>
    <s v="Diciembre  de 2013"/>
    <s v="PEI"/>
    <n v="91"/>
    <m/>
    <m/>
    <m/>
    <m/>
    <s v="Las Resoluciones que adoptaron el Plan de Incentivos no Pecuniarios de la  Agencia Nacional de Infraestructura, para el reconocimiento del mejor empleado de carrera, mejores empleados de carrera de cada nivel jerárquico y mejor empleado de libre nombramie"/>
    <s v="Consultada la norma  Art. 77 del Decreto 1227 de 2005 y el Decreto 1567 de 1998 Art. , se evidencia que le faculta al &quot; El jefe de cada entidad adoptará anualmente el plan de incentivos institucionales y señalará en él los incentivos no pecuniarios&quot;. En e"/>
    <n v="100"/>
    <x v="1"/>
    <m/>
  </r>
  <r>
    <n v="1997"/>
    <n v="786"/>
    <x v="1"/>
    <s v="4. También advertimos que no se encuentra informe de gestión asociado a todas las cuentas de cobro presentadas por el contratista, cuentas de cobro que deberían contener los porcentajes de avance, cantidades de obra, entre otras. _x000a__x000a_"/>
    <s v="GESTIÓN  ADMINISTRATIVA Y  FINANCIERA"/>
    <x v="2"/>
    <s v="Servicios Generales"/>
    <s v="Marcos  Noguera"/>
    <s v="Diciembre  de 2013"/>
    <s v="PEI"/>
    <n v="99"/>
    <s v="Ac"/>
    <s v="Se presenta el acta de liquidación contractual"/>
    <m/>
    <m/>
    <m/>
    <s v="No se subsanó, mirar último informe de recibo a satisfacción."/>
    <m/>
    <x v="1"/>
    <s v="El día 27 de abril de 2016, la no conformidad se cierra en razón que se le realizó el tratamiento adecuado, siendo demostrado por el GIT responsable."/>
  </r>
  <r>
    <n v="1998"/>
    <n v="787"/>
    <x v="1"/>
    <s v="5. De la misma manera, la labor de una interventoría dentro del contrato Estatal corresponde a la vigilancia y control, labor esta que a priori se nota deficiente, teniendo en cuenta que para cada uno de los pagos y desembolsos al contratista era necesari"/>
    <s v="GESTIÓN  ADMINISTRATIVA Y  FINANCIERA"/>
    <x v="2"/>
    <s v="Servicios Generales"/>
    <s v="Marcos  Noguera"/>
    <s v="Diciembre  de 2013"/>
    <s v="PEI"/>
    <n v="99"/>
    <m/>
    <m/>
    <m/>
    <m/>
    <m/>
    <m/>
    <m/>
    <x v="1"/>
    <s v="No conformidad subsanada bajo la teoría que la jurisprudencia denomina; el hecho cumplido, tocaría tomar medidas para que lo anterior no siga ocurriendo."/>
  </r>
  <r>
    <n v="1999"/>
    <n v="788"/>
    <x v="1"/>
    <s v="6. Finalmente, no se encontró el Acta de Liquidación correspondiente al contrato en mención, para lo cual se le consultó a la encargada de realizar las liquidaciones contractuales para este tipo de contratos dentro de la ANI, la Dra. Nazly Janne Delgado V"/>
    <s v="GESTIÓN  ADMINISTRATIVA Y  FINANCIERA"/>
    <x v="2"/>
    <s v="Servicios Generales"/>
    <s v="Marcos  Noguera"/>
    <s v="Diciembre  de 2013"/>
    <s v="PEI"/>
    <n v="99"/>
    <m/>
    <m/>
    <m/>
    <m/>
    <m/>
    <m/>
    <m/>
    <x v="1"/>
    <s v="la anterior no conformidad se encuentra subsanada teniendo en cuenta que de acuerdo al artículo 217 del decreto 019 de 2012 no se hace obligatoria la realización de acta de liquidación para los contratos de prestación de servicios."/>
  </r>
  <r>
    <n v="2000"/>
    <n v="789"/>
    <x v="1"/>
    <s v="1. No fue posible conciliar la información contable con los recursos físicos de la Entidad debido a la desactualización de la base de datos del inventario de activos fijos._x000a__x000a_"/>
    <s v="GESTIÓN  ADMINISTRATIVA Y  FINANCIERA"/>
    <x v="2"/>
    <s v="Servicios Generales"/>
    <s v="Luz Jeni Fung Muñoz"/>
    <s v="Diciembre  de 2013"/>
    <s v="PEI"/>
    <n v="88"/>
    <m/>
    <m/>
    <m/>
    <m/>
    <s v="SE CERRO EN EL INFORME DE JULIO-AGOSTO DE 2016, DE AUDITORIA SE REFLEJA, LOS SOPORTES SON LOS REGISTROS CONTABLES."/>
    <m/>
    <m/>
    <x v="1"/>
    <m/>
  </r>
  <r>
    <n v="2003"/>
    <n v="792"/>
    <x v="1"/>
    <s v="4. La Agencia Nacional de Infraestructura no está cumpliendo en este momento con lo dispuesto en la norma derivada de los Principios de Contabilidad Generalmente Aceptados en Colombia, con el adecuado y oportuno registro contable de los activos fijos, su "/>
    <s v="GESTIÓN  ADMINISTRATIVA Y  FINANCIERA"/>
    <x v="2"/>
    <s v="Servicios Generales"/>
    <s v="Luz Jeni Fung Muñoz"/>
    <s v="Diciembre  de 2013"/>
    <s v="PEI"/>
    <n v="88"/>
    <m/>
    <m/>
    <m/>
    <m/>
    <s v="SE CERRO EN EL INFORME DE JULIO-AGOSTO DE 2016, DE AUDITORIA SE REFLEJA, LOS SOPORTES SON LOS REGISTROS CONTABLES."/>
    <m/>
    <m/>
    <x v="1"/>
    <m/>
  </r>
  <r>
    <n v="2009"/>
    <n v="798"/>
    <x v="1"/>
    <s v="• Debido a las expectativas nacionales sobre las metas de terminación de las obras de construcción del nuevo muelle para realizar el cargue directo del carbón, la ANI deberá generar una metodología estructurada para monitorear los avances y las fechas de "/>
    <s v="GESTIÓN CONTRACTUAL Y  SEGUIMIENTO DE  PROYECTOS DE  INFRAESTRUCTURA DE TRANSPORTE "/>
    <x v="3"/>
    <s v="Portuario, Puerto Drummond (American Port Company Inc.)"/>
    <s v="Juan Carlos Sáenz"/>
    <s v="Diciembre  de 2013"/>
    <s v="PEI"/>
    <n v="130"/>
    <s v="Ac"/>
    <s v="1. 1. Conforme al procedimiento administrativo de permisos portuarios con código GCSP-P- 019, se deben presentar de manera trimestral informes de Supervisión._x000a__x000a_2. 2. De acuerdo al memorando con radicado ANI No. 2016-307-004142.3 de fecha 31 de marzo de 20"/>
    <m/>
    <m/>
    <m/>
    <s v="Mediante comunicación No. 2015-303-014928-3, se informa que se realizará semestralmente un informe ejecutivo del estado de cumplimiento del contrato de concesión._x000a__x000a_Se verificará cumplimiento el 2016"/>
    <m/>
    <x v="1"/>
    <s v="Mediante correo electrónico del 07/09/2016, se informa las acciones que realiza la supervisora dentro de sus obligaciones contractuales, las cuales evidencian la entrega de informes trimestrales de avance del proyecto. _x000a_Se anexan informes del 2015 y 2016."/>
  </r>
  <r>
    <n v="2010"/>
    <n v="799"/>
    <x v="1"/>
    <s v="8.1. Ejecución Contractual – Avances y Utilización de los Recursos._x000a_• Hasta la fecha no se ha realizado la distribución total de los recursos aportados por el BID, teniendo en cuenta que ya van dos (2) años de ejecución de la cooperación técnica y a falta"/>
    <s v="ESTRUCTURACIÓN  DE PROYECTOS DE  INFRAESTRUCTURA  DE TRANSPORTE"/>
    <x v="6"/>
    <s v="Estructuración."/>
    <s v="Marcos  Noguera"/>
    <s v="Diciembre  de 2013"/>
    <s v="PIL"/>
    <n v="22"/>
    <m/>
    <m/>
    <m/>
    <m/>
    <m/>
    <m/>
    <m/>
    <x v="1"/>
    <s v="Las no conformidades nacientes de este informe de auditoría se subsanaron dentro del informe de auditoría que se realizó en el año 2014, en donde se analizó la ejecución del mismo Convenio de Cooperación Técnica del BID."/>
  </r>
  <r>
    <n v="2011"/>
    <n v="800"/>
    <x v="1"/>
    <s v="8.2. Obligatoriedad de remitir información a la Dirección de Impuestos y Aduanas Nacionales - DIAN_x000a_Elaborar y remitir el informe dentro de los parámetros establecidos por la normatividad vigente Decreto 4660 de 2007 y la Resolución de la DIAN 000119 del 3"/>
    <s v="ESTRUCTURACIÓN  DE PROYECTOS DE  INFRAESTRUCTURA  DE TRANSPORTE"/>
    <x v="6"/>
    <s v="Estructuración."/>
    <s v="Marcos  Noguera"/>
    <s v="Diciembre  de 2013"/>
    <s v="PIL"/>
    <n v="22"/>
    <m/>
    <m/>
    <m/>
    <m/>
    <m/>
    <m/>
    <m/>
    <x v="1"/>
    <s v="Las no conformidades nacientes de este informe de auditoría se subsanaron dentro del informe de auditoría que se realizó en el año 2014, en donde se analizó la ejecución del mismo Convenio de Cooperación Técnica del BID."/>
  </r>
  <r>
    <n v="2015"/>
    <n v="804"/>
    <x v="1"/>
    <s v="A reglón seguido se detallan estas recomendaciones para la supervisión del proyecto, en cabeza del ingeniero Carlos Arboleda:_x000a_3. Se resalta el tema contractual relacionado con el tramo de Cartago – La Felisa. Para ello se recuerda que Tren de Occidente se"/>
    <s v="GESTIÓN CONTRACTUAL Y  SEGUIMIENTO DE  PROYECTOS DE  INFRAESTRUCTURA DE TRANSPORTE "/>
    <x v="3"/>
    <s v="Férreo Pacifico"/>
    <s v="Juan Carlos Sáenz"/>
    <s v="Diciembre  de 2013"/>
    <s v="PEI"/>
    <n v="18"/>
    <s v="Ac"/>
    <s v="  De acuerdo al memorando con radicado ANI No. 2016-307-004142.3 de fecha 31 de marzo de 2016, cuyo asunto hace referencia a Apoyo Supervisión de contratos de concesión y homologaciones portuarias y férreas. Se establece específicamente para el grupo de p"/>
    <d v="2013-12-09T00:00:00"/>
    <d v="2014-07-31T00:00:00"/>
    <m/>
    <s v="Mediante correo electrónico del 01/12/15 se informa que mediante resolución se declaró incumplimiento a Tren de Occidente; sin embargo, a hoy no se ha definido responsable del tramo._x000a__x000a_Revisión avance en Marzo"/>
    <m/>
    <x v="0"/>
    <m/>
  </r>
  <r>
    <n v="2018"/>
    <n v="807"/>
    <x v="1"/>
    <s v="A reglón seguido se detallan estas recomendaciones para la supervisión del proyecto, en cabeza del ingeniero Carlos Arboleda:_x000a_6. La regularización y control de los pasos a nivel en zonas urbanas del proyecto férreo del Pacifico debe ser una tarea priorita"/>
    <s v="GESTIÓN CONTRACTUAL Y  SEGUIMIENTO DE  PROYECTOS DE  INFRAESTRUCTURA DE TRANSPORTE "/>
    <x v="3"/>
    <s v="Férreo Pacifico"/>
    <s v="Juan Carlos Sáenz"/>
    <s v="Diciembre  de 2013"/>
    <s v="PEI"/>
    <n v="18"/>
    <s v="Ac"/>
    <m/>
    <d v="2013-12-09T00:00:00"/>
    <d v="2014-07-31T00:00:00"/>
    <m/>
    <s v="Mediante correo electrónico del 01/12/15 se informa que la interventoría ha enviado comunicaciones respecto al tema; sin embargo, es necesario enviar doc. soporte"/>
    <m/>
    <x v="0"/>
    <m/>
  </r>
  <r>
    <n v="2026"/>
    <n v="815"/>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Férreo Pacifico"/>
    <s v="Juan Carlos Sáenz"/>
    <s v="Diciembre  de 2013"/>
    <s v="PEI"/>
    <n v="18"/>
    <s v="Ac"/>
    <m/>
    <d v="2013-12-09T00:00:00"/>
    <d v="2014-07-31T00:00:00"/>
    <m/>
    <s v="Mediante correo electrónico del 01/12/15 se informa que se está trabajando en el Plan de regularización al igual que la interventoría ha realizado actividades relacionadas; sin embargo, es necesario aportar doc. soporte_x000a_"/>
    <m/>
    <x v="0"/>
    <m/>
  </r>
  <r>
    <n v="2033"/>
    <n v="822"/>
    <x v="1"/>
    <s v="El interventor deberá tener disponibles y crear estrategias de divulgación para todo su personal, los manuales y documentación relacionado en el Anexo 4 de Metodología y Plan de Cargas, en el capítulo 4, numeral d)."/>
    <s v="GESTIÓN CONTRACTUAL Y  SEGUIMIENTO DE  PROYECTOS DE  INFRAESTRUCTURA DE TRANSPORTE "/>
    <x v="3"/>
    <s v="Rehabilitación y mantenimiento calzada existente Buga-Loboguerrero"/>
    <s v="Juan Carlos Sáenz"/>
    <s v="Diciembre  de 2013"/>
    <s v="PEI"/>
    <n v="127"/>
    <s v="Ac"/>
    <s v="Tenencia de los documentos y su inclusión en el Sistema de Gestión de Calidad  "/>
    <d v="2103-10-21T00:00:00"/>
    <d v="2016-10-20T00:00:00"/>
    <s v="Mediante memorando No. 2015304-014388-3, se anexa listado de asistencia a la reinducción del HSEQ Y Plan de cargas. _x000a_Mediante correo electrónico del 11/03/2016, se informa que por medio del oficio No. 2016-304-003294-1 del 12 de febrero de 2016 se solicit"/>
    <m/>
    <m/>
    <x v="1"/>
    <s v="Mediante correo electrónico del 26/04/2016, se anexa actas de capacitaciones respecto a la Metodología y Plan de cargas"/>
  </r>
  <r>
    <n v="2034"/>
    <n v="823"/>
    <x v="1"/>
    <s v="La interventoría deberá verificar el cumplimiento de la página WEB del proyecto"/>
    <s v="GESTIÓN CONTRACTUAL Y  SEGUIMIENTO DE  PROYECTOS DE  INFRAESTRUCTURA DE TRANSPORTE "/>
    <x v="3"/>
    <s v="Rehabilitación y mantenimiento calzada existente Buga-Loboguerrero"/>
    <s v="Juan Carlos Sáenz"/>
    <s v="Diciembre  de 2013"/>
    <s v="PEI"/>
    <n v="127"/>
    <s v="Ac"/>
    <s v="Seguimiento al cumplimiento por parte del Concesionario"/>
    <d v="2103-10-21T00:00:00"/>
    <d v="2013-12-11T00:00:00"/>
    <s v="Mediante correo electrónico del 11/03/2016, se informa que por medio del oficio No. 2016-304-003294-1 del 12 de febrero de 2016 se solicitó a la interventoría presentar por parte del profesional social un informe donde se presente el procedimiento realiza"/>
    <s v="Mediante correo electrónico del 18/12/15 se anexa informe de interventoría. Se revisará en próximos informes"/>
    <m/>
    <x v="1"/>
    <s v="Mediante correo electrónico del 26/04/2016, se anexa cuadro de seguimiento y pantallazos de verificación del funcionamiento de la página WEB"/>
  </r>
  <r>
    <n v="2042"/>
    <n v="831"/>
    <x v="1"/>
    <s v="A reglón seguido se detallan estas recomendaciones para la supervisión_x000a_b) Los temas por solucionar con respecto a los tramos pendientes por viabilizar las condiciones necesarias para la terminación de la construcción de la doble línea férrea, deben dársel"/>
    <s v="GESTIÓN CONTRACTUAL Y  SEGUIMIENTO DE  PROYECTOS DE  INFRAESTRUCTURA DE TRANSPORTE "/>
    <x v="3"/>
    <s v="FENOCO"/>
    <s v="Juan Carlos Sáenz"/>
    <s v="Diciembre  de 2013"/>
    <s v="PEI"/>
    <n v="41"/>
    <s v="Ac"/>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
    <m/>
    <x v="0"/>
    <m/>
  </r>
  <r>
    <n v="2043"/>
    <n v="832"/>
    <x v="1"/>
    <s v="Para la labor para la Interventoría del proyecto tener en cuenta las recomendaciones y lineamientos que ésta oficina está planteando en el presente informe, producto de la Auditoría realizada de manera pormenorizada, y que en particular trata sobre los si"/>
    <s v="GESTIÓN CONTRACTUAL Y  SEGUIMIENTO DE  PROYECTOS DE  INFRAESTRUCTURA DE TRANSPORTE "/>
    <x v="3"/>
    <s v="FENOCO"/>
    <s v="Juan Carlos Sáenz"/>
    <s v="Diciembre  de 2013"/>
    <s v="PEI"/>
    <n v="41"/>
    <s v="Ac"/>
    <s v="1, Revisar mensualmente los alcances de los requerimientos e incluirlos dentro del informe mensual._x000a_2, incluir la información recibida y recolectada en campo dentro de los informes mensuales. _x000a_3, incluir la información recibida y recolectada en campo dent"/>
    <d v="2014-02-27T00:00:00"/>
    <d v="2014-05-27T00:00:00"/>
    <m/>
    <s v="Mediante memorando No. 2015-307-015140-3, se evidencia que no ha realizo avance al respecto. &quot;18 de noviembre&quot;"/>
    <n v="100"/>
    <x v="1"/>
    <s v="Mediante memorando No. 2015-307-015140-3, se evidencia que no ha realizo avance al respecto. &quot;18 de noviembre&quot;._x000a__x000a_Mediante correo electrónico del 01/07/2016, se evidencia que mediante informe mensual, la interventoría incluye estadistica diaria, mensual y "/>
  </r>
  <r>
    <n v="2044"/>
    <n v="833"/>
    <x v="1"/>
    <s v="Para la labor para la Interventoría del _x000a_b) Se llevó a cabo la aplicación de la metodología desarrollada hasta este momento por la Oficina de Control Interno, con el objeto de evaluar de manera integral y detallada el desempeño de las labores propias de l"/>
    <s v="GESTIÓN CONTRACTUAL Y  SEGUIMIENTO DE  PROYECTOS DE  INFRAESTRUCTURA DE TRANSPORTE "/>
    <x v="3"/>
    <s v="FENOCO"/>
    <s v="Juan Carlos Sáenz"/>
    <s v="Diciembre  de 2013"/>
    <s v="PEI"/>
    <n v="41"/>
    <s v="Ac"/>
    <s v="1,Alimentar mensualmente con información actualizada  la pagina web de la interventoría._x000a_1, Incluir informe mensual y una presentación actualizada._x000a_1, Información gráfica del proyecto de prestación de servicio de carga._x000a_1, Información gráfica del proyecto"/>
    <d v="2014-02-27T00:00:00"/>
    <d v="2014-05-27T00:00:00"/>
    <m/>
    <s v="Mediante memorando No. 2015-307-015140-3, se evidencia que no ha realizo avance al respecto. &quot;18 de noviembre&quot;._x000a__x000a_Mediante correo electrónico del 01/07/2016, se verifica que en el informe mensual de la interventoría se realiza seguimiento a la pag web del "/>
    <m/>
    <x v="0"/>
    <m/>
  </r>
  <r>
    <n v="2046"/>
    <n v="835"/>
    <x v="1"/>
    <s v="d) Se hace recomendación especial a la Interventoría del proyecto, para que continúe de manera sistemática y permanente con las labores de seguimiento y control del tema ambiental, toda vez que el seguimiento de las PQR es una estrategia y metodología muy"/>
    <s v="GESTIÓN CONTRACTUAL Y  SEGUIMIENTO DE  PROYECTOS DE  INFRAESTRUCTURA DE TRANSPORTE "/>
    <x v="3"/>
    <s v="FENOCO"/>
    <s v="Juan Carlos Sáenz"/>
    <s v="Diciembre  de 2013"/>
    <s v="PEI"/>
    <n v="41"/>
    <s v="Ac"/>
    <s v="1, realizar recorridos mensuales para el seguimiento y control del sistema de comunicaciones implementado por el concesionario ._x000a_1, incluir la información recibida y recolectada en campo dentro de los informes mensuales._x000a_2,3,4,5, Implementar el uso de ind"/>
    <d v="2014-02-27T00:00:00"/>
    <d v="2014-05-27T00:00:00"/>
    <m/>
    <s v="Mediante memorando No. 2015-307-015140-3, faltan soportes._x000a__x000a_Mediante correo electrónico del 01/07/2016, se verifica que en el informe mensual de la interventoría  se incluye la asistencia a capacitaciones y solcializaciones realizadas en función de lo req"/>
    <m/>
    <x v="0"/>
    <m/>
  </r>
  <r>
    <n v="2048"/>
    <n v="1"/>
    <x v="2"/>
    <s v="Hallazgo #01 – Hay bitácoras de proyecto que a la fecha de corte (13 de diciembre de 2013) no estaban entregadas aún al área de Archivo. Esto incluye algunas bitácoras de estructuración técnica/financiera, legal y de modificaciones contractuales y todas l"/>
    <s v="ESTRUCTURACIÓN  DE PROYECTOS DE  INFRAESTRUCTURA  DE TRANSPORTE"/>
    <x v="5"/>
    <s v="Gerencia de Estructuración Legal"/>
    <s v="Cesar Godoy"/>
    <s v="Enero de 2014"/>
    <s v="PEI"/>
    <n v="119"/>
    <s v="Ac"/>
    <m/>
    <m/>
    <m/>
    <m/>
    <s v="Todas las bitácoras de estructuración técnica y financiera de esta auditoría fueron entregadas. Lo correspondiente a la VE  esta subsanado._x000a__x000a_(Pendiente legal y de modificaciones contractuales y todas las bitácoras de contratación.) Completamiento "/>
    <n v="50"/>
    <x v="0"/>
    <m/>
  </r>
  <r>
    <n v="2050"/>
    <n v="3"/>
    <x v="2"/>
    <s v="Hallazgo #03 – Se observa una dificultad importante para encontrar una bitácora específica en los archivos magnéticos de bitácora que se han entregado al área de Archivo, debido a que la denominación de los archivos no corresponde a una nemotecnia estanda"/>
    <s v="ESTRUCTURACIÓN  DE PROYECTOS DE  INFRAESTRUCTURA  DE TRANSPORTE"/>
    <x v="6"/>
    <s v="Estructuración."/>
    <s v="Cesar Godoy"/>
    <s v="Enero de 2014"/>
    <s v="PEI"/>
    <n v="119"/>
    <m/>
    <m/>
    <m/>
    <m/>
    <m/>
    <m/>
    <m/>
    <x v="1"/>
    <s v="Se cierra por ser una recomendación "/>
  </r>
  <r>
    <n v="2051"/>
    <n v="4"/>
    <x v="2"/>
    <s v="Hallazgo #04 - Se observa la entrega al área de Archivo, de documentos en medio magnético que conforman las bitácoras, que están en formato de Word o Excel y que, por tanto, corren el riesgo de ser fácilmente manipulados. Adicionalmente, estos archivos de"/>
    <s v="ESTRUCTURACIÓN  DE PROYECTOS DE  INFRAESTRUCTURA  DE TRANSPORTE"/>
    <x v="6"/>
    <s v="Estructuración."/>
    <s v="Cesar Godoy"/>
    <s v="Enero de 2014"/>
    <s v="PEI"/>
    <n v="119"/>
    <s v="Ap"/>
    <s v="Correctivo, se guardaran los Archivos en PDF.  No obstante en todas las bitácoras entregadas se adjuntan los documentos impresos, que son los mismo que van anexos en el CD adjuntos y son escaneados por Archivo y Correspondencia"/>
    <d v="2016-04-28T00:00:00"/>
    <d v="2016-12-31T00:00:00"/>
    <m/>
    <m/>
    <n v="50"/>
    <x v="0"/>
    <m/>
  </r>
  <r>
    <n v="2054"/>
    <n v="7"/>
    <x v="2"/>
    <s v="Hallazgo #07 – No es claro para esta oficina, cuáles serán los mecanismos tecnológicos requeridos en el literal d del artículo quinto de la Resolución 959 de 2013, que permitirán “la radicación de correos electrónicos de los proyectos sin requerirse su im"/>
    <s v="ESTRUCTURACIÓN  DE PROYECTOS DE  INFRAESTRUCTURA  DE TRANSPORTE"/>
    <x v="6"/>
    <s v="Estructuración."/>
    <s v="Cesar Godoy"/>
    <s v="Enero de 2014"/>
    <s v="PEI"/>
    <n v="119"/>
    <m/>
    <m/>
    <m/>
    <m/>
    <m/>
    <m/>
    <m/>
    <x v="1"/>
    <s v="Se cierra por ser una observación "/>
  </r>
  <r>
    <n v="2055"/>
    <n v="8"/>
    <x v="2"/>
    <s v="4.2.1. Mulaló – Loboguerrero – Revisión de la estructuración técnica_x000a_ Hallazgo #08 – No se incluyó la distribución de riesgos del proyecto dentro de la Bitácora._x000a_Hallazgo #09 – No se encontró el detalle de las actividades realizadas por el estructurador t"/>
    <s v="ESTRUCTURACIÓN  DE PROYECTOS DE  INFRAESTRUCTURA  DE TRANSPORTE"/>
    <x v="6"/>
    <s v="Estructuración."/>
    <s v="Cesar Godoy"/>
    <s v="Enero de 2014"/>
    <s v="PEI"/>
    <n v="119"/>
    <m/>
    <m/>
    <m/>
    <m/>
    <m/>
    <s v="Hallazgo #08 20142000121083_x000a_Capítulo 5_x000a_Hallazgo #09 20142000121083_x000a_Capítulo 6 Numeral 6.5_x000a_Hallazgo #10 20142000121083_x000a_Capítulo 6 Numeral 6.5_x000a_"/>
    <m/>
    <x v="1"/>
    <s v="Se cierra con el seguimiento realizado por el auditor"/>
  </r>
  <r>
    <n v="2056"/>
    <n v="9"/>
    <x v="2"/>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3"/>
    <s v="Gerencia carretero 3"/>
    <s v="Cesar Godoy"/>
    <s v="Enero de 2014"/>
    <s v="PEI"/>
    <n v="119"/>
    <s v="Ac"/>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50"/>
    <x v="0"/>
    <m/>
  </r>
  <r>
    <n v="2057"/>
    <n v="10"/>
    <x v="2"/>
    <s v="4.2.4. Aeropuerto Ernesto Cortissoz y otros – Proceso VJ-VE-IP-012-2013 -  Revisión integral_x000a_c. Estructuración legal_x000a__x000a_Hallazgo # 12 – Dentro de la documentación enviada por el área de archivo y correspondencia, se logró observar la BITÁCORA enviada por la"/>
    <s v="ESTRUCTURACIÓN  DE PROYECTOS DE  INFRAESTRUCTURA  DE TRANSPORTE"/>
    <x v="5"/>
    <s v="Gerencia de Contratación"/>
    <s v="Cesar Godoy"/>
    <s v="Enero de 2014"/>
    <s v="PEI"/>
    <n v="119"/>
    <s v="Ac"/>
    <s v="La Vicepresidencia de Estructuración entrego la documentación completa de acuerdo con lo expresado en la Resolución 959 de 2013"/>
    <m/>
    <m/>
    <m/>
    <s v="Trasladar el Hallazgo 12  a la Vicepresidencia de Jurídica Grupo Contratación la no conformidad por la inexistencia de la Bitácora de contratación_x000a_Superado el Hallazgo 13"/>
    <n v="100"/>
    <x v="1"/>
    <s v="la bitácora de contratación se encuentra radicada en archivo"/>
  </r>
  <r>
    <n v="2058"/>
    <n v="11"/>
    <x v="2"/>
    <s v="4.2.5. Proyecto - VJ-VE-LP-002-2013 – FÉRREO_x000a_En este proceso se analizó la bitácora en su fase de estructuración legal. También se analizó este proceso en relación con la bitácora en la fase de contratación y en cuanto a la certificación de la debida dili"/>
    <s v="ESTRUCTURACIÓN  DE PROYECTOS DE  INFRAESTRUCTURA  DE TRANSPORTE"/>
    <x v="5"/>
    <s v="Gerencia de Estructuración Legal"/>
    <s v="Cesar Godoy"/>
    <s v="Enero de 2014"/>
    <s v="PEI"/>
    <n v="119"/>
    <s v="Ac"/>
    <m/>
    <m/>
    <m/>
    <s v="Trasladar a la Vicepresidencia Jurídica el Hallazgo 14 y 15 por ser de su competencia._x000a_Trasladar el Hallazgo 16 por competencia a la Gerencia de Contratación._x000a_Trasladar el Hallazgo 17 por competencia a la Gerencia de Jurídica de Estructuración."/>
    <m/>
    <m/>
    <x v="0"/>
    <m/>
  </r>
  <r>
    <n v="2059"/>
    <n v="12"/>
    <x v="2"/>
    <s v="&quot;se sugiere y de manera reiterativa que la Vicepresidencia Jurídica adelante las gestiones de recuperación de cartera por estos conceptos, ya que como se pudo vislumbrar la ANI tiene acreencias que datan desde el año 2007 y hasta la fecha de hoy no se con"/>
    <s v="GESTIÓN  ADMINISTRATIVA Y  FINANCIERA"/>
    <x v="2"/>
    <s v="Contabilidad"/>
    <s v="Luz Jeni Fung Muñoz"/>
    <s v="Enero de 2014"/>
    <s v="PIL"/>
    <n v="20"/>
    <m/>
    <m/>
    <m/>
    <m/>
    <s v="YA SE CERRO CON ACTA DEL COMITÉ CONTABLE DE DICIEMBRE DE 2015"/>
    <s v="POR MEDIO DEL Comité Técnico de Sostenibilidad del Sistema de Contabilidad Pública de diciembre de 2015 se castigo la cartera."/>
    <m/>
    <x v="1"/>
    <m/>
  </r>
  <r>
    <n v="2080"/>
    <n v="33"/>
    <x v="2"/>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Siberia – La Punta – El Vino – La Vega - Villeta"/>
    <s v="Juan Carlos Sáenz"/>
    <s v="Marzo de 2014"/>
    <s v="PEI"/>
    <n v="37"/>
    <s v="Ac"/>
    <s v="Se realizan revisiones periódicas a la página web del Concesionario, así mismo se realizan las respectivas recomendaciones en cuanto a su contenido y se verifica que la información sea constantemente actualizada, las cuales son registradas en el formato F"/>
    <d v="2014-04-01T00:00:00"/>
    <d v="2014-12-31T00:00:00"/>
    <m/>
    <s v="Mediante correo electrónico del 14/12/15, se anexan formatos relacionado a la actualización de la pago WEB, las matrices de riesgos,. Si embargo, hace falta entregar soportes de seguimiento a la seguridad industrial, Indicadores de gestión, certificado SA"/>
    <m/>
    <x v="1"/>
    <s v="Mediante correo electrónico del 14/12/15 y 05/04/2016, se anexan formatos relacionado a la actualización de la pago WEB, las matrices de riesgos,. De igual manera, se envían soportes de seguimiento a la seguridad industrial, Indicadores de gestión, certif"/>
  </r>
  <r>
    <n v="2099"/>
    <n v="52"/>
    <x v="2"/>
    <s v="De igual manera, será labor para la Interventoría_x000a_2. De especial importancia en el desarrollo de los trabajos entre las diferentes interventorías que actualmente existen en el Aeropuerto El Dorado, las funciones de coordinación y suministro de información"/>
    <s v="GESTIÓN CONTRACTUAL Y  SEGUIMIENTO DE  PROYECTOS DE  INFRAESTRUCTURA DE TRANSPORTE "/>
    <x v="3"/>
    <s v="Aeropuerto el Dorado-modernización y expansión del nuevo terminal."/>
    <s v="Juan Carlos Sáenz"/>
    <s v="Marzo de 2014"/>
    <s v="PEI"/>
    <n v="103"/>
    <s v="Ac"/>
    <s v="En la cláusula 36.2 Memoria Técnica, del Contrato de Concesión se establece: &quot;Una vez terminadas las Obras de Modernización y Expansión así como de las Obras Complementarias y las Obras Voluntarias si las hubiere y recibidas, mediante las Actas de Verific"/>
    <d v="2014-04-01T00:00:00"/>
    <d v="2014-12-31T00:00:00"/>
    <m/>
    <s v="Mediante correo electrónico del 01/12/15, el Ingeniero Bladimir Castilla envía Oficio No. 2014-303-021474-1 en donde se le solicita los Planos y elaboración de la Memoria Técnica._x000a__x000a_Mediante correo electrónico del 14/12/15, el Ing. Jorge Jaramillo envía Ot"/>
    <m/>
    <x v="1"/>
    <s v="Mediante correo electrónico del 01/12/15, el Ingeniero Bladimir Castilla envía Oficio No. 2014-309-021474-1 en donde se le solicita los Planos y elaboración de la Memoria Técnica._x000a__x000a_Mediante correo electrónico del 14/12/15, el Ing. Jorge Jaramillo envía Ot"/>
  </r>
  <r>
    <n v="2104"/>
    <n v="57"/>
    <x v="2"/>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Aeropuerto el Dorado (Financiera) "/>
    <s v="T Luz Jeni Fung Muñoz"/>
    <s v="Marzo de 2014"/>
    <s v="PEI"/>
    <n v="134"/>
    <s v="Ac"/>
    <s v="Se introducirá en los informes de Interventoría  un acápite especial para llevar el control y seguimiento a las recomendaciones de la Oficina de Control interno:   _x000a__x000a_• Seguimiento Página WEB del concesionario_x000a_• Identificación del logotipo institucional de"/>
    <d v="2014-04-01T00:00:00"/>
    <d v="2014-12-31T00:00:00"/>
    <m/>
    <s v="Mediante correo electrónico del 14/12/15, el Ingeniero Jorge Jaramillo informa que el Seguimiento Página WEB del concesionario” es verificada por la Interventoría Operativa y es plasmada en sus respectivos informes mensuales. Se anexa relación de radicado"/>
    <m/>
    <x v="1"/>
    <s v="Mediante correo electrónico del 14/12/15 y 11/03/2016, el Ingeniero Jorge Jaramillo informa que el Seguimiento Página WEB del concesionario” es verificada por la Interventoría Operativa y es plasmada en sus respectivos informes mensuales. Se anexa relació"/>
  </r>
  <r>
    <n v="2106"/>
    <n v="59"/>
    <x v="2"/>
    <s v="A reglón seguido se detallan estas recomendaciones para la supervisión del proyecto, en cabeza del funcionario Bladimir Castilla Nieto:_x000a_3. Tener muy en cuenta el aspecto contractual con que se cuenta en la coyuntura frente a la magnitud e importancia que "/>
    <s v="GESTIÓN CONTRACTUAL Y  SEGUIMIENTO DE  PROYECTOS DE  INFRAESTRUCTURA DE TRANSPORTE "/>
    <x v="3"/>
    <s v="Aeropuerto el Dorado-Aspectos de Operación, Ambientales y Mantenimiento terminal y zonas aledañas"/>
    <s v="Juan Carlos Sáenz"/>
    <s v="Marzo de 2014"/>
    <s v="PEI"/>
    <n v="135"/>
    <s v="Ac"/>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
    <m/>
    <x v="0"/>
    <m/>
  </r>
  <r>
    <n v="2111"/>
    <n v="64"/>
    <x v="2"/>
    <s v="1) Se hace necesario que se diseñe una metodología o procedimiento debidamente documentado, pare el tema de entrega y empalme de los supervisores de concesiones viales, cuando por motivos diferentes son cambiados o removidos de sus proyectos._x000a__x000a_"/>
    <s v="GESTIÓN CONTRACTUAL Y  SEGUIMIENTO DE  PROYECTOS DE  INFRAESTRUCTURA DE TRANSPORTE "/>
    <x v="3"/>
    <s v="VGC"/>
    <s v="Luz Mary Hernández"/>
    <s v="Marzo de 2014"/>
    <s v="PEI"/>
    <n v="79"/>
    <s v="Ac"/>
    <s v="Ver procedimiento GCSP-P 023 Supervisión de contratos de concesión modo carretero. Se va iniciar en apoyo con Gestión de calidad visita a las reuniones semanales de seguimiento de los equipos para darles capacitación para la implementación del procedimien"/>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r>
  <r>
    <n v="2112"/>
    <n v="65"/>
    <x v="2"/>
    <s v="2) Cuando la gestión de un supervisor haya finalizado o sea removido a otro proyecto, se deben establecer unos lineamientos para la entrega formal del cargo o labores que ostentaba._x000a__x000a_"/>
    <s v="GESTIÓN CONTRACTUAL Y  SEGUIMIENTO DE  PROYECTOS DE  INFRAESTRUCTURA DE TRANSPORTE "/>
    <x v="3"/>
    <s v="VGC"/>
    <s v="Luz Mary Hernández"/>
    <s v="Marzo de 2014"/>
    <s v="PEI"/>
    <n v="79"/>
    <s v="Ac"/>
    <s v="En la actualidad en el contrato esta como requisito que se entregue un informe final de Gestión, el cual debe ser radicado para el pago final.  LA VGC hará un protocolo para la entrega de la información y del proyecto a cargo."/>
    <d v="2014-04-01T00:00:00"/>
    <d v="2014-12-31T00:00:00"/>
    <s v="Se entrega Procedimiento GCSP-P-023_x000a_Se entrega informe final de Xiomara Juris"/>
    <s v="Se recibió copia de procedimiento GCSP-P-023,Versión 002 de fecha 30/07/2015. "/>
    <n v="100"/>
    <x v="1"/>
    <m/>
  </r>
  <r>
    <n v="2113"/>
    <n v="66"/>
    <x v="2"/>
    <s v="3) Los supervisores entrantes deben tener conocimiento o copia del informe de entrega de su antecesor, a fin de ponerse en contexto con el estado actual de su nuevo proyecto._x000a__x000a_"/>
    <s v="GESTIÓN CONTRACTUAL Y  SEGUIMIENTO DE  PROYECTOS DE  INFRAESTRUCTURA DE TRANSPORTE "/>
    <x v="3"/>
    <s v="VGC"/>
    <s v="Luz Mary Hernández"/>
    <s v="Marzo de 2014"/>
    <s v="PEI"/>
    <n v="79"/>
    <s v="Ac"/>
    <s v="Establecer en el procedimiento de entrega y recibo del cargo la entrega del informe final al nuevo supervisor cuando aplique"/>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r>
  <r>
    <n v="2114"/>
    <n v="67"/>
    <x v="2"/>
    <s v="4) Se requiere agilizar la actualización de la Guía de Interventoría de acuerdo a los ajustes internos de la entidad, a su vez, teniendo en cuenta las actuales normas vigentes y empleadas sobre el tema.  _x000a__x000a_"/>
    <s v="GESTIÓN CONTRACTUAL Y  SEGUIMIENTO DE  PROYECTOS DE  INFRAESTRUCTURA DE TRANSPORTE "/>
    <x v="3"/>
    <s v="VGC"/>
    <s v="Luz Mary Hernández"/>
    <s v="Marzo de 2014"/>
    <s v="PEI"/>
    <n v="79"/>
    <s v="Ac"/>
    <s v="Se elaboro Manual de interventoría y Supervisión"/>
    <d v="2014-04-01T00:00:00"/>
    <d v="2014-12-31T00:00:00"/>
    <s v="Manual GCSP-M-0002_x000a_Se esta trabajando en una nueva versión del Manual de interventoría "/>
    <s v="Se verificó en la página de la entidad el Manual de Interventoría "/>
    <n v="100"/>
    <x v="1"/>
    <m/>
  </r>
  <r>
    <n v="2115"/>
    <n v="68"/>
    <x v="2"/>
    <s v="5) Se debe establecer mecanismos de control por parte del supervisor del contrato de prestación de servicio asignado, a fin de que exija al contratista encontrarse a paz y salvo con la presentación de estos informes y sí es el caso establecerlo como requi"/>
    <s v="GESTIÓN CONTRACTUAL Y  SEGUIMIENTO DE  PROYECTOS DE  INFRAESTRUCTURA DE TRANSPORTE "/>
    <x v="3"/>
    <s v="VGC"/>
    <s v="Luz Mary Hernández"/>
    <s v="Marzo de 2014"/>
    <s v="PEI"/>
    <n v="79"/>
    <s v="Ac"/>
    <s v="Dentro del procedimiento de entrega y recibo establecer un formato de paz y salvo que deba ser firmado por cada dependencia."/>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r>
  <r>
    <n v="2116"/>
    <n v="69"/>
    <x v="2"/>
    <s v="6) Se necesario diseñar una metodología  que permitan evidenciar de manera oportuna, los eventos en los cuales los supervisores salientes no entregan a su jefe inmediato los archivos tanto físicos, magnéticos y electrónicos, debidamente organizados e inve"/>
    <s v="GESTIÓN CONTRACTUAL Y  SEGUIMIENTO DE  PROYECTOS DE  INFRAESTRUCTURA DE TRANSPORTE "/>
    <x v="3"/>
    <s v="VGC"/>
    <s v="Luz Mary Hernández"/>
    <s v="Marzo de 2014"/>
    <s v="PEI"/>
    <n v="79"/>
    <s v="Ac"/>
    <s v="EN el procedimiento que se encuentra en implementación y se establecerá también en el procedimiento que se esta elaborando"/>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r>
  <r>
    <n v="2117"/>
    <n v="70"/>
    <x v="2"/>
    <s v="7) Teniendo en cuenta que en la revisión efectuada a todos los documentos soportes de los contratos en comento, sólo  se recibieron dos (2) documentos relacionados uno como informe de entrega final y otro como acta de entrega, cumpliéndose lo consagrado e"/>
    <s v="GESTIÓN CONTRACTUAL Y  SEGUIMIENTO DE  PROYECTOS DE  INFRAESTRUCTURA DE TRANSPORTE "/>
    <x v="3"/>
    <s v="VGC"/>
    <s v="Luz Mary Hernández"/>
    <s v="Marzo de 2014"/>
    <s v="PEI"/>
    <n v="79"/>
    <m/>
    <m/>
    <m/>
    <m/>
    <s v="Se entrega Procedimiento GCSP-P-023"/>
    <s v="Se recibió copia de procedimiento GCSP-P-023,Versión 002 de fecha 30/07/2015. "/>
    <n v="100"/>
    <x v="1"/>
    <s v="Se esta trabajando una nueva versión la cual esta programada para entregar en Mayo, por consiguiente se solicita el cierre de la no conformidad"/>
  </r>
  <r>
    <n v="2119"/>
    <n v="72"/>
    <x v="2"/>
    <s v="9) Se debe hacer extensivo el diligenciamiento del formato de inventario de la documentación que contiene cada carpeta; de esta forma se tiene un mejor control de toda la documentación._x000a__x000a_"/>
    <s v="GESTIÓN CONTRACTUAL Y  SEGUIMIENTO DE  PROYECTOS DE  INFRAESTRUCTURA DE TRANSPORTE "/>
    <x v="3"/>
    <s v="VGC"/>
    <s v="Luz Mary Hernández"/>
    <s v="Marzo de 2014"/>
    <s v="PEI"/>
    <n v="79"/>
    <m/>
    <m/>
    <m/>
    <m/>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r>
  <r>
    <n v="2120"/>
    <n v="73"/>
    <x v="2"/>
    <s v="10) Se debe estandarizar un formato de hoja de ruta de los contratos, como quiera que se observaron diferencias en ellos y otros que adolecen de este documento. _x000a__x000a_"/>
    <s v="GESTIÓN CONTRACTUAL Y  SEGUIMIENTO DE  PROYECTOS DE  INFRAESTRUCTURA DE TRANSPORTE "/>
    <x v="3"/>
    <s v="VGC"/>
    <s v="Luz Mary Hernández"/>
    <s v="Marzo de 2014"/>
    <s v="PEI"/>
    <n v="79"/>
    <s v="Ac"/>
    <s v="En la actualidad se hace por expedientes "/>
    <d v="2014-04-01T00:00:00"/>
    <d v="2014-12-31T00:00:00"/>
    <s v="Se tiene un listado de contratistas con el  numero de cada contrato "/>
    <s v="Se recibió copia del respectivo formato."/>
    <n v="100"/>
    <x v="1"/>
    <m/>
  </r>
  <r>
    <n v="2123"/>
    <n v="76"/>
    <x v="2"/>
    <s v="2. Configurar en el menor tiempo posible los sensores de apertura de las puertas de acceso a los centros de cómputo para impedir el ingreso de personas ajenas al área._x000a_"/>
    <s v="GESTIÓN DE LA  INFORMACIÓN Y  COMUNICACIONES"/>
    <x v="1"/>
    <s v="Gerencia de Sistemas "/>
    <s v="Juan Diego Toro"/>
    <s v="Marzo de 2014"/>
    <s v="PEI"/>
    <n v="124"/>
    <s v="Ac"/>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
    <n v="50"/>
    <x v="0"/>
    <m/>
  </r>
  <r>
    <n v="2134"/>
    <n v="87"/>
    <x v="2"/>
    <s v="6.       En los hitos rehabilitados que se encuentren a nivel de pavimento, una vez se cumplan los 30 días se debe puntear para garantizar la seguridad al usuario, como son el hito 32 y 33 que conducen de Valledupar hacia Bosconia."/>
    <s v="GESTIÓN CONTRACTUAL Y  SEGUIMIENTO DE  PROYECTOS DE  INFRAESTRUCTURA DE TRANSPORTE "/>
    <x v="4"/>
    <s v="Ruta del sol tramo III "/>
    <s v="Javier León"/>
    <s v="Marzo de 2014"/>
    <s v="PEI"/>
    <n v="56"/>
    <s v="Ac"/>
    <s v="1. Informe de Interventoría del estado actual de la señalización horizontal de los hitos 32. Para el hito 33 no aplica debido a que no se ha iniciado la ejecución."/>
    <d v="2014-04-01T00:00:00"/>
    <d v="2014-12-31T00:00:00"/>
    <m/>
    <s v="Mediante correo electrónico del 21/12/15 se informa acción; sin embargo, es necesario aportar soportes"/>
    <m/>
    <x v="1"/>
    <s v="Mediante memorando No. 2016-500-003596-3 del 11/03/2016 se anexan fotografías e informe mensual verificando cumplimiento"/>
  </r>
  <r>
    <n v="2135"/>
    <n v="88"/>
    <x v="2"/>
    <s v="Se presentan observaciones a la gestión realizada por parte de la Interventoría así:_x000a_ 1.       La encuesta semestral sobre la percepción de satisfacción del servicio prestado propia de la etapa de operación no fue presentada dentro de los términos contrac"/>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se anexa soporte; sin embargo, mediante correo electrónico del 11/02/2016 se indica en que capítulo se puede evidenciar gestión al respecto"/>
  </r>
  <r>
    <n v="2138"/>
    <n v="91"/>
    <x v="2"/>
    <s v="Se presentan observaciones a la gestión realizada por parte de la Interventoría así:_x000a_4.       Aunque se anexó por parte de la firma interventora una matriz de riesgo según lo estipulado en el Anexo 4, ítem N°1 – Objetivos - literal (j)[1] – Gestión de Rie"/>
    <s v="GESTIÓN CONTRACTUAL Y  SEGUIMIENTO DE  PROYECTOS DE  INFRAESTRUCTURA DE TRANSPORTE "/>
    <x v="3"/>
    <s v="Santa Marta – Riohacha - Paraguachón"/>
    <s v="Javier León"/>
    <s v="Marzo de 2014"/>
    <s v="PEI"/>
    <n v="43"/>
    <s v="Ac"/>
    <s v="Se envió comunicación a la ANI C.991/RS1561/13/7.4 del 28 de octubre del 2013 Rad. ANI N° 2013-409-043647-2, solicitando clave, la cual a la fecha no se ha respondido por parte de la Agencia. _x000a_Se solicitará la ANI aclaración sobre la aplicabilidad de este"/>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os riesgos técnicos, jurídicos, de tráfico y recaudo. "/>
  </r>
  <r>
    <n v="2145"/>
    <n v="98"/>
    <x v="2"/>
    <s v="Se presentan observaciones a la gestión realizada por parte de la Interventoría así:_x000a_11.   Se debe incluir el seguimiento a: sistema de tratamiento de aguas residuales de peajes, Áreas de Pesaje y donde aplique, manejo de residuos líquidos peligrosos (Ace"/>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as básculas, peajes e infraestructura del mismo"/>
  </r>
  <r>
    <n v="2147"/>
    <n v="100"/>
    <x v="2"/>
    <s v="Se presentan observaciones a la gestión realizada por parte de la Interventoría así:_x000a_13.   Se debe realizar una revisión total de la boletería manual provista en las estaciones de peaje, a través de la cual se garantice el número impreso y existente por c"/>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varios informes de interventoría en donde se analiza el recaudo de cada peaje y el nivel de confiabilidad de los datos"/>
  </r>
  <r>
    <n v="2148"/>
    <n v="101"/>
    <x v="2"/>
    <s v="Se presentan observaciones a la gestión realizada por parte de la Interventoría así:_x000a_14.   Se debe anexar seguimiento al cumplimiento del tiquete entregado a cada usuario verificando entre otros: NIT, nombre de estación de peaje, logo superintendencia, fe"/>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m/>
    <x v="1"/>
    <s v="Mediante memorando No. 2015-306-030091-1 se anexa soporte con el informe de interventoría en donde se analizan los  peajes y  la infraestructura de cada uno. Mediante correo electrónico del 07/03/2016 se envía informe de la interventoría en donde se evide"/>
  </r>
  <r>
    <n v="2149"/>
    <n v="102"/>
    <x v="2"/>
    <s v="Se presentan observaciones a la gestión realizada por parte de la Interventoría así:_x000a_15.   Dentro de la verificación realizada a las casetas de peaje se deben incluir en los formatos:  Delegación del servicio en el recaudo, relación de cada uno de los lib"/>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el informe de interventoría en donde se analizan los  peajes y  la infraestructura de cada uno."/>
  </r>
  <r>
    <n v="2151"/>
    <n v="104"/>
    <x v="2"/>
    <s v="Se presentan observaciones a la gestión realizada por parte de la Interventoría así:_x000a_17.   La actualización y retroalimentación para todas las áreas debe ser una constante continua para todo el personal de la interventoría. Se deben reforzar los espacios "/>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r>
  <r>
    <n v="2152"/>
    <n v="105"/>
    <x v="2"/>
    <s v="Se presentan observaciones a la gestión realizada por parte de la Interventoría así:_x000a_18.   Aforo y recaudo Tener en cuenta y estructurar una metodología organizada, con indicadores, gráficas y elementos gerenciales que permitan llevar trazabilidad al tema"/>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16 se anexa soporte en donde en el informe final de la interventoría se analiza el recaudo y el tráfico de cada peaje"/>
  </r>
  <r>
    <n v="2157"/>
    <n v="110"/>
    <x v="2"/>
    <s v="Se presentan observaciones a la gestión realizada por parte de la Interventoría así:_x000a_23.   No solo se debe informar en el informe mensual que el concesionario cuenta con una página WEB, se debe anexar el seguimiento realizado a la página WEB de la concesi"/>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informa que existe una línea y página web para atención de usuarios"/>
  </r>
  <r>
    <n v="2158"/>
    <n v="111"/>
    <x v="2"/>
    <s v="Se presentan observaciones a la gestión realizada por parte de la Interventoría así:_x000a_24.   No se ha verificado por parte de la firma interventoría, la incineración de la boletería manual de la vigencia 2013, es importante resaltar que una vez se efectué d"/>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anexa acta de incineración de boletería entre 2013 y 2014"/>
  </r>
  <r>
    <n v="2161"/>
    <n v="114"/>
    <x v="2"/>
    <s v="Se presentan observaciones a la gestión realizada por parte de la Interventoría así:_x000a_27.   No se evidencia por parte de la Interventoría el registro a la revisión efectuada a la accesibilidad a los equipos, reglamento Interno de Trabajo, Manual de Funcion"/>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existe un manual. Mediante correo electrónico del 07/03/2016 se envía reglamento interno de trabajo y manuales de funciones para varios cargos. Por tal motivo, se cierr"/>
  </r>
  <r>
    <n v="2166"/>
    <n v="119"/>
    <x v="2"/>
    <s v="Se presentan observaciones a la gestión realizada por parte de la Interventoría así:_x000a_32.   Se deben verificar los procedimientos del Concesionario con respecto al control de transporte de cargas extra dimensionadas y/o extra pesadas y/o peligrosas."/>
    <s v="GESTIÓN CONTRACTUAL Y  SEGUIMIENTO DE  PROYECTOS DE  INFRAESTRUCTURA DE TRANSPORTE "/>
    <x v="3"/>
    <s v="Santa Marta – Riohacha - Paraguachón"/>
    <s v="Javier León"/>
    <s v="Marzo de 2014"/>
    <s v="PEI"/>
    <n v="43"/>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
    <m/>
    <x v="0"/>
    <m/>
  </r>
  <r>
    <n v="2168"/>
    <n v="121"/>
    <x v="2"/>
    <s v="Se presentan observaciones a la gestión realizada por parte del Supervisor,[3]_x000a_ Además de tener en cuenta las observaciones detectadas a la interventoría, para el ejercicio de las acciones a que haya lugar, se presentan las siguientes:_x000a_2.       Requerir a"/>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23/02/16, se solicitó a la interventoría la codificación de los formatos. Mediante correo electrónico del 07/03/2016 se envían los formatos que cumplen con los requerimientos de calidad de "/>
  </r>
  <r>
    <n v="2170"/>
    <n v="123"/>
    <x v="2"/>
    <s v="Se presentan observaciones a la gestión realizada por parte del Supervisor,[3]_x000a_ Además de tener en cuenta las observaciones detectadas a la interventoría, para el ejercicio de las acciones a que haya lugar, se presentan las siguientes:_x000a_4. Requerir a la in"/>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mediante correo del 23/02/2016 se solicitó a la interventoría incluir los formatos técnicos según ISO 9001, los cuales fueron enviados mediante correo del 07/03/201"/>
  </r>
  <r>
    <n v="2177"/>
    <n v="130"/>
    <x v="2"/>
    <s v="Las principales observaciones y recomendaciones en el desempeño de la interventoría tratan sobre los siguientes puntos:_x000a_d) Seguir insistiendo en la solicitud al concesionario sobre la demolición de los asfaltos colocados que presentan fisuras en bloque y "/>
    <s v="GESTIÓN CONTRACTUAL Y  SEGUIMIENTO DE  PROYECTOS DE  INFRAESTRUCTURA DE TRANSPORTE "/>
    <x v="3"/>
    <s v="Girardot-Ibagué-Cajamarca GIC"/>
    <s v="Roberto Daza"/>
    <s v="Abril de 2014"/>
    <s v="PEI"/>
    <n v="10"/>
    <s v="Ac"/>
    <s v="El literal d) fue resuelto con el oficio radicado ANI 2014-409-043968-2 del 10-09-14, resaltando que existe un proceso de disminución con el oficio rad. ANI 2014-409-019769-2"/>
    <d v="2014-05-02T00:00:00"/>
    <d v="2014-12-31T00:00:00"/>
    <m/>
    <s v="Mediante correo electrónico del 16/12/15, se anexa comunicación de la Interventoría solicitando disminuir la remuneración del concesionario por no cumplir con el índice de estado; de igual manera, mediante comunicación de la interventoría se da respuesta "/>
    <m/>
    <x v="1"/>
    <s v="Mediante correo electrónico del 17/06/2016 se informa que el proceso sigue y está suspendido mientras se consolida un documento final el cual está en revisión por parte del CSR. Se anexa documento.  _x000a__x000a_Mediante correo electrónico del 14/09/2016, se informa"/>
  </r>
  <r>
    <n v="2189"/>
    <n v="142"/>
    <x v="2"/>
    <s v="A reglón seguido se detallan estas recomendaciones para la supervisión del proyecto, en cabeza de la ingeniera Lauren Iguarán:_x000a_5. Del punto anterior, es pertinente resaltar que la supervisión deberá realizar seguimiento al Plan de Mejoramiento planteado p"/>
    <s v="GESTIÓN CONTRACTUAL Y  SEGUIMIENTO DE  PROYECTOS DE  INFRAESTRUCTURA DE TRANSPORTE "/>
    <x v="4"/>
    <s v="Briceño – Tunja – Sogamoso "/>
    <s v="Juan Carlos Sáenz"/>
    <s v="Abril de 2014"/>
    <s v="PEI"/>
    <n v="47"/>
    <s v="Ac"/>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
    <m/>
    <x v="0"/>
    <m/>
  </r>
  <r>
    <n v="2192"/>
    <n v="145"/>
    <x v="2"/>
    <s v="De igual manera, será labor para la Interventoría del proyecto tener en cuenta las recomendaciones y lineamientos que ésta oficina está planteando en el presente informe, producto de la auditoría realizada y que en particular trata sobre los siguientes pu"/>
    <s v="GESTIÓN CONTRACTUAL Y  SEGUIMIENTO DE  PROYECTOS DE  INFRAESTRUCTURA DE TRANSPORTE "/>
    <x v="4"/>
    <s v="Briceño – Tunja – Sogamoso "/>
    <s v="Juan Carlos Sáenz"/>
    <s v="Abril de 2014"/>
    <s v="PEI"/>
    <n v="47"/>
    <s v="Ac"/>
    <s v="En reunión del 1 de Marzo de 2016 se acordó enviar informe mensual de interventoría del mes de Enero de 2016, revisar numeral 5.3 pág., 29, numeral 11 pago. 106, en adelante, el cual se adjunta"/>
    <d v="2014-05-02T00:00:00"/>
    <d v="2014-12-31T00:00:00"/>
    <m/>
    <s v="Mediante reunión del 16/12/15, se informa que en el informe mensual de Septiembre de 2015 de la interventoría en el capítulo 12 se trata el tema; sin embargo, es necesario aportar documentación adicional"/>
    <m/>
    <x v="1"/>
    <s v="Mediante reunión del 16/12/15, se informa que en el informe mensual de Septiembre de 2015 de la interventoría en el capítulo 12 se trata el tema. Mediante correo electrónico del 02/03/16 se envía informe mensual de Enero de 2016, en donde se evidencia que"/>
  </r>
  <r>
    <n v="2196"/>
    <n v="149"/>
    <x v="2"/>
    <s v="De igual manera, será labor para la Interventoría del proyecto tener en cuenta las recomendaciones y lineamientos que ésta oficina está planteando en el presente informe, producto de la auditoría realizada y que en particular trata sobre los siguientes pu"/>
    <s v="GESTIÓN CONTRACTUAL Y  SEGUIMIENTO DE  PROYECTOS DE  INFRAESTRUCTURA DE TRANSPORTE "/>
    <x v="4"/>
    <s v="Briceño – Tunja – Sogamoso "/>
    <s v="Juan Carlos Sáenz"/>
    <s v="Abril de 2014"/>
    <s v="PEI"/>
    <n v="47"/>
    <s v="Ac"/>
    <s v="En reunión del 1 de Marzo de 2016 se acordó enviar el plan de calidad enviado por la nueva interventoría"/>
    <d v="2014-05-02T00:00:00"/>
    <d v="2014-12-31T00:00:00"/>
    <m/>
    <s v="Mediante reunión del 16/12/15, se informa que se solicita a la interventoría entrega del Plan de Calidad. Revisión de avance en Marzo 2016"/>
    <m/>
    <x v="1"/>
    <s v="Mediante reunión del 16/12/15, se informa que se solicita a la interventoría entrega del Plan de Calidad. Revisión de avance en Marzo 2016. Mediante correo electrónico del 02/03/16 se envía Plan de Calidad actualizado."/>
  </r>
  <r>
    <n v="2242"/>
    <n v="195"/>
    <x v="2"/>
    <s v="12. No se cuenta con una planoteca formalmente establecida, lo anterior debido a la devolución por parte de la firma interventora de los diseños presentado por el concesionario. Mediante actas es reiterativa la solicitud de entrega de diseños de acuerdo a"/>
    <s v="GESTIÓN CONTRACTUAL Y  SEGUIMIENTO DE  PROYECTOS DE  INFRAESTRUCTURA DE TRANSPORTE "/>
    <x v="4"/>
    <s v="Ruta Caribe"/>
    <s v="Javier León"/>
    <s v="Abril de 2014"/>
    <s v="PEI"/>
    <n v="36"/>
    <s v="Ac"/>
    <m/>
    <d v="2014-05-02T00:00:00"/>
    <d v="2014-12-31T00:00:00"/>
    <m/>
    <s v="Es necesario aportar soportes de gestión, como planoteca digital"/>
    <m/>
    <x v="1"/>
    <s v="Mediante correo electrónico del 11/03/2016 se anexa fotografía de la planoteca física de la interventoría"/>
  </r>
  <r>
    <n v="2252"/>
    <n v="205"/>
    <x v="2"/>
    <s v="9.1 Conclusiones para el supervisor de la ANI _x000a_b) Se deberá recibir de la interventoría, la información actualizada que se consigna en la ficha técnica del proyecto, para lo cual se deberá verificar por parte del supervisor de éste contrato, el suministro"/>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 la Interventoría a la ANI, solicitando el modelo de la ficha técnica, la cual debe ser incluida a partir del próximo mes"/>
    <m/>
    <x v="1"/>
    <s v="Es necesario evidenciar mediante comunicación u oficio de la Interventoría a la ANI, solicitando el modelo de la ficha técnica, la cual debe ser incluida a partir del próximo mes._x000a__x000a_Mediante correo electrónico del 16/06/2016, se informa que la interventorí"/>
  </r>
  <r>
    <n v="2254"/>
    <n v="207"/>
    <x v="2"/>
    <s v="9.2 Conclusiones hacia la interventoría del proyecto _x000a_b) Se llevó a cabo la aplicación de la metodología desarrollada hasta este momento por la Oficina de Control Interno, con el objeto de evaluar de manera integral y detallada el desempeño de las labores"/>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Solicitar el Certificado SARLAFT y de esta manera mostrar la respectiva consulta._x000a_Enviar las actas de las últimas reuniones internas de seguimiento al contrato, a cargo de la Interventoría"/>
    <m/>
    <x v="1"/>
    <s v="Solicitar el Certificado SARLAFT y de esta manera mostrar la respectiva consulta._x000a__x000a_Enviar las actas de las últimas reuniones internas de seguimiento al contrato, a cargo de la Interventoría._x000a__x000a__x000a_Mediante correo electrónico del 16/06/2016, se informa que par"/>
  </r>
  <r>
    <n v="2255"/>
    <n v="208"/>
    <x v="2"/>
    <s v="9.2 Conclusiones hacia la interventoría del proyecto _x000a_c) La Agencia Nacional de Infraestructura deberá evaluar integralmente, con el apoyo directo y permanente de la Interventoría, los temas pertinentes a las cantidades finales que están arrojando los dis"/>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l Supervisor a la Interventoría, solicitando incluir el procedimiento de aprobación de los precios unitarios no previstos. De igual manera, soportar con documentos una situación similar"/>
    <m/>
    <x v="1"/>
    <s v="Es necesario evidenciar mediante comunicación u oficio del Supervisor a la Interventoría, solicitando incluir el procedemiento de aprobación de los precios unitarios no previstos. De igual manera, soportar con documentos una situación similar._x000a__x000a_Mediante c"/>
  </r>
  <r>
    <n v="2269"/>
    <n v="222"/>
    <x v="2"/>
    <s v="8.1. Para el Supervisor_x000a_Durante el desarrollo de la presente auditoría pudo observarse que, a pesar de la reciente vinculación del Ing. Marco Alzate Ospina como apoyo a la supervisión del proyecto, se lograron avances significativos en aspectos como el se"/>
    <s v="GESTIÓN CONTRACTUAL Y  SEGUIMIENTO DE  PROYECTOS DE  INFRAESTRUCTURA DE TRANSPORTE "/>
    <x v="3"/>
    <s v="Autopista del café"/>
    <s v="Roberto Daza"/>
    <s v="Mayo de 2014"/>
    <s v="PEI"/>
    <n v="44"/>
    <s v="Ac"/>
    <s v="El Plan de Mejoramiento Institucional para el proyecto Ruta Caribe se cumplió dentro del plazo establecido, el cual fue el 30 de junio de 2015._x000a_Los soportes se encuentran cargados en la herramienta creada para ello y puede ser verificada directamente por "/>
    <d v="2014-06-03T00:00:00"/>
    <d v="2014-12-31T00:00:00"/>
    <m/>
    <s v="Mediante correo electrónico del 21/12/15, no se incluyó dentro del formato enviado por el Supervisor Mediante correo electrónico del  16/03/2016 e información entregada mediante CD el 17/03/2016, se anexa comunicación en donde se entrega toda la informaci"/>
    <n v="100"/>
    <x v="1"/>
    <s v="En la Auditoría se verifican las diferentes comunicaciones en donde se entrega toda la información relacionada a los hallazgos del PMI, al igual que el avance que ha tenido y los compromisos pactados."/>
  </r>
  <r>
    <n v="2270"/>
    <n v="223"/>
    <x v="2"/>
    <s v="8.1. Para el Supervisor_x000a_Durante el desarrollo de la presente auditoría pudo observarse que, a pesar de la reciente vinculación del Ing. Marco Alzate Ospina como apoyo a la supervisión del proyecto, se lograron avances significativos en aspectos como el se"/>
    <s v="GESTIÓN CONTRACTUAL Y  SEGUIMIENTO DE  PROYECTOS DE  INFRAESTRUCTURA DE TRANSPORTE "/>
    <x v="3"/>
    <s v="Autopista del café"/>
    <s v="Roberto Daza"/>
    <s v="Mayo de 2014"/>
    <s v="PEI"/>
    <n v="44"/>
    <s v="Ac"/>
    <s v="Por parte del Concesionario se realizó la rehabilitación del tramo La Romelia-El pollo de la VTO, mejorando  las condiciones de seguridad de la vía_x000a_Adicionalmente, este tramo se revirtió al INVIAS desde el 1 de enero de 2015"/>
    <d v="2014-06-03T00:00:00"/>
    <d v="2014-12-31T00:00:00"/>
    <m/>
    <s v="Mediante correo electrónico del 21/12/15, no se incluyó dentro del formato enviado por el Supervisor Mediante correo electrónico del  16/03/2016 e información entregada mediante CD el 17/03/2016, se anexa acta de reversión del tramo mencionado en la no co"/>
    <n v="100"/>
    <x v="1"/>
    <s v="En la Auditoría se evidencia que se realizó la rehabilitación del tramo La Romelia-El pollo de la VTO, mejorando  las condiciones de seguridad de la vía. Adicionalmente, este tramo se revirtió al INVIAS desde el 1 de enero de 2015.."/>
  </r>
  <r>
    <n v="2271"/>
    <n v="224"/>
    <x v="2"/>
    <s v="Las principales observaciones y recomendaciones en el desempeño de la interventoría tratan sobre los siguientes puntos:_x000a_a) Solicitar al concesionario la determinación de un procedimiento claro y conciso para la apertura de los buzones de PQRS´s instalados"/>
    <s v="GESTIÓN CONTRACTUAL Y  SEGUIMIENTO DE  PROYECTOS DE  INFRAESTRUCTURA DE TRANSPORTE "/>
    <x v="3"/>
    <s v="Autopista del café"/>
    <s v="Roberto Daza"/>
    <s v="Mayo de 2014"/>
    <s v="PEI"/>
    <n v="44"/>
    <s v="Ac"/>
    <s v="*Solicitar al Concesionario en un plazo de un mes, la instalación de los buzones  solicitados previamente por esta Interventoría, para recepción de PQRs, por medio de comunicado IAPM-090-14 del 29 enero del 2014._x000a_*Se establecen los lineamientos para el pr"/>
    <d v="2014-06-03T00:00:00"/>
    <d v="2014-12-31T00:00:00"/>
    <m/>
    <s v="Mediante correo electrónico del 21/12/15, es necesario anexar el informe de verificación de los PGR´s y registro fotográfico Mediante correo electrónico del  16/03/2016 e información entregada mediante CD el 17/03/2016, se informa que se esta realizando e"/>
    <n v="100"/>
    <x v="1"/>
    <s v="En la Auditoría se verifica que se está realizando el seguimiento mensual sobre los PQR`s recibidos por parte del concesionario. "/>
  </r>
  <r>
    <n v="2272"/>
    <n v="225"/>
    <x v="2"/>
    <s v="Las principales observaciones y recomendaciones en el desempeño de la interventoría tratan sobre los siguientes puntos:_x000a_b) Debido a que los ingresos del concesionario solo se deben a los recaudos de las tarifas de peajes y a transferencias del presupuesto"/>
    <s v="GESTIÓN CONTRACTUAL Y  SEGUIMIENTO DE  PROYECTOS DE  INFRAESTRUCTURA DE TRANSPORTE "/>
    <x v="3"/>
    <s v="Autopista del café"/>
    <s v="Roberto Daza"/>
    <s v="Mayo de 2014"/>
    <s v="PEI"/>
    <n v="44"/>
    <s v="Ac"/>
    <s v="*La interventoria solicita por medio de los comunicados IAPM-490-15; IAPM-700-15;IAPM-723-15; IAPM-734-15; el retiro de la publicidad que se encuentra en la franja de derecho de vía."/>
    <d v="2014-06-03T00:00:00"/>
    <d v="2014-12-31T00:00:00"/>
    <m/>
    <s v="Mediante correo electrónico del 21/12/15, no se evidencia acción de mejora ni soportes al respecto_x000a_*Mediante correo electrónico del  16/03/2016 e información entregada mediante CD el 17/03/2016, se anexan las comunicaciones de la interventoría para el ret"/>
    <n v="100"/>
    <x v="1"/>
    <s v="Mediante correo electrónico del 16/09/2016, se evidencia las distintas solicitudes al concesionario y recomendaciones a la ANI con el fin de tomar una decisión respecto a la publicidad. Se cierra la no conformidad, considerando que la actuación de la inte"/>
  </r>
  <r>
    <n v="2273"/>
    <n v="226"/>
    <x v="2"/>
    <s v="Las principales observaciones y recomendaciones en el desempeño de la interventoría tratan sobre los siguientes puntos:_x000a_c) Solicitar al concesionario la instalación de elementos óptimos para la seguridad vial en las estaciones de peaje, especialmente lo r"/>
    <s v="GESTIÓN CONTRACTUAL Y  SEGUIMIENTO DE  PROYECTOS DE  INFRAESTRUCTURA DE TRANSPORTE "/>
    <x v="3"/>
    <s v="Autopista del café"/>
    <s v="Roberto Daza"/>
    <s v="Mayo de 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evidencia que mediante las auditorías de seguridad se han verificado estos aspectos."/>
  </r>
  <r>
    <n v="2274"/>
    <n v="227"/>
    <x v="2"/>
    <s v="Las principales observaciones y recomendaciones en el desempeño de la interventoría tratan sobre los siguientes puntos:_x000a_d) Conminar al concesionario para que realice las modificaciones necesarias a fin de mejorar la seguridad vial en lo referido a baranda"/>
    <s v="GESTIÓN CONTRACTUAL Y  SEGUIMIENTO DE  PROYECTOS DE  INFRAESTRUCTURA DE TRANSPORTE "/>
    <x v="3"/>
    <s v="Autopista del café"/>
    <s v="Roberto Daza"/>
    <s v="Mayo de 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observa que mediante las auditorías de seguridad se han verificado estos aspectos."/>
  </r>
  <r>
    <n v="2275"/>
    <n v="228"/>
    <x v="2"/>
    <s v="Las principales observaciones y recomendaciones en el desempeño de la interventoría tratan sobre los siguientes puntos:_x000a_e) Solicitar al concesionario la mejora de las labores de mantenimiento vial, por cuanto se detectaron deficiencias en rocería y repara"/>
    <s v="GESTIÓN CONTRACTUAL Y  SEGUIMIENTO DE  PROYECTOS DE  INFRAESTRUCTURA DE TRANSPORTE "/>
    <x v="3"/>
    <s v="Autopista del café"/>
    <s v="Roberto Daza"/>
    <s v="Mayo de 2014"/>
    <s v="PEI"/>
    <n v="44"/>
    <s v="Ac"/>
    <s v="Esta Interventoría viene haciendo seguimiento a la ejecución de mantenimiento periódico programado de acuerdo al cronograma presentado por el Concesionario. Esta Interventoría realiza periódicamente, la medición del Índice de Estado y se ha encontrado den"/>
    <d v="2014-06-03T00:00:00"/>
    <d v="2014-12-31T00:00:00"/>
    <m/>
    <s v="Mediante correo electrónico del 21/12/15, se menciona que la interventoría que se está requiriendo al concesionario el mantenimiento; sin embargo es necesario comprobar que efectivamente se realizó (informe) y la respuesta del concesionario Mediante corre"/>
    <n v="100"/>
    <x v="1"/>
    <s v="En la Auditoría se verifica que anualmente el concesionario entrega un cronograma de mantenimiento periódico y la interventoría realiza seguimiento."/>
  </r>
  <r>
    <n v="2276"/>
    <n v="229"/>
    <x v="2"/>
    <s v="Las principales observaciones y recomendaciones en el desempeño de la interventoría tratan sobre los siguientes puntos:_x000a_f) Hacer las gestiones pertinentes para que el concesionario mejore las características de visibilidad de la señalización vertical inst"/>
    <s v="GESTIÓN CONTRACTUAL Y  SEGUIMIENTO DE  PROYECTOS DE  INFRAESTRUCTURA DE TRANSPORTE "/>
    <x v="3"/>
    <s v="Autopista del café"/>
    <s v="Roberto Daza"/>
    <s v="Mayo de 2014"/>
    <s v="PEI"/>
    <n v="44"/>
    <s v="Ac"/>
    <s v="Esta Interventoría realizó en el mes de Marzo la medición de retroreflectividad, en el cual se identificaron las señales que presentaron deficiencias. El informe del resultado le fue enviado al Concesionario, solicitando tomar los correctivos necesarios m"/>
    <d v="2014-06-03T00:00:00"/>
    <d v="2014-12-31T00:00:00"/>
    <m/>
    <s v="Mediante correo electrónico del 21/12/15, se menciona que se solicitó al concesionario mediante oficio; sin embargo es necesario conocer la documentación y la respuesta del concesionario Mediante correo electrónico del  16/03/2016 e información entregada "/>
    <n v="100"/>
    <x v="1"/>
    <s v="En la Auditoría se revisan varias comunicaciones sobre el tema, tanto del concesionario como de la interventoría. Además, el informe de reflectividad en donde se cumple con lo solicitado."/>
  </r>
  <r>
    <n v="2277"/>
    <n v="230"/>
    <x v="2"/>
    <s v="Las principales observaciones y recomendaciones en el desempeño de la interventoría tratan sobre los siguientes puntos:_x000a_g) Incluir en la página web de la interventoría todos los requisitos determinados en el anexo 4 del contrato._x000a__x000a_"/>
    <s v="GESTIÓN CONTRACTUAL Y  SEGUIMIENTO DE  PROYECTOS DE  INFRAESTRUCTURA DE TRANSPORTE "/>
    <x v="3"/>
    <s v="Autopista del café"/>
    <s v="Roberto Daza"/>
    <s v="Mayo de 2014"/>
    <s v="PEI"/>
    <n v="44"/>
    <s v="Ac"/>
    <m/>
    <d v="2014-06-03T00:00:00"/>
    <d v="2014-12-31T00:00:00"/>
    <m/>
    <s v="Mediante correo electrónico del 21/12/15, no se evidencia acción de mejora ni soportes al respecto_x000a_*Mediante correo electrónico del  16/03/2016 e información entregada mediante CD el 17/03/2016, se informa que se han realizado actualizaciones de la pago; "/>
    <n v="100"/>
    <x v="1"/>
    <s v="Mediante correo electrónico del  16/03/2016 e información entregada mediante CD el 17/03/2016, se informa que se han realizado actualizaciones de la pag; sin embargo, es necesario realizar modificaciones._x000a__x000a_Mediante correo electrónico del 24/06/2016, se in"/>
  </r>
  <r>
    <n v="2278"/>
    <n v="231"/>
    <x v="2"/>
    <s v="Las principales observaciones y recomendaciones en el desempeño de la interventoría tratan sobre los siguientes puntos:_x000a_h) Mejorar la verificación del archivo documental del concesionario, a fin de vigilar la organización y conservación de la memoria hist"/>
    <s v="GESTIÓN CONTRACTUAL Y  SEGUIMIENTO DE  PROYECTOS DE  INFRAESTRUCTURA DE TRANSPORTE "/>
    <x v="3"/>
    <s v="Autopista del café"/>
    <s v="Roberto Daza"/>
    <s v="Mayo de 2014"/>
    <s v="PEI"/>
    <n v="44"/>
    <s v="Ac"/>
    <s v="Está en proceso de organización de la información  del archivo documental del Concesionario."/>
    <d v="2014-06-03T00:00:00"/>
    <d v="2014-12-31T00:00:00"/>
    <m/>
    <s v="Mediante correo electrónico del 21/12/15, se menciona que se está realizando; sin embargo es necesario conocer la solicitud sobre el tema_x000a_*Mediante correo electrónico del  16/03/2016 e información entregada mediante CD el 17/03/2016, se informa que se est"/>
    <n v="80"/>
    <x v="0"/>
    <m/>
  </r>
  <r>
    <n v="2279"/>
    <n v="232"/>
    <x v="2"/>
    <s v="Las principales observaciones y recomendaciones en el desempeño de la interventoría tratan sobre los siguientes puntos:_x000a_i) Complementar las medidas de prevención de accidentes en la oficina de la interventoría, mediante la definición de los puntos de encu"/>
    <s v="GESTIÓN CONTRACTUAL Y  SEGUIMIENTO DE  PROYECTOS DE  INFRAESTRUCTURA DE TRANSPORTE "/>
    <x v="3"/>
    <s v="Autopista del café"/>
    <s v="Roberto Daza"/>
    <s v="Mayo de 2014"/>
    <s v="PEI"/>
    <n v="44"/>
    <s v="Ac"/>
    <s v="Se realizará el plano indicando las rutas de evacuación durante el mes de agosto_x000a__x000a_Se realizará capacitación para divulgar la ruta de evacuación y puntos de encuentro durante el mes de agosto"/>
    <d v="2014-06-03T00:00:00"/>
    <d v="2014-12-31T00:00:00"/>
    <m/>
    <s v="Mediante correo electrónico del 21/12/15, se menciona que se realizará; sin embargo es necesario conocer la solicitud sobre el tema, Mediante correo electrónico del  16/03/2016 e información entregada mediante CD el 17/03/2016, se anexa gestión y cumplimi"/>
    <n v="100"/>
    <x v="1"/>
    <s v="En la Auditoría se verifica gestión y cumplimiento de acciones preventivas en la oficina de la interventoría"/>
  </r>
  <r>
    <n v="2280"/>
    <n v="233"/>
    <x v="2"/>
    <s v="Las principales observaciones y recomendaciones en el desempeño de la interventoría tratan sobre los siguientes puntos:_x000a_l) Profundizar la revisión del sistema de calidad ambiental y SISO del concesionario, debido a que pudo observarse durante la auditoría"/>
    <s v="GESTIÓN CONTRACTUAL Y  SEGUIMIENTO DE  PROYECTOS DE  INFRAESTRUCTURA DE TRANSPORTE "/>
    <x v="3"/>
    <s v="Autopista del café"/>
    <s v="Roberto Daza"/>
    <s v="Mayo de 2014"/>
    <s v="PEI"/>
    <n v="44"/>
    <s v="Ac"/>
    <s v="El personal de los peajes no está expuesto a material particulado ya que allí no se desarrollan actividades de movimiento de tierras o excavación que lo generen; el riesgo identificado es exposición a Monóxido de Carbono, riesgo relacionado  en el PSO del"/>
    <d v="2014-06-03T00:00:00"/>
    <d v="2014-12-31T00:00:00"/>
    <m/>
    <s v="Mediante correo electrónico del 21/12/15, se menciona que se han realizado comunicaciones y acciones sobre el tema; sin embargo es necesario conocer la respectivas solicitudes Mediante correo electrónico del  16/03/2016 e información entregada mediante CD"/>
    <n v="100"/>
    <x v="1"/>
    <s v="En la Auditoría se analizaron las mediciones a cargo de la concesión, evidenciando cumplimiento."/>
  </r>
  <r>
    <n v="2281"/>
    <n v="234"/>
    <x v="2"/>
    <s v="Las principales observaciones y recomendaciones en el desempeño de la interventoría tratan sobre los siguientes puntos:_x000a_m) Socializar con el concesionario la importancia que tiene la interventoría como su principal apoyo en el desarrollo de las actividade"/>
    <s v="GESTIÓN CONTRACTUAL Y  SEGUIMIENTO DE  PROYECTOS DE  INFRAESTRUCTURA DE TRANSPORTE "/>
    <x v="3"/>
    <s v="Autopista del café"/>
    <s v="Roberto Daza"/>
    <s v="Mayo de 2014"/>
    <s v="PEI"/>
    <n v="44"/>
    <s v="Ac"/>
    <s v="La fase de monitoreo de calidad del Agua finalizó, esta actividad solo se realiza en Construcción. En la actualidad el proyecto se encuentra en Operación; en cuanto a la calidad del Aire se realiza únicamente para la Variante Sur tal como lo exige la Lice"/>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analizaron las mediciones relacionadas a la calidad de aire y agua a cargo de la concesión, evidenciando cumplimiento."/>
  </r>
  <r>
    <n v="2282"/>
    <n v="235"/>
    <x v="2"/>
    <s v="Las principales observaciones y recomendaciones en el desempeño de la interventoría tratan sobre los siguientes puntos:_x000a_n) Profundizar seguimiento a todas las comunicaciones de los usuarios y vecinos del proyecto, mediante la trazabilidad de las respuesta"/>
    <s v="GESTIÓN CONTRACTUAL Y  SEGUIMIENTO DE  PROYECTOS DE  INFRAESTRUCTURA DE TRANSPORTE "/>
    <x v="3"/>
    <s v="Autopista del café"/>
    <s v="Roberto Daza"/>
    <s v="Mayo de 2014"/>
    <s v="PEI"/>
    <n v="44"/>
    <s v="Ac"/>
    <s v="Las manifestaciones escritas de los usuarios halladas en el interior de los buzones son de temas relacionados con el servicios de los CAU's O Tambos,  mas no del proyecto vial. Se realizó capacitación a las  personas que atienden los CAU's o Tambos para d"/>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verifica que se han realizado varias comunicaciones sobre el tema y seguimiento del control de PQR`s. "/>
  </r>
  <r>
    <n v="2283"/>
    <n v="236"/>
    <x v="2"/>
    <s v="Las principales observaciones y recomendaciones en el desempeño de la interventoría tratan sobre los siguientes puntos:_x000a_o) Diseñar mecanismos para que el concesionario identifique y proteja aquellos predios remanentes para evitar que sean invadidos por fa"/>
    <s v="GESTIÓN CONTRACTUAL Y  SEGUIMIENTO DE  PROYECTOS DE  INFRAESTRUCTURA DE TRANSPORTE "/>
    <x v="3"/>
    <s v="Autopista del café"/>
    <s v="Roberto Daza"/>
    <s v="Mayo de 2014"/>
    <s v="PEI"/>
    <n v="44"/>
    <s v="Ac"/>
    <s v="Se adjunta comunicación IAPM-324 enviada al Concesionario solicitándole el suministro de información predial._x000a_* Se envía comunicado GGAKF-4322 con el cual se envía CD que contiene la sabana predial."/>
    <d v="2014-06-03T00:00:00"/>
    <d v="2014-12-31T00:00:00"/>
    <m/>
    <s v="Mediante correo electrónico del 21/12/15, se menciona que se está realizando dicha actividad ; sin embargo es necesario evidenciar respuesta al mismo_x000a_*Mediante correo electrónico del  16/03/2016 e información entregada mediante CD el 17/03/2016, se anexan"/>
    <n v="100"/>
    <x v="1"/>
    <s v="Mediante correo electrónico del 24/06/2016, se anexan comunicaciones de la interventoría en donde se ha analizado las áreas remanentes; sin embargo, es necesario evidenciar la metodología con la cual la interventoría realiza seguimiento sobre el particula"/>
  </r>
  <r>
    <n v="2289"/>
    <n v="242"/>
    <x v="2"/>
    <s v="Las principales observaciones y recomendaciones en el desempeño de la interventoría tratan sobre los siguientes puntos:_x000a_c) Exigir al concesionario la realización de un estudio de señalización para la zona de aproximación a las estaciones de pesaje y la mo"/>
    <s v="GESTIÓN CONTRACTUAL Y  SEGUIMIENTO DE  PROYECTOS DE  INFRAESTRUCTURA DE TRANSPORTE "/>
    <x v="3"/>
    <s v="Pereira la victoria"/>
    <s v="Roberto Daza"/>
    <s v="Mayo de 2014"/>
    <s v="PEI"/>
    <n v="45"/>
    <s v="Ac"/>
    <m/>
    <d v="2014-06-03T00:00:00"/>
    <d v="2014-12-31T00:00:00"/>
    <m/>
    <s v="Mediante memorando No. 2015-305-014498-3 se anexa Medición de Estado a cargo de la Interventoría; sin embargo, es necesario que el concesionario se pronuncie"/>
    <m/>
    <x v="1"/>
    <s v="Mediante memorando No. 2015-305-014498-3 se anexa Mediicón de Estado a cargo de la Interventoría; sin embargo, es necesario que el concesionario se pronuncie._x000a__x000a_Mediante correo electrónico del 22/06/2016 se anexa comunicación del concesionario con radicado"/>
  </r>
  <r>
    <n v="2292"/>
    <n v="245"/>
    <x v="2"/>
    <s v="Las principales observaciones y recomendaciones en el desempeño de la interventoría tratan sobre los siguientes puntos:_x000a_f) Mejorar la comprobación de los ensayos de materiales de construcción de la vía, mediante la realización de sus propias pruebas de la"/>
    <s v="GESTIÓN CONTRACTUAL Y  SEGUIMIENTO DE  PROYECTOS DE  INFRAESTRUCTURA DE TRANSPORTE "/>
    <x v="3"/>
    <s v="Pereira la victoria"/>
    <s v="Roberto Daza"/>
    <s v="Mayo de 2014"/>
    <s v="PEI"/>
    <n v="45"/>
    <s v="Ac"/>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m/>
    <x v="0"/>
    <m/>
  </r>
  <r>
    <n v="2295"/>
    <n v="248"/>
    <x v="2"/>
    <s v="Las principales observaciones y recomendaciones en el desempeño de la interventoría tratan sobre los siguientes puntos:_x000a_i) Establecer procedimientos para implementar controles de lavado de activos, financiación del terrorismo y corrupción sobre los egreso"/>
    <s v="GESTIÓN CONTRACTUAL Y  SEGUIMIENTO DE  PROYECTOS DE  INFRAESTRUCTURA DE TRANSPORTE "/>
    <x v="3"/>
    <s v="Pereira la victoria"/>
    <s v="Roberto Daza"/>
    <s v="Mayo de 2014"/>
    <s v="PEI"/>
    <n v="45"/>
    <s v="Ac"/>
    <m/>
    <d v="2014-06-03T00:00:00"/>
    <d v="2014-12-31T00:00:00"/>
    <m/>
    <s v="Mediante memorando No.  2015-305-014731-3  se indica que se tiene invitación al comité de fiducia para revisar estos temas, razón por la cual es necesario conocer soportes"/>
    <m/>
    <x v="1"/>
    <s v="Mediante memorando No.  2015-305-014731-3  se indica que se tiene invitación al comité de fiducia para revisar estos temas, razón por la cual es necesario conocer soportes._x000a__x000a_Mediante correo electrónico del 22/06/2016 se anexa comunicación del concesionari"/>
  </r>
  <r>
    <n v="2296"/>
    <n v="249"/>
    <x v="2"/>
    <s v="Las principales observaciones y recomendaciones en el desempeño de la interventoría tratan sobre los siguientes puntos:_x000a_j) Realizar un seguimiento estricto sobre el modelo financiero del contrato de concesión, el cual hasta la fecha no viene siendo realiz"/>
    <s v="GESTIÓN CONTRACTUAL Y  SEGUIMIENTO DE  PROYECTOS DE  INFRAESTRUCTURA DE TRANSPORTE "/>
    <x v="3"/>
    <s v="Pereira la victoria"/>
    <s v="Roberto Daza"/>
    <s v="Mayo de 2014"/>
    <s v="PEI"/>
    <n v="45"/>
    <s v="Ac"/>
    <m/>
    <d v="2014-06-03T00:00:00"/>
    <d v="2014-12-31T00:00:00"/>
    <m/>
    <s v="Mediante memorando No.  2015-305-014731-3  se indica que se tiene mediante un formato se realiza seguimiento, razón por la cual es necesario conocer soportes e indicar en que parte del informe se menciona eso"/>
    <m/>
    <x v="1"/>
    <s v="Mediante memorando No.  2015-305-014731-3  se indica que se tiene mediante un formato se realiza seguimiento, razón por la cual es necesario conocer soportes e indicar en que parte del informe se menciona eso._x000a__x000a_Mediante correo electrónico del 22/06/2016 s"/>
  </r>
  <r>
    <n v="2300"/>
    <n v="253"/>
    <x v="2"/>
    <s v="Las principales observaciones y recomendaciones en el desempeño de la interventoría tratan sobre los siguientes puntos:_x000a_n) Realizar seguimiento más profundo sobre los planes de disposición de escombros y desechos, así como diseñar e implementar indicadore"/>
    <s v="GESTIÓN CONTRACTUAL Y  SEGUIMIENTO DE  PROYECTOS DE  INFRAESTRUCTURA DE TRANSPORTE "/>
    <x v="3"/>
    <s v="Pereira la victoria"/>
    <s v="Roberto Daza"/>
    <s v="Mayo de 2014"/>
    <s v="PEI"/>
    <n v="45"/>
    <s v="Ac"/>
    <m/>
    <d v="2014-06-03T00:00:00"/>
    <d v="2014-12-31T00:00:00"/>
    <m/>
    <s v="Mediante memorando No. 2015-305-014676-3 se indica que en el momento en que se reinicie obra, se solicitará a la interventoría seguimiento _x000a__x000a_Seguimiento en 2016"/>
    <m/>
    <x v="1"/>
    <s v="Mediante memorando No. 2016-305-007286-3 del 13/06/2016, se informa que la ejecución de la obra aún se encuentra en controversia jurídica, razón por la cual sólo hasta que se llegue a un acuerdo se solicitará a la interventoría la realización de ensayos._x000a_"/>
  </r>
  <r>
    <n v="2304"/>
    <n v="257"/>
    <x v="2"/>
    <s v="2. Es conocido por esta auditoría en lo que respecta al control preferente que encontramos dentro de la Ley 734 de 2002 (Código Disciplinario Único) y del que es titular la Procuraduría General de la Nación, por tal motivo se observan  un gran número de p"/>
    <s v="GESTIÓN  ADMINISTRATIVA Y  FINANCIERA"/>
    <x v="2"/>
    <s v="Control disciplinario"/>
    <s v="Marcos  Noguera"/>
    <s v="Mayo de 2014"/>
    <s v="PEI"/>
    <n v="114"/>
    <s v="Ac"/>
    <s v="N.A"/>
    <m/>
    <m/>
    <s v="15-04-2016 - Ley 734 de 2002, Artículo 2, Titularidad de la Acción Disciplinaria y Artículo 3 poder Preferente. - Artículo 2. Titularidad de la acción disciplinaria. Sin perjuicio del poder disciplinario preferente de la Procuraduría General de la Nación "/>
    <s v="No es una no conformidad, sino una recomendación. "/>
    <m/>
    <x v="1"/>
    <s v="Se cierra por ser una recomendación -  "/>
  </r>
  <r>
    <n v="2305"/>
    <n v="258"/>
    <x v="2"/>
    <s v="3. De la misma manera se pudieron visualizar las providencias emanadas de su despacho, entre las que se encontraron “auto de archivo”, “auto inhibitorio”, “auto de incorporación a expedientes” y “auto de remisión por competencias a la procuraduría General"/>
    <s v="GESTIÓN  ADMINISTRATIVA Y  FINANCIERA"/>
    <x v="2"/>
    <s v="Control disciplinario"/>
    <s v="Marcos  Noguera"/>
    <s v="Mayo de 2014"/>
    <s v="PEI"/>
    <n v="114"/>
    <s v="Ac"/>
    <s v="Los autos de archivo y los autos inhibitorios son providencias de fondo de acuerdo con la Ley. Durante este periodo no ha existido pruebas suficientes en los procesos objeto de análisis para proferir autos de cargos."/>
    <m/>
    <m/>
    <s v="1. La Vicepresidencia Administrativa y Financiera, Grupo Interno Disciplinario, Atención al Ciudadano y Apoyo a la Gestión ha adelantado y adelanta las siguientes actuaciones disciplinarias, 2012 - 70, 2013 - 57, 2014-57, 2015, 47, 2016 - 9; para un total"/>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06"/>
    <n v="259"/>
    <x v="2"/>
    <s v="4. De la misma manera se advierte que la Procuraduría General de la Nación, no goza de la facultad para realizar investigaciones a los contratistas por tal motivo las remisiones a la PGN de situaciones de orden disciplinario de un contratista de prestació"/>
    <s v="GESTIÓN  ADMINISTRATIVA Y  FINANCIERA"/>
    <x v="2"/>
    <s v="Control disciplinario"/>
    <s v="Marcos  Noguera"/>
    <s v="Mayo de 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Artículo 150, Inciso 3, Ley 734 de 2002. En caso de duda sobre la identificación o individualización del autor de una falta disciplinaria se adelantará indagación preliminar. En estos eventos la indagación preliminar se adelantará por el término necesario"/>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07"/>
    <n v="260"/>
    <x v="2"/>
    <s v="5. En muchos de los casos dentro de la parte motiva de las providencias se habla sobre el principio de la economía procesal por parte del operador disciplinario, este principio no debe ser utilizado como excusa o más bien como un obstáculo para adelantar "/>
    <s v="GESTIÓN  ADMINISTRATIVA Y  FINANCIERA"/>
    <x v="2"/>
    <s v="Control disciplinario"/>
    <s v="Marcos  Noguera"/>
    <s v="Mayo de 2014"/>
    <s v="PEI"/>
    <n v="114"/>
    <s v="Ac"/>
    <s v="La constitución Política trae como principio el de la económica procesal, por tanto es uno de los principios para tener en cuenta en el procedimiento administrativo disciplinario."/>
    <m/>
    <m/>
    <s v="Constitución Política, Artículo 209, Artículo 209. La función administrativa está al servicio de los intereses generales y se desarrolla con fundamento en los principios de igualdad, moralidad, eficacia, economía, celeridad, imparcialidad y publicidad, me"/>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08"/>
    <n v="261"/>
    <x v="2"/>
    <s v="6. No se logra observar un orden coherente entre los números de expedientes, esta auditoría recomienda que sean consecutivos._x000a__x000a_"/>
    <s v="GESTIÓN  ADMINISTRATIVA Y  FINANCIERA"/>
    <x v="2"/>
    <s v="Control disciplinario"/>
    <s v="Marcos  Noguera"/>
    <s v="Mayo de 2014"/>
    <s v="PEI"/>
    <n v="114"/>
    <s v="Ac"/>
    <s v="El archivo general de la nación reglamenta que es consecutiva año a año y así se viene realizando"/>
    <m/>
    <m/>
    <s v="El acuerdo No. 60 del 30 de octubre de 2001. del Archivo General de la Nación, ordenó que las secuencias de contratos, resoluciones, procesos administrativos y en general y actas administrativos inicien cada año en el número 1 hasta donde de la numeración"/>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09"/>
    <n v="262"/>
    <x v="2"/>
    <s v="7. De la misma manera se logra vislumbrar dentro de los procesos que tienen que ver con el plan de mejoramiento institucional - PMI que todos fueron remitidos a través de auto a la PGN, como quiera que ese organismo no cuenta con la facultad de conocer di"/>
    <s v="GESTIÓN  ADMINISTRATIVA Y  FINANCIERA"/>
    <x v="2"/>
    <s v="Control disciplinario"/>
    <s v="Marcos  Noguera"/>
    <s v="Mayo de 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El artículo 277 de la Constitución Política otorga como función al Procurador General de la Nación: Ejercer preferentemente el poder disciplinario; adelantar las investigaciones correspondientes, e imponer las respectivas sanciones conforme a la Ley.  Ley"/>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10"/>
    <n v="263"/>
    <x v="2"/>
    <s v="8. En relación con los autos inhibitorios y su relación con la lista de chequeo que envía el Grupo de trabajo de control interno disciplinario, no se logra observar con una claridad meridiana las fechas ya sean de la indagación preliminar y/o de la invest"/>
    <s v="GESTIÓN  ADMINISTRATIVA Y  FINANCIERA"/>
    <x v="2"/>
    <s v="Control disciplinario"/>
    <s v="Marcos  Noguera"/>
    <s v="Mayo de 2014"/>
    <s v="PEI"/>
    <n v="114"/>
    <s v="Ac"/>
    <s v="Los autos en desarrollo de los procesos disciplinarios son fechado el mismo día en que son suscritos por el operador disciplinario"/>
    <m/>
    <m/>
    <s v="El auto inhibitorio de acuerdo con el parágrafo 1 del artículo 150 de la Ley 734 de 2002, es previo a la indagación y a la investigación disciplinaria, por tanto en la providencia que se inhibe de adelantar actuación disciplinaria mal podría estar citada "/>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11"/>
    <n v="264"/>
    <x v="2"/>
    <s v="9. Finalmente se logró observar que dentro de las providencias que fueron objeto de esta evaluación no existen en muchos de los casos fechas ciertas de indagación preliminar y/o de la investigación disciplinaria, esto conlleva a que quede al libre albedri"/>
    <s v="GESTIÓN  ADMINISTRATIVA Y  FINANCIERA"/>
    <x v="2"/>
    <s v="Control disciplinario"/>
    <s v="Marcos  Noguera"/>
    <s v="Mayo de 2014"/>
    <s v="PEI"/>
    <n v="114"/>
    <s v="Ac"/>
    <s v="Los autos en desarrollo de los procesos disciplinarios son fechado el mismo día en que son suscritos por el operador disciplinario"/>
    <m/>
    <m/>
    <s v=" Todas las providencias son fechadas al momento que salen del Despacho del Juez disciplinario de primera instancia y se encuentran radicadas en cada uno de los expedientes anotados en los libros radicadores."/>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r>
  <r>
    <n v="2312"/>
    <n v="265"/>
    <x v="2"/>
    <s v="1. Se detectaron tres (3) casos de contratistas y ocho (8) casos de funcionarios públicos que registran incoherencias entre el cargo que ostenta el empleado público o el contrato de prestación de servicios, con el objeto de la comisión. 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3"/>
    <n v="266"/>
    <x v="2"/>
    <s v="2. Se detectaron dos (2) casos de contratistas y ocho (8) casos de funcionarios públicos en los que se evidencia duplicidad o multiplicidad de servidores en un mismo viaje.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4"/>
    <n v="267"/>
    <x v="2"/>
    <s v="3. Se detectaron seis (6) casos de funcionarios públicos que registran tiempos de desplazamiento inconvenientes.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5"/>
    <n v="268"/>
    <x v="2"/>
    <s v="4. Se detectaron seis (6) casos de contratistas y siete (7) casos de funcionarios públicos que registran problemas de legalización de las comisiones._x000a__x000a_"/>
    <s v="GESTIÓN  ADMINISTRATIVA Y  FINANCIERA"/>
    <x v="2"/>
    <s v="VAF"/>
    <s v="Marcos  Noguera"/>
    <s v="Mayo de 2014"/>
    <s v="PEI"/>
    <n v="137"/>
    <s v="Ac"/>
    <s v="Se subsanó después de revisado el informe de auditoría"/>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6"/>
    <n v="269"/>
    <x v="2"/>
    <s v="5. Se detectaron diez (10) casos de funcionarios públicos que registran informes incompletos o superficiales._x000a__x000a_"/>
    <s v="GESTIÓN  ADMINISTRATIVA Y  FINANCIERA"/>
    <x v="2"/>
    <s v="VAF"/>
    <s v="Marcos  Noguera"/>
    <s v="Mayo de 2014"/>
    <s v="PEI"/>
    <n v="137"/>
    <s v="Ac"/>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7"/>
    <n v="270"/>
    <x v="2"/>
    <s v="6. Se detectaron dos (2) casos de funcionarios públicos que registran ausencia de soportes para la legalización de la comisión._x000a__x000a_"/>
    <s v="GESTIÓN  ADMINISTRATIVA Y  FINANCIERA"/>
    <x v="2"/>
    <s v="VAF"/>
    <s v="Marcos  Noguera"/>
    <s v="Mayo de 2014"/>
    <s v="PEI"/>
    <n v="137"/>
    <s v="Ap"/>
    <s v="Hecho cumplido, se subsanó luego de revisado el informe de auditoría "/>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8"/>
    <n v="271"/>
    <x v="2"/>
    <s v="7. Todas las dependencias, salvo la oficina de Control Interno, no realizan las acciones de planeación ordenadas por la resolución 206 de 2013._x000a__x000a_"/>
    <s v="GESTIÓN  ADMINISTRATIVA Y  FINANCIERA"/>
    <x v="2"/>
    <s v="VAF"/>
    <s v="Marcos  Noguera"/>
    <s v="Mayo de 2014"/>
    <s v="PEI"/>
    <n v="137"/>
    <s v="Ac"/>
    <s v="se realizarán las acciones preventivas para evitar la ocurrencia de hechos similares directamente con el gerente y/o vicepresidente respectivo, pero si se recibe la planeación por parte de las dependencias."/>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19"/>
    <n v="272"/>
    <x v="2"/>
    <s v="8. Se detectaron cuatro (4) casos de contratistas que registran falencias en el proceso de la comisión en tanto que sus soportes evidencian que representan intereses del Ministerio del Interior.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20"/>
    <n v="273"/>
    <x v="2"/>
    <s v="9. Se detectaron nueve (9) casos de servidores públicos entre funcionarios y contratistas coincidiendo en un desplazamiento a San Andrés Islas, en las mismas fechas, y en muchos casos no agregando valor con su presencia, no presentando informes, realizand"/>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21"/>
    <n v="274"/>
    <x v="2"/>
    <s v="10.  Se detectaron siete (7) casos de servidores públicos entre funcionarios y contratistas coincidiendo en un desplazamiento a la ciudad de Cali, en las mismas fechas, y en muchos casos no agregando valor con su presencia, no presentando informes, realiz"/>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r>
  <r>
    <n v="2322"/>
    <n v="275"/>
    <x v="2"/>
    <s v="11. Se recomienda a la alta dirección y en particular a la VAF a generar una circular con destino a todos los servidores públicos de la ANI incluyendo funcionarios de planta y contratistas, que contenga los criterios mínimos descritos en este informe para"/>
    <s v="GESTIÓN  ADMINISTRATIVA Y  FINANCIERA"/>
    <x v="2"/>
    <s v="VAF"/>
    <s v="Marcos  Noguera"/>
    <s v="Mayo de 2014"/>
    <s v="PEI"/>
    <n v="137"/>
    <m/>
    <m/>
    <m/>
    <m/>
    <m/>
    <s v="Se cierra por ser una recomendación"/>
    <m/>
    <x v="1"/>
    <m/>
  </r>
  <r>
    <n v="2323"/>
    <n v="276"/>
    <x v="2"/>
    <s v="12. Se recomienda a la alta dirección una adecuada planeación que lleve a cada dependencia a definir con  la suficiente antelación los desplazamientos de los servidores públicos y de esa manera estudiar con tiempo una comisión, para dar cabida a la racion"/>
    <s v="GESTIÓN  ADMINISTRATIVA Y  FINANCIERA"/>
    <x v="2"/>
    <s v="VAF"/>
    <s v="Marcos  Noguera"/>
    <s v="Mayo de 2014"/>
    <s v="PEI"/>
    <n v="137"/>
    <m/>
    <m/>
    <m/>
    <m/>
    <m/>
    <s v="Se cierra por ser una recomendación"/>
    <m/>
    <x v="1"/>
    <m/>
  </r>
  <r>
    <n v="2324"/>
    <n v="277"/>
    <x v="2"/>
    <s v="13. Remitir con destino a los organismos de control del Estado los resultados del presente informe y sus anexos que den cuenta de eventuales irregularidades que afectan el patrimonio del Estado. _x000a_"/>
    <s v="GESTIÓN  ADMINISTRATIVA Y  FINANCIERA"/>
    <x v="2"/>
    <s v="VAF"/>
    <s v="Marcos  Noguera"/>
    <s v="Mayo de 2014"/>
    <s v="PEI"/>
    <n v="137"/>
    <m/>
    <m/>
    <m/>
    <m/>
    <m/>
    <s v="No se tiene conocimiento del subsane de esta no conformidad."/>
    <m/>
    <x v="1"/>
    <s v="No es una &quot;no conformidad&quot;"/>
  </r>
  <r>
    <n v="2355"/>
    <n v="308"/>
    <x v="2"/>
    <s v="Se presentan observaciones a la gestión realizada por parte de la Interventoría como:_x000a_2. Mejorar el seguimiento sobre aspectos de seguridad vial en las estaciones de peaje y báscula, principalmente en lo relativo a la instalación de amortiguadores de impa"/>
    <s v="GESTIÓN CONTRACTUAL Y  SEGUIMIENTO DE  PROYECTOS DE  INFRAESTRUCTURA DE TRANSPORTE "/>
    <x v="3"/>
    <s v="DEVIMED"/>
    <s v="Javier León"/>
    <s v="Mayo de 2014"/>
    <s v="PEI"/>
    <n v="51"/>
    <s v="Ac"/>
    <s v="A los puntos mencionados se dio respuesta del Consorcio Intercarreteros a la ANI con el comunicado con radicado ANI No.2014-409-033823-2 del 17 de julio de 2014, a través del formato FM 29._x000a_Sin embargo, se presentan en el Anexo 9:_x000a_"/>
    <d v="2014-06-03T00:00:00"/>
    <d v="2014-12-31T00:00:00"/>
    <m/>
    <m/>
    <m/>
    <x v="1"/>
    <s v="Mediante correo electrónico del 18/03/2016 se da respuesta a las observaciones, mediante radicado ANI"/>
  </r>
  <r>
    <n v="2375"/>
    <n v="328"/>
    <x v="2"/>
    <s v="Se presentan observaciones a la gestión realizada por parte del supervisor como:_x000a_1. Se recomienda mayor rigurosidad con respecto al cumplimiento del personal requerido y contractual, lo anterior debido a que en el momento de la visita se encontraba pendie"/>
    <s v="GESTIÓN CONTRACTUAL Y  SEGUIMIENTO DE  PROYECTOS DE  INFRAESTRUCTURA DE TRANSPORTE "/>
    <x v="3"/>
    <s v="DEVIMED"/>
    <s v="Javier León"/>
    <s v="Mayo de 2014"/>
    <s v="PEI"/>
    <n v="51"/>
    <s v="Ac"/>
    <s v="A continuación se presentan los comunicados de aprobación del personal que se ha cambiado hasta la fecha, referente al cargo de Inspector:_x000a_Cambios referentes al cargo Luis Carlos Oquendo Valencia, ver Anexo 10:_x000a_- Respuesta en memorando interno No. 2012-10"/>
    <d v="2014-06-03T00:00:00"/>
    <d v="2014-12-31T00:00:00"/>
    <m/>
    <m/>
    <m/>
    <x v="1"/>
    <s v="Mediante correo electrónico del 18/03/2016 se adjuntan oficios de aprobación"/>
  </r>
  <r>
    <n v="2376"/>
    <n v="329"/>
    <x v="2"/>
    <s v="Se presentan observaciones a la gestión realizada por parte del supervisor como:_x000a_2. Se presentan cinco solicitudes realizadas por la firma interventora hacia el concesionario las cuales no obtuvieron respuesta, dichas solicitudes cuentan con radicado haci"/>
    <s v="GESTIÓN CONTRACTUAL Y  SEGUIMIENTO DE  PROYECTOS DE  INFRAESTRUCTURA DE TRANSPORTE "/>
    <x v="3"/>
    <s v="DEVIMED"/>
    <s v="Javier León"/>
    <s v="Mayo de 2014"/>
    <s v="PEI"/>
    <n v="51"/>
    <s v="Ac"/>
    <s v="Los requerimientos presentados al Concesionario son presentados cada mes en los informes mensuales en el numeral 3.5 en Seguimiento a requerimientos._x000a__x000a_"/>
    <d v="2014-06-03T00:00:00"/>
    <d v="2014-12-31T00:00:00"/>
    <m/>
    <m/>
    <m/>
    <x v="1"/>
    <s v="Mediante correo electrónico del 18/03/2016 se adjunta cuadro se seguimiento, en donde se dio respuesta a los requerimientos de la interventoría"/>
  </r>
  <r>
    <n v="2377"/>
    <n v="330"/>
    <x v="2"/>
    <s v="Se presentan observaciones a la gestión realizada por parte del supervisor como:_x000a_3. No se aprobó por parte de la Gerencia de proyectos Carretero 2, el Plan de acción de auditorías de seguridad vial, remitido mediante oficio N° 20134090508862 de diciembre "/>
    <s v="GESTIÓN CONTRACTUAL Y  SEGUIMIENTO DE  PROYECTOS DE  INFRAESTRUCTURA DE TRANSPORTE "/>
    <x v="3"/>
    <s v="DEVIMED"/>
    <s v="Javier León"/>
    <s v="Mayo de 2014"/>
    <s v="PEI"/>
    <n v="51"/>
    <s v="Ac"/>
    <s v="A la fecha el Consorcio Intercarreteros no ha tenido respuesta de este radicado._x000a__x000a_"/>
    <d v="2014-06-03T00:00:00"/>
    <d v="2014-12-31T00:00:00"/>
    <m/>
    <s v="Mediante correo electrónico del 18/03/2016 se informa que no se ha dado respuesta. Gestionar por parte del supervisor"/>
    <m/>
    <x v="0"/>
    <m/>
  </r>
  <r>
    <n v="2378"/>
    <n v="331"/>
    <x v="2"/>
    <s v="Se presentan observaciones a la gestión realizada por parte del supervisor como:_x000a_4. Se observa un aumento considerable en el nivel de la accidentalidad ocurrido en el proyecto con relación al mismo mes de la vigencia anterior, pasando  de 105 accidentes e"/>
    <s v="GESTIÓN CONTRACTUAL Y  SEGUIMIENTO DE  PROYECTOS DE  INFRAESTRUCTURA DE TRANSPORTE "/>
    <x v="3"/>
    <s v="DEVIMED"/>
    <s v="Javier León"/>
    <s v="Mayo de 2014"/>
    <s v="PEI"/>
    <n v="51"/>
    <s v="Ac"/>
    <s v="Con la superintendencia de puertos y transportes, Secretarias de transito de los Municipios del oriente, empresas privadas, Instituciones educativas, personal del Concesionario, Policía de Carreteras, entre otros, se han realizado reuniones, inspecciones,"/>
    <d v="2014-06-03T00:00:00"/>
    <d v="2014-12-31T00:00:00"/>
    <m/>
    <s v="Mediante correo electrónico del 18/03/2016 se informa que esto se realiza mediante la gestión social del proyecto. Adjuntar doc. soporte"/>
    <m/>
    <x v="1"/>
    <s v="Mediante correo electrónico del 18/03/2016 se informa que esto se realiza mediante la gestión social del proyecto. _x000a__x000a_Mediante correo electrónico del 07/06/2016 se anexa documento en el cual se da explicación de las acciones que se están realizando, y se a"/>
  </r>
  <r>
    <n v="2380"/>
    <n v="333"/>
    <x v="2"/>
    <s v="Se presentan observaciones a la gestión realizada por parte del supervisor como:_x000a_6. No hubo pronunciamiento por parte de la Gerencia de Proyectos Carretero 2, de la matriz de riesgos presentada por el consorcio Intercarreteros S.A mediante oficio N° 20134"/>
    <s v="GESTIÓN CONTRACTUAL Y  SEGUIMIENTO DE  PROYECTOS DE  INFRAESTRUCTURA DE TRANSPORTE "/>
    <x v="3"/>
    <s v="DEVIMED"/>
    <s v="Javier León"/>
    <s v="Mayo de 2014"/>
    <s v="PEI"/>
    <n v="51"/>
    <s v="Ac"/>
    <s v="Se anexa matriz de riegos Adicional No 14."/>
    <d v="2014-06-03T00:00:00"/>
    <d v="2014-12-31T00:00:00"/>
    <m/>
    <m/>
    <m/>
    <x v="1"/>
    <s v="Mediante correo electrónico del 18/03/2016 se anexa matriz de riesgos modificada, la cual se incluye en los informes de diagnóstico"/>
  </r>
  <r>
    <n v="2381"/>
    <n v="334"/>
    <x v="2"/>
    <s v="Se presentan observaciones a la gestión realizada por parte del supervisor como:_x000a_7. No se presenta la medición  de reflectividad dentro de los plazos estipulados en el ítem 4.1.1.2 – C del anexo  4 (Requerimientos técnicos contrato de interventoría), dond"/>
    <s v="GESTIÓN CONTRACTUAL Y  SEGUIMIENTO DE  PROYECTOS DE  INFRAESTRUCTURA DE TRANSPORTE "/>
    <x v="3"/>
    <s v="DEVIMED"/>
    <s v="Javier León"/>
    <s v="Mayo de 2014"/>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4-06-03T00:00:00"/>
    <d v="2014-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r>
  <r>
    <n v="2382"/>
    <n v="335"/>
    <x v="2"/>
    <s v="Se presentan observaciones a la gestión realizada por parte del supervisor como:_x000a_8. Dentro de la valoración efectuada mediante la Matriz MED, producto de la aplicación a la interventoría Intercarreteros S.A, se resaltan entre otros los siguientes aspectos"/>
    <s v="GESTIÓN CONTRACTUAL Y  SEGUIMIENTO DE  PROYECTOS DE  INFRAESTRUCTURA DE TRANSPORTE "/>
    <x v="3"/>
    <s v="DEVIMED"/>
    <s v="Javier León"/>
    <s v="Mayo de 2014"/>
    <s v="PEI"/>
    <n v="51"/>
    <s v="Ac"/>
    <s v="Comunicación dirigida a la interventoría, solicitando la remisión de los soportes que evidencian el cumplimiento de esta no conformidad. "/>
    <m/>
    <m/>
    <m/>
    <s v="Mediante correo electrónico del 4 de abril se informó a la supervisión el estado en el que se encontraba el PMP técnico._x000a__x000a_Mediante correos electrónicos del 14 y 26 de abril se recordó la entrega del plan de mejoramiento de la no conformidad en estado &quot;abi"/>
    <m/>
    <x v="1"/>
    <s v="Mediante correo electrónico del 27 de abril se envía plan de mejoramiento. A la espera de documentación soporte_x000a__x000a_Mediante correo electrónico del 07/06/2016 se anexa respuesta de la interventoría, la cual da trámite y evidencia que se están realizando acci"/>
  </r>
  <r>
    <n v="2385"/>
    <n v="338"/>
    <x v="2"/>
    <s v="Se presentan observaciones a la gestión realizada por parte del supervisor como:_x000a_Temas pendientes a la fecha:_x000a_1.  Demanda de acción de reparación directa radicada con el No. 05001233100020120069000 en el Tribunal Administrativo de Antioquia, presentada po"/>
    <s v="GESTIÓN CONTRACTUAL Y  SEGUIMIENTO DE  PROYECTOS DE  INFRAESTRUCTURA DE TRANSPORTE "/>
    <x v="3"/>
    <s v="DEVIMED"/>
    <s v="Javier León"/>
    <s v="Mayo de 2014"/>
    <s v="PEI"/>
    <n v="51"/>
    <s v="Ac"/>
    <s v="• Se realizó conciliación entre el concesionario y la Entidad, se envió al Consejo de Estado., el cual no se ha pronunciado a la fecha. _x000a_• Mediante Otrosí No 1 al Contrato de Interventoría No 094 de 2012, suscrito entre la Agencia Nacional de Infraestruct"/>
    <d v="2014-06-03T00:00:00"/>
    <d v="2014-12-31T00:00:00"/>
    <m/>
    <s v="Mediante correo electrónico del 18/03/2016 se informa las distintas acciones a las observaciones mencionadas. e realizará seguimiento"/>
    <m/>
    <x v="1"/>
    <s v="Mediante correo electrónico del 29/06/2016, se anexa documentación soporte para cada ítem._x000a__x000a_"/>
  </r>
  <r>
    <n v="2391"/>
    <n v="344"/>
    <x v="2"/>
    <s v="6. Las siguientes vicepresidencias no programaron seguimiento  a los compromisos pactados en los acuerdos de gestión: (Ver tabla No.3 y 5)_x000a_a. María Clara Garrido Garrido, Vicepresidente Administrativa y Financiera. (Seguimiento  para los periodos 2013 y 2"/>
    <s v="TODOS LOS PROCESOS "/>
    <x v="7"/>
    <s v="Gerencia de Planeación "/>
    <s v="Héctor Vanegas"/>
    <s v="Junio de 2014"/>
    <s v="PEI"/>
    <n v="111"/>
    <s v="Ac"/>
    <s v="22/03/2016, (VPRE)_x000a_* Se ajustará el instructivo ACUERDO DE GESTIÓN (GETH-I-001) en la vigencia 2016._x000a_  ° Incluir acciones a tomar cuando un Vicepresidente se retira de la Entidad antes de terminar el periodo a cordado en el acuerdo de gestión._x000a_* Enviar in"/>
    <m/>
    <m/>
    <s v="22/03/2016, (VPRE)_x000a_* Se ajustará el instructivo ACUERDO DE GESTIÓN (GETH-I-001) en la vigencia 2016._x000a_  ° Incluir acciones a tomar cuando un Vicepresidente se retira de la Entidad antes de terminar el periodo a cordado en el acuerdo de gestión._x000a_* Enviar in"/>
    <m/>
    <m/>
    <x v="0"/>
    <m/>
  </r>
  <r>
    <n v="2392"/>
    <n v="345"/>
    <x v="2"/>
    <s v="7. La  Vicepresidente de Estructuración (Beatriz Eugenia Morales Vélez),  no realizó el seguimiento a los compromisos pactados en los acuerdos de gestión de la vigencia 2013, en las fechas pactadas.( Ver tabla No.3 )_x000a_"/>
    <s v="TODOS LOS PROCESOS "/>
    <x v="7"/>
    <s v="Gerencia de Planeación "/>
    <s v="Héctor Vanegas"/>
    <s v="Junio de 2014"/>
    <s v="PEI"/>
    <n v="111"/>
    <s v="Ac"/>
    <s v="22/03/2016, (VPRE)_x000a_* Ídem No. 2391"/>
    <m/>
    <m/>
    <s v="22/03/2016, (VPRE)_x000a_* Ídem No. 2391"/>
    <m/>
    <m/>
    <x v="0"/>
    <m/>
  </r>
  <r>
    <n v="2427"/>
    <n v="380"/>
    <x v="2"/>
    <s v="3. De la muestra auditada que está conformada por 51 servidores públicos entre funcionarios y contratistas, 33 de ellos no firmaron el formato de inventario recibido._x000a__x000a_"/>
    <s v="GESTIÓN  ADMINISTRATIVA Y  FINANCIERA"/>
    <x v="2"/>
    <s v="Servicios Generales"/>
    <s v="Luz Jeni Fung Muñoz"/>
    <s v="Junio de 2014"/>
    <s v="PEI"/>
    <n v="88"/>
    <s v="Ac"/>
    <m/>
    <m/>
    <m/>
    <m/>
    <s v="En la  auditoría julio de 2016 se evidenció que los formatos de inventario recibido se encuentran firmados por cada uno de los servidores de la ANI."/>
    <n v="100"/>
    <x v="1"/>
    <m/>
  </r>
  <r>
    <n v="2435"/>
    <n v="388"/>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os vehículos con que cuenta la concesión vial CLB están plenamente identificados y su objeto es desarrollar las actividades de operación en los sectores correspondientes a la concesión Loboguerrero Buga, la problemática se pudo generar al identificar veh"/>
    <d v="2014-07-01T00:00:00"/>
    <d v="2014-12-31T00:00:00"/>
    <m/>
    <s v="Mediante memorando No. 2015304-014388-3, se anexa dos memorandos en donde se solicita colocar el logotipo a los vehículos de la concesión._x000a__x000a_Solicitar informe"/>
    <m/>
    <x v="1"/>
    <s v="Mediante correo electrónico del 11/03/2016, se informa que por medio de los informes de interventoría se anexa seguimiento de los logos en los equipos del concesionario"/>
  </r>
  <r>
    <n v="2439"/>
    <n v="392"/>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El Concesionario cuenta con instalaciones adecuadas para el manejo del proyecto ubicadas en CCO de la Concesión Malla Vial del Valle del Cauca y Cauca. _x000a__x000a_En el Apéndice F - Ambiental, numeral 5. &quot;Obligaciones Generales del Concesionario&quot; del Contrato de C"/>
    <d v="2014-07-01T00:00:00"/>
    <d v="2014-12-31T00:00:00"/>
    <m/>
    <s v="Mediante memorando No. 2015304-014388-3, se anexa oficios en donde se requiere la certificación a Sistema de Gestión Integral._x000a_A la espera de aprobación"/>
    <m/>
    <x v="1"/>
    <s v="Mediante correo electrónico del 11/03/2016, se informa que por medio de comunicaciones y auditoría de calidad a cargo de la interventoría, se evidenció que la concesión cumple con lo requerido"/>
  </r>
  <r>
    <n v="2440"/>
    <n v="393"/>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En la Etapa de Pre construcción la firma Interventora por medio del profesional en Seguridad Vial realizo la verificación de los diseños de señalización vial presentados por el concesionario, adicionalmente efectuó un recorrido del cual se generaron direc"/>
    <d v="2014-07-01T00:00:00"/>
    <d v="2014-12-31T00:00:00"/>
    <s v="Mediante correo electrónico del 11/03/2016, se informa que por medio del oficio No. 2016-304-003294-1 del 12 de febrero de 2016 se solicitó a la interventoría presentar una matriz de seguimiento a las recomendaciones en seguridad vial_x000a__x000a_A la espera de resp"/>
    <s v="Mediante memorando No. 2015304-014388-3, se anexa los dos Informes de Auditoría de seguridad vial a cargo de la Interventoría._x000a__x000a_Verificar que se realizó el tercero"/>
    <m/>
    <x v="1"/>
    <s v="Mediante correo electrónico del 26/04/2016, se anexa segunda auditoría de seguridad vial con las no conformidades, y el documento que envía el concesionario en donde se evidencia que se subsanan._x000a__x000a_Igual, se envía acciones realizadas por el concesionario c"/>
  </r>
  <r>
    <n v="2441"/>
    <n v="394"/>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elaborará comunicación al Concesionario para solicitar los certificados de calibración de los equipos de topografía, los cuales se verifica su actualización constantemente._x000a_La Interventoría cuenta con la comisión de topografía, cuyos equi"/>
    <d v="2014-07-01T00:00:00"/>
    <d v="2014-12-31T00:00:00"/>
    <s v="Mediante correo electrónico del 11/03/2016, se informa que por medio del oficio No. 2016-304-003294-1 del 12 de febrero de 2016 se solicitó a la interventoría requerir a la concesión la entrega de calibraciones_x000a__x000a_A la espera de respuesta"/>
    <s v="Mediante memorando No. 2015304-014388-3, se anexa oficio solicitando calibración de equipos para el concesionario_x000a_Verificar acciones del concesionario"/>
    <m/>
    <x v="1"/>
    <s v="Mediante correo electrónico del 11/03/2016, se informa que por medio del oficio No. 2016-304-003294-1 del 12 de febrero de 2016 se solicitó a la interventoría requerir a la concesión la entrega de calibraciones_x000a_Mediante correo electrónico del 24/06/2016, "/>
  </r>
  <r>
    <n v="2443"/>
    <n v="396"/>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inició el seguimiento de controles de lavado de activos, financiación del terrorismo y corrupción (LA/FT/CO) sobre las finanzas del contrato y se registrará en el informe mensual de interventoría - Parte Financiera."/>
    <d v="2014-07-01T00:00:00"/>
    <d v="2014-12-31T00:00:00"/>
    <s v="Mediante correo electrónico del 11/03/2016, se informa que por medio del oficio No. 2016-304-003294-1 del 12 de febrero de 2016 se solicitó a la interventoría realizar un procedimiento al respecto_x000a__x000a_A la espera de respuesta"/>
    <s v="21/12/15. Se revisará la inclusión de dicho capítulo en los siguientes informes de interventoría"/>
    <m/>
    <x v="1"/>
    <s v="Mediante correo electrónico del 26/04/2016, se documento y soportes de verificación de lavados de activos por parte del concesionario."/>
  </r>
  <r>
    <n v="2446"/>
    <n v="399"/>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realiza seguimiento, en la etapa de operación se contó con un ingeniero dedicado el 100% al seguimiento ambiental del proyecto. Actualmente en etapa de operación dicha disminución bajo al 40%, por lo que los inspectores, auxiliares y resi"/>
    <d v="2014-07-01T00:00:00"/>
    <d v="2014-12-31T00:00:00"/>
    <m/>
    <s v="Mediante memorando No. 2015304-014388-3, se anexan oficios solicitando constantemente tomar medidas pertinentes sobre el asunto. _x000a__x000a_Falta revisar informe de la Interventoría"/>
    <m/>
    <x v="1"/>
    <s v="Mediante correo electrónico del 11/03/2016, se informa que por medio de los informes de interventoría se anexa seguimiento ambiental "/>
  </r>
  <r>
    <n v="2447"/>
    <n v="400"/>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Teniendo en cuenta el alcance del contrato de concesión (rehabilitación), a la fecha no se requiere gestión predial. Más sin embargo y en caso de requerirse, el contrato de concesión posee el Apéndice E - Predial._x000a__x000a_El área social del concesionario, en com"/>
    <d v="2014-07-01T00:00:00"/>
    <d v="2014-12-31T00:00:00"/>
    <m/>
    <s v="Mediante memorando No. 2015304-014388-3, se anexan oficios en donde se evidencia solicitud del concesionario sobre un área predial del tramo._x000a__x000a_Falta revisar informe de la Interventoría y respuesta de la Interventoría sobre la solicitud."/>
    <m/>
    <x v="1"/>
    <s v="Mediante correo electrónico del 11/03/2016, se informa que por medio de los informes de interventoría se anexa seguimiento predial, en el cual se realizaron actas de vecindad por referirse a actividades de rehabilitación y mantenimiento"/>
  </r>
  <r>
    <n v="2462"/>
    <n v="415"/>
    <x v="2"/>
    <s v="2. Llevar a cabo campañas de sensibilización a nivel directivo y asesor (gerentes), para disponer de los equipos de cómputo a través del área de sistemas, permitiendo así realizar las modificaciones al inventario de manera inmediata._x000a_"/>
    <s v="GESTIÓN DE LA  INFORMACIÓN Y  COMUNICACIONES"/>
    <x v="1"/>
    <s v="Gerencia de sistemas "/>
    <s v="Juan Diego Toro"/>
    <s v="Julio de 2014"/>
    <s v="PEI"/>
    <n v="32"/>
    <s v="Ac"/>
    <s v="Levantamiento detallado y actualizado del inventario de equipos, actualizando el propietario y su ubicación"/>
    <d v="2015-02-01T00:00:00"/>
    <d v="2016-02-28T00:00:00"/>
    <m/>
    <s v="Se realizó seguimiento de avance en fechas 1 de marzo de 2015, 24 abril 2015 y 10 febrero 2016"/>
    <n v="100"/>
    <x v="1"/>
    <s v="Verificación del inventario final en feb 2016 reposa como soporte en la carpeta c:\ANI\auditorias"/>
  </r>
  <r>
    <n v="2465"/>
    <n v="418"/>
    <x v="2"/>
    <s v="5. Informar y generar espacios de capacitación, en los momentos de inducción, a los funcionarios sobre las políticas informáticas con que cuenta la entidad._x000a_"/>
    <s v="GESTIÓN DE LA  INFORMACIÓN Y  COMUNICACIONES"/>
    <x v="1"/>
    <s v="Gerencia de sistemas "/>
    <s v="Juan Diego Toro"/>
    <s v="Julio de 2014"/>
    <s v="PEI"/>
    <n v="32"/>
    <s v="Ap"/>
    <s v="Jornada de capacitación"/>
    <d v="2015-02-01T00:00:00"/>
    <d v="2016-02-28T00:00:00"/>
    <m/>
    <s v="Se llevaron a cabo capacitaciones 24 de junio y 6 de octubre de 2015"/>
    <n v="100"/>
    <x v="1"/>
    <s v="Los correos de invitación y las listas de asistencia reposan como soportes en la carpeta c:\ANI\auditorias"/>
  </r>
  <r>
    <n v="2466"/>
    <n v="419"/>
    <x v="2"/>
    <s v="6. Definir e implementar una política de obligatoriedad para el cambio de clave de acceso a los equipos de cómputo._x000a_"/>
    <s v="GESTIÓN DE LA  INFORMACIÓN Y  COMUNICACIONES"/>
    <x v="1"/>
    <s v="Gerencia de sistemas "/>
    <s v="Juan Diego Toro"/>
    <s v="Julio de 2014"/>
    <s v="PEI"/>
    <n v="32"/>
    <s v="Ac"/>
    <s v="Brigada para cambio de contraseñas en todos los usuarios"/>
    <d v="2015-02-01T00:00:00"/>
    <d v="2016-02-28T00:00:00"/>
    <m/>
    <s v="Se confirmó la jornada adelantada entre agosto y diciembre de 2015"/>
    <n v="100"/>
    <x v="1"/>
    <s v="El sexto informe mensual de mesa de ayuda de T&amp;S para el mes de noviembre de 2015 evidencia el 95% de los cambios de contraseña. Este soporte reposa en la carpeta c:\ani\auditorias"/>
  </r>
  <r>
    <n v="2468"/>
    <n v="421"/>
    <x v="2"/>
    <s v="8. Adquirir las guayas necesarias, para garantizar la seguridad de  los equipos portátiles con que cuenta la entidad._x000a_"/>
    <s v="GESTIÓN DE LA  INFORMACIÓN Y  COMUNICACIONES"/>
    <x v="1"/>
    <s v="Gerencia de sistemas "/>
    <s v="Juan Diego Toro"/>
    <s v="Julio de 2014"/>
    <s v="PEI"/>
    <n v="32"/>
    <s v="Ac"/>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m/>
    <x v="0"/>
    <m/>
  </r>
  <r>
    <n v="2474"/>
    <n v="427"/>
    <x v="2"/>
    <s v="Remitir a Presidencia el estado del sistema LITIGOB, señalado a través del presente informe, toda vez que no se han atendido  las recomendaciones de la Oficina de Control Interno, después de tres (3) informes al respecto._x000a__x000a_"/>
    <s v="GESTIÓN JURÍDICA"/>
    <x v="5"/>
    <s v="Defensa Judicial "/>
    <s v="Marcos  Noguera"/>
    <s v="Julio de 2014"/>
    <s v="PIL"/>
    <n v="11"/>
    <m/>
    <m/>
    <m/>
    <m/>
    <m/>
    <s v="Dentro del informe EKOGUI que se presentó en el mes de octubre de 2015 se logró comprobar que esta no conformidad fue subsanada."/>
    <m/>
    <x v="1"/>
    <s v="Se cierra en el informe de auditoria de octubre de 2015"/>
  </r>
  <r>
    <n v="2480"/>
    <n v="433"/>
    <x v="2"/>
    <s v="Finalmente plasmar y migrar lo que viene desarrollando el GIT de defensa judicial como avance y mejoramiento dentro del sistema – LITIGOB, para su actualización como una obligación normativa._x000a_"/>
    <s v="GESTIÓN JURÍDICA"/>
    <x v="5"/>
    <s v="Defensa Judicial "/>
    <s v="Marcos  Noguera"/>
    <s v="Julio de 2014"/>
    <s v="PIL"/>
    <n v="11"/>
    <m/>
    <m/>
    <m/>
    <m/>
    <m/>
    <m/>
    <m/>
    <x v="1"/>
    <s v="Dentro del informe EKOGUI que se presentó en el mes de octubre de 2015 se logró comprobar que esta no conformidad fue subsanada."/>
  </r>
  <r>
    <n v="2482"/>
    <n v="435"/>
    <x v="2"/>
    <s v="2. Los compromisos que quedan registrados en las actas de visitas, deben ser tramitados de  manera oportuna por parte de cada uno de los responsables. De igual forma, se debe adjuntar debidamente en el sistema de gestión documental - ORFEO, el oficio con "/>
    <s v="TRANSPARENCIA,  PARTICIPACIÓN,  SERVICIO AL  CIUDADANO Y  COMUNICACIÓN"/>
    <x v="2"/>
    <s v="Atención al ciudadano"/>
    <s v="Luz Mary Hernández"/>
    <s v="Agosto de 2014"/>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60"/>
    <x v="0"/>
    <m/>
  </r>
  <r>
    <n v="2483"/>
    <n v="436"/>
    <x v="2"/>
    <s v="3. Teniendo en cuenta que continuamente se observa que las solicitudes de prórroga se realizan fuera de término, se hace necesario nuevamente  insistir que estas deben efectuarse de manera oportuna y estar atentos a la respuesta ofrecida por los entes de "/>
    <s v="TRANSPARENCIA,  PARTICIPACIÓN,  SERVICIO AL  CIUDADANO Y  COMUNICACIÓN"/>
    <x v="2"/>
    <s v="Atención al ciudadano"/>
    <s v="Luz Mary Hernández"/>
    <s v="Agosto de 2014"/>
    <s v="PAOC"/>
    <n v="1"/>
    <s v="Ac"/>
    <s v="*En las capacitaciones que realiza atención al ciudadano se informa todo lo relacionado con el tratamiento que se debe efectuar a las solicitudes procedentes de los entes de control. Por otra parte, la OCI ha reforzado la presente acción elaborando seguim"/>
    <d v="2016-01-01T00:00:00"/>
    <d v="2016-12-31T00:00:00"/>
    <s v="Se generan por parte de atención al ciudadano y la Oficina de control interno seguimientos constantes y a su  vez la oficina de control interno verifica de manera oportuna los términos de vencimiento, enviado correos y efectuado visita directas a los enca"/>
    <s v="Se evidencian las diferentes gestiones  emprendidas sobre este tema."/>
    <n v="85"/>
    <x v="0"/>
    <m/>
  </r>
  <r>
    <n v="2484"/>
    <n v="437"/>
    <x v="2"/>
    <s v="4. Se deben crear  mecanismos apropiados que eviten ocasionar pérdidas de tiempos innecesarios en las reasignaciones a los responsables de los trámites._x000a__x000a_"/>
    <s v="TRANSPARENCIA,  PARTICIPACIÓN,  SERVICIO AL  CIUDADANO Y  COMUNICACIÓN"/>
    <x v="2"/>
    <s v="Atención al ciudadano"/>
    <s v="Luz Mary Hernández"/>
    <s v="Agosto de 2014"/>
    <s v="PAOC"/>
    <n v="1"/>
    <s v="Ac"/>
    <s v="*Seguimiento por parte de las dependencias competentes y a su vez por parte de la oficina de control interno_x000a_*Continuidad de charlas de peticion//inclusión de nuevos avisos en outlook a cada usuario//Dar continuidad a los procesos disciplinarios."/>
    <d v="2016-01-01T00:00:00"/>
    <d v="2016-12-31T00:00:00"/>
    <s v="Se realiza seguimiento a la respectivas reasignaciones. _x000a_JUNIO 2016 Se harán capacitaciones conforme al cronograma planteado en el Plan de Acción 2016 del Grupo, publicado en la página web de la Agencia/ En Julio se tendrá la inclusión por outlook de nuev"/>
    <s v="Se deja la salvedad que la reasignación la realiza la funcionaria encargada en Presidencia de este tema; sin embargo interviene en ciertas ocasiones correspondencia informando ciertos ingresos que vienen dirigidos a título personal. Por otra parte control"/>
    <n v="80"/>
    <x v="0"/>
    <m/>
  </r>
  <r>
    <n v="2485"/>
    <n v="438"/>
    <x v="2"/>
    <s v="5. Se deben tomar medidas contundentes en los casos que se realicen demoras injustificadas para los cumplimientos en los términos de respuestas y omisiones en los procedimientos establecidos. Lo presente, teniendo en cuenta que en el proceso de auditoría "/>
    <s v="TRANSPARENCIA,  PARTICIPACIÓN,  SERVICIO AL  CIUDADANO Y  COMUNICACIÓN"/>
    <x v="2"/>
    <s v="Atención al ciudadano"/>
    <s v="Luz Mary Hernández"/>
    <s v="Agosto de 2014"/>
    <s v="PAOC"/>
    <n v="1"/>
    <s v="Ac"/>
    <s v="*En el plan de mejoramiento  enviado por atención al ciudadano se indica que se han dado continuidad a los procesos disciplinarios abiertos sobre estos temas.  _x000a_*Continuidad de charlas de peticion//inclusión de nuevos avisos en outlook a cada usuario//Dar"/>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
    <s v="En los informes de atención al ciudadano se evidencia un capitulo en donde se precisa lo referente con el tema de investigaciones disciplinarias aperturadas. para el tercer trimestre de 2015 se inició actuación preliminar disciplinaria por presunta falta "/>
    <n v="90"/>
    <x v="0"/>
    <m/>
  </r>
  <r>
    <n v="2513"/>
    <n v="466"/>
    <x v="2"/>
    <s v="3. Insistimos como lo recalcamos en el informe anterior, realizar el debido diligenciamiento de las actas que componen dicho comité e igualmente tenerlas en un tiempo determinado donde no existan traumatismos, ni demoras en la consecución de las mismas. "/>
    <s v="GESTIÓN JURÍDICA"/>
    <x v="5"/>
    <s v="Defensa Judicial "/>
    <s v="Marcos  Noguera"/>
    <s v="Octubre de 2014"/>
    <s v="PIL"/>
    <n v="8"/>
    <s v="Ac"/>
    <s v="Las actas de los comités de conciliación, normalmente se encuentran en formato de grabación y para plasmarlas en físico es necesario una tarea un poco ardua, lo anterior aunado a la recopilación de las firmas, pero las mismas se encuentran realizadas para"/>
    <d v="2016-05-02T00:00:00"/>
    <d v="2016-12-30T00:00:00"/>
    <m/>
    <s v="En lo que respecta a esta no conformidad, se logro observar en el informe del año 2015 que la dependencia competente viene realizando buenas prácticas con el fin de subsanar esta no conformidad._x000a_La &quot;no conformidad&quot; ya tiene plan y se está tratando bajo lo"/>
    <m/>
    <x v="1"/>
    <s v="No conformida cerrada en el informe de auditoria de julio de 2016 &quot;Se logró vislumbrar que el diligenciamiento de las actas para el mes de julio de los presentes, se encuentra al día. &quot;"/>
  </r>
  <r>
    <n v="2515"/>
    <n v="468"/>
    <x v="2"/>
    <s v="5. Es importante para esta auditoría la introducción de indicadores de gestión para el proceso de conciliación, toda vez que el Decreto 1716 de 2009 en su artículo 21 y la directiva presidencial No. 05 de 2009 lo hace exigible. En esta oportunidad, sugeri"/>
    <s v="GESTIÓN JURÍDICA"/>
    <x v="5"/>
    <s v="Defensa Judicial "/>
    <s v="Marcos  Noguera"/>
    <s v="Octubre de 2014"/>
    <s v="PIL"/>
    <n v="8"/>
    <s v="Ac"/>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m/>
    <x v="0"/>
    <m/>
  </r>
  <r>
    <n v="2518"/>
    <n v="471"/>
    <x v="2"/>
    <s v="1. Efectivamente, la identificación de las zonas geoeconómicas homogéneas, por parte del concesionario no tuvo el rigor que deben llevar estos procesos. Actualmente se encuentra en revisión de unos tramos en donde fue débil el proceso de identificación de"/>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correo electrónico del 16/05/2016 y CD`s entregrados el 18/05/2016, se informa que ya se habia dado respuesta; sin embargo, es necesario conocer la situación actual de la no conformidad y los avances que se han tenido sobre el tema._x000a__x000a_Mediante cor"/>
  </r>
  <r>
    <n v="2519"/>
    <n v="472"/>
    <x v="2"/>
    <s v="2. Los avalúos de los predios objeto de controversia y analizados en diferentes oportunidades en este escrito adolecen de varios vicios de forma y de fondo, que tornan cuando menos inconsistente la valuación realizada a cada uno de esos predios. Se advirt"/>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r>
  <r>
    <n v="2520"/>
    <n v="473"/>
    <x v="2"/>
    <s v="3. El proceso de adquisición predial también produjo varios errores e inconsistencias detectadas en el capítulo pertinente. Vale la pena extractar de allí, la ausencia de ficha predial y de certificado de libertad para la emanación del avalúo, cuando esto"/>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r>
  <r>
    <n v="2521"/>
    <n v="474"/>
    <x v="2"/>
    <s v="4. A nuestro juicio, se debe magnificar la tarea del comité predial para que tenga relevancia en el concierto de la adquisición predial. Que no solamente analicen casos concretos, sino que también vigilen y controlen el actuar del concesionario, toda vez "/>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Se cierra la no conformidad, ya que"/>
  </r>
  <r>
    <n v="2523"/>
    <n v="476"/>
    <x v="2"/>
    <s v="6. Al momento de esta auditoría, las pólizas se encuentran vencidas en algunos de los riesgos asegurables, siendo un requisito ineludible de ejecución del contrato. Fuimos enterados que, con ocasión de la detección de la irregularidad, tanto la intervento"/>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Mediante correo electrónico del 16"/>
  </r>
  <r>
    <n v="2527"/>
    <n v="480"/>
    <x v="2"/>
    <s v="5. Los temas de seguridad vial deben ser tratados de manera permanente por parte del supervisor, con el concurso de la Interventoría. Es por ello, que los aspectos detectados en la auditoría de seguridad vial realizada por la interventoría Consorcio Inter"/>
    <s v="GESTIÓN CONTRACTUAL Y  SEGUIMIENTO DE  PROYECTOS DE  INFRAESTRUCTURA DE TRANSPORTE "/>
    <x v="3"/>
    <s v="Bogotá-Villavicencio"/>
    <s v="Juan Carlos Sáenz"/>
    <s v="Octubre de 2014"/>
    <s v="PEI"/>
    <n v="59"/>
    <m/>
    <s v="Se reforzará la inspección de señalización en sitios de mayor conflicto vehicular."/>
    <m/>
    <m/>
    <m/>
    <s v="Informe de auditoria de Noviembre de 2015_x000a_ En la Auditoría se comprometieron a revisar el tema para dar respuesta a la OCI. _x000a_Mediante correo electrónico del 22/12/15 se informa que este tema es tratado en comité; sin embargo, es necesario aportar document"/>
    <m/>
    <x v="0"/>
    <m/>
  </r>
  <r>
    <n v="2558"/>
    <n v="511"/>
    <x v="2"/>
    <s v="No Conformidad #01 – Ninguno de los nueve proyectos 4G auditados cuenta con el Certificado de Debida Diligencia definido en el artículo séptimo de la Resolución 959 de 2013, firmado por los diferentes funcionarios de la ANI que participaron en el respecti"/>
    <s v="ESTRUCTURACIÓN  DE PROYECTOS DE  INFRAESTRUCTURA  DE TRANSPORTE"/>
    <x v="6"/>
    <s v="Estructuración."/>
    <s v="Cesar Godoy"/>
    <s v="Septiembre de 2014"/>
    <s v="PEI"/>
    <n v="119"/>
    <m/>
    <m/>
    <m/>
    <m/>
    <m/>
    <s v="Perimetral de Cundinamarca 20142000115863_x000a__x000a_Magdalena 2 20142000115903_x000a__x000a_Pacífico 1 20142000115923_x000a__x000a_Pacífico 2 20142000115893_x000a__x000a_Pacífico 3 20142000115913_x000a__x000a_Mulaló – Loboguerrero 20142000121083_x000a_se radico pero no escanearon_x000a_Honda – Puerto Salgar – Girardot 2014"/>
    <m/>
    <x v="1"/>
    <s v="Se cierra con el seguimiento realizado por el auditor"/>
  </r>
  <r>
    <n v="2559"/>
    <n v="512"/>
    <x v="2"/>
    <s v="No Conformidad #02 – En la documentación de la Bitácora de los siguientes proyectos, no se encontró el Certificado de Debida Diligencia del estructurador externo, tal como lo requiere el procedimiento de Bitácora del Proyecto - SEPG-P-001 versión 001 del "/>
    <s v="ESTRUCTURACIÓN  DE PROYECTOS DE  INFRAESTRUCTURA  DE TRANSPORTE"/>
    <x v="6"/>
    <s v="Estructuración."/>
    <s v="Cesar Godoy"/>
    <s v="Septiembre de 2014"/>
    <s v="PEI"/>
    <n v="119"/>
    <m/>
    <m/>
    <m/>
    <m/>
    <s v="No Conformidad #02: En el procedimiento no se evidencia que el Estructurador externo deba firmar la debida diligencia, de conformidad con el Articulo 7 de la Resolución 959 de 2013 que se refiere exclusivamente a los funcionarios.  En las bitácoras reposa"/>
    <s v="Se cuenta con los informes finales debidamente firmados con lo cual se hacen responsables de su participación del proyecto y la exigencia del certificado de debida diligencia esta referido a los funcionarios"/>
    <m/>
    <x v="1"/>
    <m/>
  </r>
  <r>
    <n v="2560"/>
    <n v="513"/>
    <x v="2"/>
    <s v="No conformidad #03 – Se encontró que las actas del comité de Contratación, que registran la aprobación de los cambios en los documentos de la licitación de los proyectos 4G, no se encuentran firmadas por los participantes._x000a__x000a_A juicio de esta Oficina, esta "/>
    <s v="ESTRUCTURACIÓN  DE PROYECTOS DE  INFRAESTRUCTURA  DE TRANSPORTE"/>
    <x v="5"/>
    <s v="Gerencia de Contratación"/>
    <s v="Cesar Godoy"/>
    <s v="Septiembre de 2014"/>
    <s v="PEI"/>
    <n v="119"/>
    <s v="Ac"/>
    <m/>
    <m/>
    <m/>
    <s v="Dar traslado a la Vicepresidencia Jurídica – Gerencia de Contratación por competencia"/>
    <m/>
    <m/>
    <x v="0"/>
    <m/>
  </r>
  <r>
    <n v="2561"/>
    <n v="514"/>
    <x v="2"/>
    <s v="No conformidad #04 – No se encontró un soporte documental que evidencie tanto el análisis como la justificación y los responsables del estructurador externo y de la Vicepresidencia de Estructuración, en relación con los siguientes cambios técnicos detecta"/>
    <s v="ESTRUCTURACIÓN  DE PROYECTOS DE  INFRAESTRUCTURA  DE TRANSPORTE"/>
    <x v="6"/>
    <s v="Estructuración."/>
    <s v="Cesar Godoy"/>
    <s v="Septiembre de 2014"/>
    <s v="PEI"/>
    <n v="119"/>
    <s v="Ac"/>
    <s v="Memorando de Respuesta _x000a_20142000063263 del 22/07/2014"/>
    <m/>
    <m/>
    <s v="No conformidad #04: Se actualizo la información en la Bitácoras definitivas radicadas posterior a la auditoria._x000a_Las diferentes etapas que hacen parte de la Adjudicación de la Licitación Pública se desarrollan de manera dinámica; en las cuales, en la medid"/>
    <s v="se reviso el memorando donde se evidencia que la no conformidad no tenia lugar"/>
    <m/>
    <x v="1"/>
    <m/>
  </r>
  <r>
    <n v="2562"/>
    <n v="515"/>
    <x v="2"/>
    <s v="No conformidad #05 – No se encontró el acuerdo de confidencialidad y transparencia de los siguientes funcionarios o contratistas que forman parte de los equipos de estructuración de los proyectos , como requisito básico para su participación en tales proc"/>
    <s v="ESTRUCTURACIÓN  DE PROYECTOS DE  INFRAESTRUCTURA  DE TRANSPORTE"/>
    <x v="6"/>
    <s v="Estructuración."/>
    <s v="Cesar Godoy"/>
    <s v="Septiembre de 2014"/>
    <s v="PEI"/>
    <n v="119"/>
    <m/>
    <m/>
    <m/>
    <m/>
    <s v=" No conformidad #05: El personal de la Vicepresidencia de Estructuración, suscribió el Acuerdo de confidencialidad y transparencia"/>
    <s v="Se aporta acuerdo de Confidencialidad"/>
    <m/>
    <x v="1"/>
    <m/>
  </r>
  <r>
    <n v="2563"/>
    <n v="516"/>
    <x v="2"/>
    <s v="No conformidad #07 – Se detecta una demora en la radicación de las bitácoras de estructuración técnica y financiera de los proyectos 4G auditados, en relación con las disposiciones establecidas en el Artículo Octavo – Ámbito de aplicación y Régimen de Tra"/>
    <s v="ESTRUCTURACIÓN  DE PROYECTOS DE  INFRAESTRUCTURA  DE TRANSPORTE"/>
    <x v="6"/>
    <s v="Estructuración."/>
    <s v="Cesar Godoy"/>
    <s v="Septiembre de 2014"/>
    <s v="PEI"/>
    <n v="119"/>
    <s v="Ap"/>
    <s v="No conformidad #07: Se realizara un cronograma y se efectuara un seguimiento por parte de la Vicepresidencia de estructuración"/>
    <d v="2016-04-28T00:00:00"/>
    <d v="2016-12-31T00:00:00"/>
    <s v="Cronograma de seguimiento en tiempo y responsables para cada Bitácora"/>
    <m/>
    <m/>
    <x v="0"/>
    <m/>
  </r>
  <r>
    <n v="2564"/>
    <n v="517"/>
    <x v="2"/>
    <s v="No conformidad #08 – Al 29 de julio de 2014 no se radicó aún la bitácora de estructuración técnica y financiera del proyecto Conexión Norte, lo que impidió una revisión de fondo sobre la documentación de este proyecto. Si bien es cierto que este proyecto "/>
    <s v="ESTRUCTURACIÓN  DE PROYECTOS DE  INFRAESTRUCTURA  DE TRANSPORTE"/>
    <x v="6"/>
    <s v="Estructuración."/>
    <s v="Cesar Godoy"/>
    <s v="Septiembre de 2014"/>
    <s v="PEI"/>
    <n v="119"/>
    <m/>
    <m/>
    <m/>
    <m/>
    <m/>
    <s v="20142000005743 del 17/01/2014_x000a_20142000115933 del 04/12/2014_x000a__x000a_Se evidenció que se cuenta con los soporte_x000a_"/>
    <n v="100"/>
    <x v="1"/>
    <s v="Se cierra con el seguimiento realizado por el auditor"/>
  </r>
  <r>
    <n v="2565"/>
    <n v="518"/>
    <x v="2"/>
    <s v="No conformidad #09 – No se encontró la lista de chequeo de la estructuración técnica y financiera en la bitácora del proyecto Cartagena – Barranquilla, según lo establecido en el procedimiento SEPG-P-001."/>
    <s v="ESTRUCTURACIÓN  DE PROYECTOS DE  INFRAESTRUCTURA  DE TRANSPORTE"/>
    <x v="6"/>
    <s v="Estructuración."/>
    <s v="Cesar Godoy"/>
    <s v="Septiembre de 2014"/>
    <s v="PEI"/>
    <n v="119"/>
    <m/>
    <m/>
    <m/>
    <m/>
    <m/>
    <s v="20142000115873_x000a_Se evidenció que se cuenta con los soporte_x000a_"/>
    <n v="100"/>
    <x v="1"/>
    <s v="Se cierra con el seguimiento realizado por el auditor"/>
  </r>
  <r>
    <n v="2566"/>
    <n v="519"/>
    <x v="2"/>
    <s v="No conformidad #10 – La información de Bitácoras enviada al área de archivo y correspondencia no se encuentra ordenada secuencial ni cronológicamente como lo demanda la resolución 959 de 2013 en el artículo 1°."/>
    <s v="ESTRUCTURACIÓN  DE PROYECTOS DE  INFRAESTRUCTURA  DE TRANSPORTE"/>
    <x v="6"/>
    <s v="Estructuración."/>
    <s v="Cesar Godoy"/>
    <s v="Septiembre de 2014"/>
    <s v="PEI"/>
    <n v="119"/>
    <m/>
    <m/>
    <m/>
    <m/>
    <s v="No conformidad #10: Superada según la  Auditoria efectuada en el 2015_x000a_La Vicepresidencia de Estructuración complemento las Bitácoras revisadas en la auditorias 2014 para su completitud"/>
    <s v="De conformidad con la auditoria de 2015, las bitácoras radicadas en archivo mantienen índice de toda la actuación y se presenta cronológicamente"/>
    <m/>
    <x v="1"/>
    <m/>
  </r>
  <r>
    <n v="2567"/>
    <n v="520"/>
    <x v="2"/>
    <s v="No conformidad #11 - El procedimiento  SEPG-P-001, en su  estructura tiene diferentes fechas de aprobación a saber:_x000a_*Parte superior formato, fecha 17/12/2013._x000a_*Numeral 8. Control de cambios, fecha Agosto 15 de 2013._x000a_*Numeral 9. Aprobación, fechas 12/12/20"/>
    <s v="ESTRUCTURACIÓN  DE PROYECTOS DE  INFRAESTRUCTURA  DE TRANSPORTE"/>
    <x v="6"/>
    <s v="Estructuración."/>
    <s v="Cesar Godoy"/>
    <s v="Septiembre de 2014"/>
    <s v="PEI"/>
    <n v="119"/>
    <m/>
    <m/>
    <m/>
    <m/>
    <m/>
    <s v="Se evidenció que se cuenta con actualización del procedimiento a marzo de 2015"/>
    <n v="100"/>
    <x v="1"/>
    <s v="Se cierra con el seguimiento realizado por el auditor"/>
  </r>
  <r>
    <n v="2568"/>
    <n v="521"/>
    <x v="2"/>
    <s v="2. Garantizar la actualización y veracidad de la información publicada en Sistema de Información Institucional –SIINCO / SI-ANI, dado que esta es una fuente de consulta para las diferentes partes interesadas en el tema de las concesiones y el público en g"/>
    <s v="GESTIÓN DE LA  INFORMACIÓN Y  COMUNICACIONES"/>
    <x v="1"/>
    <s v="Gerencia de Sistemas "/>
    <s v="Juan Diego Toro"/>
    <s v="Noviembre de 2014"/>
    <s v="PEI"/>
    <n v="7"/>
    <s v="Ac"/>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
    <n v="50"/>
    <x v="0"/>
    <s v="link https://anionline.sharepoint.com/sites/pwa/Projects.aspx"/>
  </r>
  <r>
    <n v="2571"/>
    <n v="524"/>
    <x v="2"/>
    <s v="las diferencias sin justificar, se presentaron dos casos: Rumichaca – Pasto – Chachagüi y Zona Metropolitana de Bucaramanga. Con este último, se hace especial énfasis porque, desde la anterior auditoría, la jefatura de Control Interno hizo una observación"/>
    <s v="GESTIÓN  ADMINISTRATIVA Y  FINANCIERA"/>
    <x v="2"/>
    <s v="Contabilidad"/>
    <s v="Luz Jeni Fung Muñoz"/>
    <s v="Noviembre de 2014"/>
    <s v="PEI"/>
    <n v="83"/>
    <m/>
    <m/>
    <m/>
    <m/>
    <s v="YA SE CERRO CON INFORME DEL MES DE ABRIL DE 2016"/>
    <s v="En la presente auditoría se evidenció que el proyecto Rumichaca - Pasto no presenta diferencias con los saldos registrados en fiducia y contabilidad."/>
    <n v="100"/>
    <x v="1"/>
    <s v="Se cierra la no conformidad en el informe de abril de 2016 Informe de seguimiento a los ingresos recibidos por peajes (PEI 83)"/>
  </r>
  <r>
    <n v="2572"/>
    <n v="525"/>
    <x v="2"/>
    <s v="Se considera necesario que todas las hojas de vida tengan adjuntas  el formato de la Hoja de Control de las historias laborales,   propuesto por la Función Pública y el Archivo General de la Nación, a fin de evitar posibles riesgos de ingreso indebido de "/>
    <s v="GESTIÓN  ADMINISTRATIVA Y  FINANCIERA"/>
    <x v="2"/>
    <s v="Contratación y prestación de servicio"/>
    <s v="Luz Mary Hernández"/>
    <s v="Noviembre de 2014"/>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visaron de manera aleatoria 9/20 carpetas a fin de verificar la organización e inclusión de documentos, observándose  que en la parte final de cada carpeta reposa el formato de la hoja de control de las historias  laborales, en donde se relaciona"/>
    <n v="100"/>
    <x v="1"/>
    <m/>
  </r>
  <r>
    <n v="2573"/>
    <n v="526"/>
    <x v="2"/>
    <s v="nos surgen las siguientes consideraciones con el propósito de arraigar un concepto de mejoramiento en torno a dichos convenios:_x000a_1) Como quiera que hay recursos de la ANI dispuestos para atender las gerencias integrales, aunadas a las estructuraciones de p"/>
    <s v="GESTIÓN  ADMINISTRATIVA Y  FINANCIERA"/>
    <x v="2"/>
    <s v="Contratación"/>
    <s v="Luz Jeni Fung Muñoz"/>
    <s v="Noviembre de 2014"/>
    <s v="PIL"/>
    <n v="25"/>
    <m/>
    <m/>
    <m/>
    <m/>
    <m/>
    <s v="Se cierra por ser una recomendación"/>
    <m/>
    <x v="1"/>
    <m/>
  </r>
  <r>
    <n v="2593"/>
    <n v="546"/>
    <x v="2"/>
    <s v="las reuniones o convocatorias de la Comisión de personal deberían ser más periódicas como lo señala el precepto legal que se menciona a lo largo de este informe de auditoría."/>
    <s v="GESTIÓN DEL TALENTO HUMANO"/>
    <x v="2"/>
    <s v="Talento Humano"/>
    <s v="Marcos  Noguera"/>
    <s v="Diciembre de 2014"/>
    <s v="PEI"/>
    <n v="94"/>
    <m/>
    <m/>
    <m/>
    <m/>
    <m/>
    <m/>
    <m/>
    <x v="1"/>
    <s v="Se cierra por ser una observación "/>
  </r>
  <r>
    <n v="2594"/>
    <n v="547"/>
    <x v="2"/>
    <s v="1. Incluir en el Plan de capacitación de la entidad 2015, la institucionalización del conocimiento en temas de Gobierno en línea en todos los funcionarios. Esta institucionalización debe contemplar como mínimo las 14 temáticas contempladas en el manual 3."/>
    <s v="GESTIÓN DE LA  INFORMACIÓN Y  COMUNICACIONES"/>
    <x v="1"/>
    <s v="Gerencia de Sistemas "/>
    <s v="Juan Diego Toro"/>
    <s v="Diciembre de 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r>
  <r>
    <n v="2595"/>
    <n v="548"/>
    <x v="2"/>
    <s v="2. Implementar un esquema de monitoreo y evaluación de la estrategia, que incluya la metodología, los indicadores, los responsables, las herramientas y la periodicidad del monitoreo."/>
    <s v="GESTIÓN DE LA  INFORMACIÓN Y  COMUNICACIONES"/>
    <x v="1"/>
    <s v="Gerencia de Sistemas "/>
    <s v="Juan Diego Toro"/>
    <s v="Diciembre de 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r>
  <r>
    <n v="2617"/>
    <n v="570"/>
    <x v="2"/>
    <s v="Se presentan observaciones a la gestión realizada por parte del supervisor tales como: 1. Dentro del informe de sistemas y técnico se indican que las observaciones dejadas por la firma interventora no son tenidos en cuenta, se debe requerir al concesionar"/>
    <s v="GESTIÓN CONTRACTUAL Y  SEGUIMIENTO DE  PROYECTOS DE  INFRAESTRUCTURA DE TRANSPORTE "/>
    <x v="4"/>
    <s v="Córdoba-Sucre"/>
    <s v="Javier León"/>
    <s v="Noviembre de 2014"/>
    <s v="PEI"/>
    <n v="16"/>
    <s v="Ac"/>
    <s v="Como se expuso en el memorando No. 2015-500-015325-3 del 24/12/15 no se ha podido realizar sanción alguna, por lo establecido en el Tribunal de Arbitramento cuyo laudo arbitral está programado para el 19 de abril de 2016. No obstante lo anterior, en el mi"/>
    <d v="2014-12-01T00:00:00"/>
    <d v="2015-12-02T00:00:00"/>
    <m/>
    <s v="Mediante memorando No. 2015-500-015325-3 del 24/12/15 y No. 2016-500-003794-3 del 16/03/2016 se informa que no se ha podido realizar acciones al respecto debido a la respuesta del Tribunal de Arbitramento. _x000a__x000a_Mediante correo electrónico del 24/06/2016,  se"/>
    <m/>
    <x v="1"/>
    <m/>
  </r>
  <r>
    <n v="2618"/>
    <n v="571"/>
    <x v="2"/>
    <s v="2. Requerir a la interventoría para que adopte y codifique algunos formatos evidenciados en campo dentro del plan de aseguramiento de calidad en los procesos de interventoría, de acuerdo a la Norma ISO 9001."/>
    <s v="GESTIÓN CONTRACTUAL Y  SEGUIMIENTO DE  PROYECTOS DE  INFRAESTRUCTURA DE TRANSPORTE "/>
    <x v="4"/>
    <s v="Córdoba-Sucre"/>
    <s v="Javier León"/>
    <s v="Noviembre de 2014"/>
    <s v="PEI"/>
    <n v="16"/>
    <s v="Ac"/>
    <s v="La Interventoría ya tiene sus formatos codificados de acuerdo con la norma ISO 9001. Se adjuntan formatos usados actualmente que lo evidencian. "/>
    <d v="2014-12-01T00:00:00"/>
    <d v="2015-12-02T00:00:00"/>
    <m/>
    <s v="Mediante memorando No. 2015-500-015325-3 del 24/12/15 se informa que se solicitará a la interventoría la modificación"/>
    <m/>
    <x v="1"/>
    <s v="Mediante memorando No. 2016-500-003794-3 del 16/03/2016 se anexa formatos codificados a ISO 9001"/>
  </r>
  <r>
    <n v="2622"/>
    <n v="575"/>
    <x v="2"/>
    <s v="14. No se han recibido tramos puestos al servicio por parte del concesionario, no se garantiza cumplimiento en diseño geométrico, ni de señalización, condiciones vitales para el usuario."/>
    <s v="GESTIÓN CONTRACTUAL Y  SEGUIMIENTO DE  PROYECTOS DE  INFRAESTRUCTURA DE TRANSPORTE "/>
    <x v="4"/>
    <s v="Córdoba-Sucre"/>
    <s v="Javier León"/>
    <s v="Noviembre de 2014"/>
    <s v="PEI"/>
    <n v="16"/>
    <s v="Ac"/>
    <s v="Mediante memorando No. 2015-500-015325-3 del 24/12/15 se informó e hizo entrega de copia de comunicaciones emitidas por la interventoría al Concesionario, requiriéndole la terminación de las obras dentro del plazo contractual, entre otros._x000a_Ahora bien, con"/>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
    <m/>
    <x v="0"/>
    <m/>
  </r>
  <r>
    <n v="2626"/>
    <n v="579"/>
    <x v="2"/>
    <s v="Temas pendientes: 1. Falta definición de separador central de la glorieta de la calle 41._x000a_"/>
    <s v="GESTIÓN CONTRACTUAL Y  SEGUIMIENTO DE  PROYECTOS DE  INFRAESTRUCTURA DE TRANSPORTE "/>
    <x v="4"/>
    <s v="Córdoba-Sucre"/>
    <s v="Javier León"/>
    <s v="Noviembre de 2014"/>
    <s v="PEI"/>
    <n v="16"/>
    <s v="Ac"/>
    <s v="El acta de entrega de la calle 41 y glorieta  fue firmada el día 9 de marzo de 2011. Se adjunta copia de la misma."/>
    <d v="2014-12-01T00:00:00"/>
    <d v="2015-12-02T00:00:00"/>
    <m/>
    <s v="Mediante memorando No. 2015-500-015325-3 del 24/12/15 se informa que ya está en servicio; sin embargo, es necesario aportar soportes"/>
    <m/>
    <x v="1"/>
    <s v="Mediante memorando No. 2016-500-003794-3 del 16/03/2016 se anexa acta de entrega de la calle 41 y glorieta"/>
  </r>
  <r>
    <n v="2635"/>
    <n v="588"/>
    <x v="2"/>
    <s v="4. Se debe vincular vigilantes con arma de dotación, previa verificación del salvoconducto del personal de vigilancia dispuesto en cada una de las estaciones."/>
    <s v="GESTIÓN CONTRACTUAL Y  SEGUIMIENTO DE  PROYECTOS DE  INFRAESTRUCTURA DE TRANSPORTE "/>
    <x v="4"/>
    <s v="Bosa-Granada-Girardot"/>
    <s v="Javier León"/>
    <s v="Agosto de 2014"/>
    <s v="PEI"/>
    <n v="6"/>
    <s v="Ac"/>
    <s v="_x000a_La interventoría ha verificado que el Concesionario cuenta con vigilantes con arma de dotación en las estaciones de pesaje, Centros de Control de operación  y en las estaciones de  peaje. Este personal es suministrado por la empresa CAXAR LTDA, subcontra"/>
    <d v="2014-11-01T00:00:00"/>
    <d v="2015-11-01T00:00:00"/>
    <m/>
    <s v="Mediante correo electrónico del 16/12/15, se comenta que lo mencionado si se está realizando. Soportes"/>
    <n v="100"/>
    <x v="1"/>
    <s v="En la auditoría de mayo de 2016 se evidencia que la interventoría solicitó al concesionario dicho requerimiento. Al respecto, se informa que para la época de la no conformidad todos los vigilantes contaban con dotación, la cual se verifica con  fotografía"/>
  </r>
  <r>
    <n v="2643"/>
    <n v="596"/>
    <x v="2"/>
    <s v="12. Se plantean observaciones en la revisión efectuada por la Interventoría a las casetas de Pesaje como:_x000a_a. Realizar pruebas de repetitividad y de excentricidad a la báscula._x000a_b. Se recomienda llevar registro de los libros que se llevan en la caseta de pe"/>
    <s v="GESTIÓN CONTRACTUAL Y  SEGUIMIENTO DE  PROYECTOS DE  INFRAESTRUCTURA DE TRANSPORTE "/>
    <x v="4"/>
    <s v="Bosa-Granada-Girardot"/>
    <s v="Javier León"/>
    <s v="Agosto de 2014"/>
    <s v="PEI"/>
    <n v="6"/>
    <s v="Ac"/>
    <s v="_x000a_Las recomendaciones y observaciones  fueron tomadas en cuenta y la firma interventora modificó el formato -1086-035-Rev04 Supervisión y control de pesajes, incluyendo los nuevos ítems a verificar ( permanencia de automotores, estructuras, señal con los p"/>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básculas de pesaje, y se anexa en los informes mensuales."/>
  </r>
  <r>
    <n v="2644"/>
    <n v="597"/>
    <x v="2"/>
    <s v="13. Para los formatos de revisión a estaciones de peaje  en la parte operativa se debe incluir en sus ítems de verificación:_x000a_e. Permanencia de filas de automotores inferiores a lo exigido en el contrato._x000a_f. Estructuras._x000a_g. Señal con los pesos vigentes._x000a_h."/>
    <s v="GESTIÓN CONTRACTUAL Y  SEGUIMIENTO DE  PROYECTOS DE  INFRAESTRUCTURA DE TRANSPORTE "/>
    <x v="4"/>
    <s v="Bosa-Granada-Girardot"/>
    <s v="Javier León"/>
    <s v="Agosto de 2014"/>
    <s v="PEI"/>
    <n v="6"/>
    <s v="Ac"/>
    <s v="_x000a_Actualmente esta actividad se cumple por parte de la Interventoría. Mensualmente la Interventoría , Consorcio CIC 2012,  por medio del formato Supervisión y control de Peajes - Libros - Formatos- Personal FOR 1086-028 Rv 00  hace el control de la boleter"/>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estaciones de peaje, y se anexa en los informes mensuales."/>
  </r>
  <r>
    <n v="2648"/>
    <n v="601"/>
    <x v="2"/>
    <s v="8.2 Para el supervisor_x000a_1. Se debe entregar a la Oficina de Control Interno la revisión de los equipos entregados a la Policía de Carreteras, como son camionetas, motos, radares e impresoras."/>
    <s v="GESTIÓN CONTRACTUAL Y  SEGUIMIENTO DE  PROYECTOS DE  INFRAESTRUCTURA DE TRANSPORTE "/>
    <x v="4"/>
    <s v="Bosa-Granada-Girardot"/>
    <s v="Javier León"/>
    <s v="Agosto de 2014"/>
    <s v="PEI"/>
    <n v="6"/>
    <s v="Ac"/>
    <s v="_x000a_Por medio de las diferentes comunicaciones emitidas por la Interventoría se establece que existe un seguimiento continuo a las condiciones de seguridad de los diferentes frentes de obra con los que cuenta el concesionario. Ejemplo de esto es el comunicad"/>
    <d v="2014-11-01T00:00:00"/>
    <d v="2015-11-01T00:00:00"/>
    <m/>
    <s v="Mediante correo electrónico del 16/12/15, se indica que la actividad se está realizando, la cual  es necesario informar en que capítulo se evidencia en los informes de interventoría"/>
    <n v="100"/>
    <x v="1"/>
    <s v="En la auditoría de mayo de 2016 se evidencia que mediante la aplicación de auditorías de seguridad se han verificado estos aspectos."/>
  </r>
  <r>
    <n v="2665"/>
    <n v="618"/>
    <x v="2"/>
    <s v="14. Se requiere mayor celeridad por parte de la firma interventora en la expedición de conceptos solicitados por la ANI; esto específicamente en cuanto a la validación de conceptos ya generados por parte de la interventoría anterior, pues mientras es aval"/>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La interventoría informa que acogerá la observación cuando el proyecto lo requiera"/>
  </r>
  <r>
    <n v="2667"/>
    <n v="620"/>
    <x v="2"/>
    <s v="16. Si bien es cierto se presentó un inventario inicial de la vía, este no cumple con las características exigidas en el anexo 4, donde se indica que dicho inventario debe contener los elementos propios de la vía y la localización de las edificaciones exi"/>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el inventario de acuerdo a lo establecido contractualmente"/>
  </r>
  <r>
    <n v="2673"/>
    <n v="626"/>
    <x v="2"/>
    <s v="22. Se debe fortalecer la rigurosidad de los formatos de revisión de peajes por parte de la Interventoría, incluyendo aspectos relevantes como: Nombre del jefe de peaje y de los supervisores, auxiliares, recaudadoras y personal de vigilancia por turno. As"/>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de los peajes y su infraestructura completa"/>
  </r>
  <r>
    <n v="2678"/>
    <n v="631"/>
    <x v="2"/>
    <s v="5. Se presenta evasión vehicular al peaje de Alto Pino, se debe requerir a la Autoridad policiva para que tome las medidas pertinentes que permitan garantizar el tráfico por la estación de peaje. Como medida a corto plazo se deben implementar medidas de c"/>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se ha solicitado por varios medios el apoyo de la policía y la responsabilidad del concesionario de solucionar dicho inconveniente."/>
  </r>
  <r>
    <n v="2681"/>
    <n v="634"/>
    <x v="2"/>
    <s v="2.       Se presentan actas de inicio de hitos tardías, lo anterior ocasiona que se incumplan las fechas de terminación establecidas en el cronograma establecido en el otrosí N°1"/>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da la explicación del por qué se generan retrasos y se dan ejemplos de fechas cumplidas "/>
  </r>
  <r>
    <n v="2686"/>
    <n v="639"/>
    <x v="2"/>
    <s v="8.2 Para el supervisor_x000a_1. De acuerdo  a la revisión efectuada se presentan varios hitos, que de acuerdo a la programación contractual identificada en el otrosí N°1 de 2013, deberían haber terminado durante la vigencia 2014. Se debe requerir al concesionar"/>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informa que debido a lo señalado en la no conformidad, se aplicó disminución de ingresos por incumplimientos por parte del concesionario"/>
  </r>
  <r>
    <n v="2687"/>
    <n v="640"/>
    <x v="2"/>
    <s v="2. Mediante oficio N° 2014-409-051626-2 se remite por parte del consorcio El Sol a la ANI el acta de recibo final del CCO, para que sea aprobado y firmado por parte de la Agencia Nacional de Infraestructura. "/>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Se cierra la no conformidad, ya que mediante revisión se determina que no existe ningún tipo de requerimiento"/>
  </r>
  <r>
    <n v="2690"/>
    <n v="643"/>
    <x v="2"/>
    <s v="5. La firma interventora mediante comunicaciones a la ANI Rad. ANI N° 2013-409-043647-2 del 28 de octubre del 2013 y  No. 2014-409-06710-2 del 07 de abril del 2014 ha solicitado clave, a la fecha no se ha emitido respuesta por parte de la Agencia. Se debe"/>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anexan  acta de recibo de claves para Project on line"/>
  </r>
  <r>
    <n v="2691"/>
    <n v="644"/>
    <x v="2"/>
    <s v="6. Se debe requerir al concesionario ya que los informes PAGA, entregados por el concesionario desde el mes de agosto hasta la fecha no han podido ser aprobados por parte de la firma interventora, toda vez que no se entregan completos."/>
    <s v="GESTIÓN CONTRACTUAL Y  SEGUIMIENTO DE  PROYECTOS DE  INFRAESTRUCTURA DE TRANSPORTE "/>
    <x v="4"/>
    <s v="Ruta del sol tramo III "/>
    <s v="Javier León"/>
    <s v="Diciembre de 2014"/>
    <s v="PEI"/>
    <n v="56"/>
    <s v="Ac"/>
    <m/>
    <m/>
    <m/>
    <m/>
    <s v="Mediante memorando No. 2016-500-003596-3 del 11/03/2016 se informa que no es obligación de la interventoría aprobar el PAGA; sin embargo, es necesario conocer si a la fecha ya se aprobaron los informes de PAGA y/o que acciones se han realizado al respecto"/>
    <m/>
    <x v="1"/>
    <s v="Mediante memorando No. 2016-500-003596-3 del 11/03/2016 se informa que no es obligación de la interventoría aprobar el PAGA; sin embargo, es necesario conocer si a la fecha ya se aprobaron los informes de PAGA y/o que acciones se han realizado al respecto"/>
  </r>
  <r>
    <n v="2698"/>
    <n v="651"/>
    <x v="2"/>
    <s v="4. Le es extraño a esta auditoría que en el período cubierto por esta auditoría no se hayan realizado sesiones tendientes a mejorar y/o arraigar las políticas de prevención del daño antijurídico dentro de la entidad como cumplimiento de los lineamientos e"/>
    <s v="GESTIÓN JURÍDICA"/>
    <x v="5"/>
    <s v="Defensa Judicial "/>
    <s v="Marcos  Noguera"/>
    <s v="Octubre de 2014"/>
    <s v="PIL"/>
    <n v="8"/>
    <s v="Ac"/>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m/>
    <x v="0"/>
    <m/>
  </r>
  <r>
    <n v="2705"/>
    <n v="1"/>
    <x v="3"/>
    <s v="• Se observó que la Gerencia Predial para el hallazgo 773-3 de la auditoria de 2012 de la Contraloría General de la República ha solicitado 4 prórrogas, de las cuales, en las dos primeras prórrogas no se observa gestión por parte del área encargada."/>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r>
  <r>
    <n v="2707"/>
    <n v="3"/>
    <x v="3"/>
    <s v="• La información recibida por parte de las interventorías, son objeto de verificación por parte del área de gerencia predial, puesto que algunos datos son inexactos o no se relacionan con los datos solicitados, muy a pesar de que los oficios remitidos a l"/>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r>
  <r>
    <n v="2709"/>
    <n v="5"/>
    <x v="3"/>
    <s v="• Por último, la ANI no cuenta con un inventario confiable y preciso de los predios remanentes y sobrantes de los proyectos modo carretero, lo que genera que no se puedan hacer los registros contables pertinentes._x000a_Sugerimos que los supervisores se hagan c"/>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r>
  <r>
    <n v="2735"/>
    <n v="31"/>
    <x v="3"/>
    <s v="3.       Adelantar el cierre de hallazgos que se tienen contemplados en un porcentaje del 100% una vez sean validados por la Oficina de Control Interno y puedan ser puestos a consideración de la Contraloría General de la República; actualmente se encuentr"/>
    <s v="GESTIÓN CONTRACTUAL Y  SEGUIMIENTO DE  PROYECTOS DE  INFRAESTRUCTURA DE TRANSPORTE "/>
    <x v="4"/>
    <s v="Bosa-Granada-Girardot"/>
    <s v="Ivan Mejia "/>
    <s v="Marzo de 2015"/>
    <s v="PEI"/>
    <n v="6"/>
    <s v="Ac"/>
    <s v="Estado gestión según OCI-ANI:_x000a_CUMPLE: 30 Hallazgos_x000a_En término: 3   Hallazgos"/>
    <d v="2015-03-20T00:00:00"/>
    <d v="2016-03-21T00:00:00"/>
    <m/>
    <s v="Mediante correo electrónico del 16/12/15, se informa que aún quedan 3 hallazgos sin cerrar del PMI"/>
    <n v="100"/>
    <x v="1"/>
    <s v="El supervisor mediante correo electrónico del 08/06/2016, envía documentación soporte que evidencia gestión respecto al cierre del PMI del proyecto"/>
  </r>
  <r>
    <n v="2749"/>
    <n v="45"/>
    <x v="3"/>
    <s v="6. Por los cambios planteados en la UF1 y avalados inicialmente por la interventoría, evaluar el riesgo asociado a la gestión y adquisición predial que define este cambio, si se incrementan la cantidad, área y valor de los predios a adquirir; en caso de l"/>
    <s v="GESTIÓN CONTRACTUAL Y  SEGUIMIENTO DE  PROYECTOS DE  INFRAESTRUCTURA DE TRANSPORTE "/>
    <x v="3"/>
    <s v="Honda – Puerto Salgar - Girardot"/>
    <s v="Ivan Mejia "/>
    <s v="Abril de 2015"/>
    <s v="PEI"/>
    <n v="150"/>
    <s v="Ac"/>
    <s v="Se remitió la comunicación CI.004/GP0514/16/5.4 del 13 de enero de 2016 a la ANI informado el resultado del presupuesto preliminar de Adquisición Predial del Proyecto, haciendo seguimiento así a la Contingencia del Riesgo de Adquisición Predial del Proyec"/>
    <d v="2015-05-07T00:00:00"/>
    <d v="2016-05-07T00:00:00"/>
    <m/>
    <s v="Mediante correo electrónico del 14/12/15, la interventoría anexa comunicaciones en donde se ha solicitado el documento en varias ocasiones al concesionario._x000a_*Mediante correo electrónico del 26/02/2016, la interventoría anexa comunicaciones en donde se ha "/>
    <n v="100"/>
    <x v="1"/>
    <m/>
  </r>
  <r>
    <n v="2757"/>
    <n v="53"/>
    <x v="3"/>
    <s v="8.1 Para la Interventoría_x000a_1. El informe de índice de estado que presentó la interventoría en diciembre de 2014, denota un estado del corredor vial que no es acorde a los parámetros contractuales; las calificaciones, en cada uno de sus componentes y en los"/>
    <s v="GESTIÓN CONTRACTUAL Y  SEGUIMIENTO DE  PROYECTOS DE  INFRAESTRUCTURA DE TRANSPORTE "/>
    <x v="4"/>
    <s v="Briceño – Tunja – Sogamoso "/>
    <s v="Ivan Mejia "/>
    <s v="Marzo de 2015"/>
    <s v="PEI"/>
    <n v="47"/>
    <s v="Ac"/>
    <m/>
    <d v="2015-04-16T00:00:00"/>
    <d v="2016-04-16T00:00:00"/>
    <m/>
    <s v="Mediante reunión del 16/12/15, se informa que existen varias comunicaciones en donde se ha revisado y se ha solicitado al concesionario sobre el tema; sin embargo, se revisará avance en Marzo de 2016 ya que sólo hasta que entre en operación de sabrá si se"/>
    <m/>
    <x v="1"/>
    <s v="Mediante reunión del 16/12/15, se informa que existen varias comunicaciones en donde se ha revisado y se ha solicitado al concesionario sobre el tema. Mediante correo electrónico del 02/03/16 se envía oficio 20154090784142 en donde el concesionario entreg"/>
  </r>
  <r>
    <n v="2769"/>
    <n v="65"/>
    <x v="3"/>
    <s v="3. Promover la liquidación del convenio derivado del Adicional No. 2, para las obras contempladas en el trayecto Sisga-El Secreto; esto debe adelantarse en conjunto con la interventoría y el concesionario."/>
    <s v="GESTIÓN CONTRACTUAL Y  SEGUIMIENTO DE  PROYECTOS DE  INFRAESTRUCTURA DE TRANSPORTE "/>
    <x v="4"/>
    <s v="Briceño – Tunja – Sogamoso "/>
    <s v="Ivan Mejia "/>
    <s v="Marzo de 2015"/>
    <s v="PEI"/>
    <n v="47"/>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5-04-16T00:00:00"/>
    <d v="2016-04-16T00:00:00"/>
    <m/>
    <s v="Mediante reunión del 16/12/15, se informa que aún no se ha liquidado el convenio, pero que ya están aprobadas las pólizas. Revisar avance en 2016_x000a__x000a_Mediante correo electrónico 23/06/2016, se informa que se radicó comunicado a INVIAS no. 2016-500-0101841 de"/>
    <n v="100"/>
    <x v="1"/>
    <s v="_x000a_Mediante correo electrónico del 16/09/2016, se anexa acta de liquidación firmada por INVIAS."/>
  </r>
  <r>
    <n v="2774"/>
    <n v="70"/>
    <x v="3"/>
    <s v="2. La interventoría no cuenta con una página web con todos los parámetros establecidos, en el contrato."/>
    <s v="GESTIÓN CONTRACTUAL Y  SEGUIMIENTO DE  PROYECTOS DE  INFRAESTRUCTURA DE TRANSPORTE "/>
    <x v="3"/>
    <s v="Perimetral del Oriente de Cundinamarca"/>
    <s v="Alvaro Sandoval"/>
    <s v="Abril de 2015"/>
    <s v="PEI"/>
    <n v="149"/>
    <s v="Ac"/>
    <m/>
    <m/>
    <m/>
    <m/>
    <s v="Aunque la interventoría informó el link de la página web (www.intervias4g.com) mediante comunicación No. 2015-409-039500-2, tal como se evidencia en el memorando No. 2015-306-008038-3 del 10/07/2015, hace falta completar la información de la página."/>
    <m/>
    <x v="1"/>
    <s v="Mediante correo elctrónico del 11/03/2016 y comunicación de la interventoría No. 2016-409-019414-2 se informa que se cambió de proveedor y actualmente la página web funciona adecuadamente"/>
  </r>
  <r>
    <n v="2776"/>
    <n v="72"/>
    <x v="3"/>
    <s v="4. La interventoría deberá llevar de manera clara, detallada y el cuadro de riesgos del contrato de la Interventoría y del concesionario, para efectos que sea una herramienta preventiva al interior de la ANI para toma de decisiones y seguimiento a temas q"/>
    <s v="GESTIÓN CONTRACTUAL Y  SEGUIMIENTO DE  PROYECTOS DE  INFRAESTRUCTURA DE TRANSPORTE "/>
    <x v="3"/>
    <s v="Perimetral del Oriente de Cundinamarca"/>
    <s v="Alvaro Sandoval"/>
    <s v="Abril de 2015"/>
    <s v="PEI"/>
    <n v="149"/>
    <s v="Ac"/>
    <m/>
    <m/>
    <m/>
    <m/>
    <s v="Aunque la interventoría mediante comunicación No. 2015-409-036031-2 del 19/06/2015 envió respuesta a las observaciones del informe de interventoría correspondiente al período de abril de 2015, solamente citan los riesgos del Concesionario y de la ANI en e"/>
    <m/>
    <x v="1"/>
    <s v="Mediante correo elctrónico del 11/03/2016 y comunicación de la interventoría No. 2016-409-019414-2 se anexa la matriz de riesgos que maneja la interventoría y a la cual se le hace seguimiento mensualmente"/>
  </r>
  <r>
    <n v="2777"/>
    <n v="73"/>
    <x v="3"/>
    <s v="5. Se debe realizar, documentar y anexar el seguimiento que se lleva al equipo de control de calidad interno del Concesionario, el cual verifica las funciones de control de las actividades de los subcontratistas."/>
    <s v="GESTIÓN CONTRACTUAL Y  SEGUIMIENTO DE  PROYECTOS DE  INFRAESTRUCTURA DE TRANSPORTE "/>
    <x v="3"/>
    <s v="Perimetral del Oriente de Cundinamarca"/>
    <s v="Alvaro Sandoval"/>
    <s v="Abril de 2015"/>
    <s v="PEI"/>
    <n v="149"/>
    <s v="Ac"/>
    <m/>
    <m/>
    <m/>
    <m/>
    <s v="Según el memorando No. 2015-306-008038-3 del 10/07/2015, la Gerencia de Proyectos Carretero 2  informa que aunque la interventoría solicitó la información al Concesionario mediante comunicación No. 2015-409-039501-2, no se había recibido la respuesta."/>
    <m/>
    <x v="1"/>
    <s v="Mediante correo elctrónico del 11/03/2016 y comunicación de la interventoría No. 2016-409-019414-2 se informa que se han realizado auditorías de calidad por parte de la interventoría. Se anexan comunicaciones en donde se evidencia gestión y acciones de me"/>
  </r>
  <r>
    <n v="2780"/>
    <n v="76"/>
    <x v="3"/>
    <s v="3. Solicitar una metodología para el control real de invasiones al derecho de vía."/>
    <s v="GESTIÓN CONTRACTUAL Y  SEGUIMIENTO DE  PROYECTOS DE  INFRAESTRUCTURA DE TRANSPORTE "/>
    <x v="3"/>
    <s v="Perimetral del Oriente de Cundinamarca"/>
    <s v="Alvaro Sandoval"/>
    <s v="Abril de 2015"/>
    <s v="PEI"/>
    <n v="149"/>
    <s v="Ac"/>
    <s v="Oficializar al POB la solicitud del documento metodologia de invasion de derecho de via  y una vez se tenga se hará el seguimiento y revisión del mismo"/>
    <m/>
    <m/>
    <m/>
    <s v="Según el memorando No. 2015-306-008038-3 del 10/07/2015, la Gerencia de Proyectos Carretero 2  informa que el Concesionario mediante comunicación No. 2015-409-040352-2, ha solicitado a la Policía Nacional, que se indique el representante de la seccional d"/>
    <m/>
    <x v="1"/>
    <s v="Mediante correo elctrónico del 11/03/2016 y comunicación de la interventoría No. 2016-409-019414-2 se anexan solicitud por parte de la interventoría. A la espera de respuesta del concesionario._x000a__x000a_Mediante correo electrónico del 24/06/2016, no se anexa la r"/>
  </r>
  <r>
    <n v="2784"/>
    <n v="80"/>
    <x v="3"/>
    <s v="14. Se evidencia que para el Otrosí No. 3ª, la bitácora del proyecto está en proceso de firmas en la gerencia carretero 5 y que una vez aprobada de por dicha gerencia se remitirá para la firma del Vicepresidente de Gestión Contractual. Así mismo, el Otros"/>
    <s v="GESTIÓN CONTRACTUAL Y  SEGUIMIENTO DE  PROYECTOS DE  INFRAESTRUCTURA DE TRANSPORTE "/>
    <x v="3"/>
    <s v="Cartagena- Barranquilla 4G"/>
    <s v="T Luz Jeni Fung Muñoz"/>
    <s v="Mayo de 2015"/>
    <s v="PEI"/>
    <s v="152F"/>
    <s v="Ac"/>
    <m/>
    <m/>
    <m/>
    <m/>
    <s v="Mediante correo electrónico del 15/12/15 se envía formulación del Plan de mejoramiento. _x000a_Se revisará avance en Marzo"/>
    <m/>
    <x v="1"/>
    <s v="Mediante correo electrónico del 24/06/2016, se informa que se suscribieron los documentos correspondientes y se radicó la Bitácora en Archivo y Correspondencia. Se anexa memorando soporte"/>
  </r>
  <r>
    <n v="2785"/>
    <n v="81"/>
    <x v="3"/>
    <s v="16. Al realizar la matriz de evaluación de desempeño del concesionario, se hacen las siguientes sugerencias a tener en cuenta por parte de la interventoría:_x000a__x000a_  Asistir aleatoriamente a las charlas de seguridad industrial que realiza el concesionario._x000a__x000a_  P"/>
    <s v="GESTIÓN CONTRACTUAL Y  SEGUIMIENTO DE  PROYECTOS DE  INFRAESTRUCTURA DE TRANSPORTE "/>
    <x v="3"/>
    <s v="Cartagena- Barranquilla 4G"/>
    <s v="T Luz Jeni Fung Muñoz"/>
    <s v="Mayo de 2015"/>
    <s v="PEI"/>
    <s v="152F"/>
    <s v="Ac"/>
    <s v="• Asistir aleatoriamente a las charlas de seguridad industrial que realiza el concesionario: En el registro fotográfico el cual se anexa y se envía en informes mensuales y semanales _x000a_• Presentar los indicadores de gestión ambiental del concesionario: Se p"/>
    <m/>
    <m/>
    <m/>
    <s v="Mediante correo electrónico del 15/12/15 se envía formulación del Plan de mejoramiento. _x000a_Se revisará avance en Marzo"/>
    <m/>
    <x v="1"/>
    <s v="Mediante correo electrónico del 24/06/2016, se informa las distintas actuaciones que se han realizado; sin embargo sólo se adjunta documentación soporte sobre la asistencia de las charlas de seguridad industrial. _x000a__x000a_Mediante correo electrónico del 27/06/20"/>
  </r>
  <r>
    <n v="2786"/>
    <n v="82"/>
    <x v="3"/>
    <s v="En relación con la cartera de difícil cobro, se evidenció que la Vicepresidencia de Gestión Contractual, envió un oficio el día 26 de Mayo de 2015 con radicado No. 2015-401-006057-3 al Dr. Camilo Mendoza Rozo, Coordinador G.I.T. de Defensa Judicial, para "/>
    <s v="GESTIÓN  ADMINISTRATIVA Y  FINANCIERA"/>
    <x v="2"/>
    <s v="Contabilidad"/>
    <s v="Luz Jeni Fung Muñoz"/>
    <s v="Junio de 2015"/>
    <s v="PIL"/>
    <n v="20"/>
    <m/>
    <m/>
    <m/>
    <m/>
    <s v="YA SE CERRO CON ACTA DEL COMITÉ CONTABLE DE DICIEMBRE DE 2015"/>
    <s v="POR MEDIO DEL Comité Técnico de Sostenibilidad del Sistema de Contabilidad Pública de diciembre de 2015 se castigo la cartera."/>
    <m/>
    <x v="1"/>
    <m/>
  </r>
  <r>
    <n v="2790"/>
    <n v="86"/>
    <x v="3"/>
    <s v="4. Respecto a las obras pendientes como es en la Intersección Buenos Aires, donde de manera directa se afectó en tres puntos la vía férrea a cargo del INVIAS, es determinante que mediante mesas de trabajo entre Concesionario, Interventoría, ANI e INVIAS s"/>
    <s v="GESTIÓN CONTRACTUAL Y  SEGUIMIENTO DE  PROYECTOS DE  INFRAESTRUCTURA DE TRANSPORTE "/>
    <x v="3"/>
    <s v="Girardot-Ibagué-Cajamarca GIC"/>
    <s v="Ivan Mejia "/>
    <s v="Mayo de 2015"/>
    <s v="PEI"/>
    <n v="10"/>
    <s v="Ac"/>
    <s v="Ante corte de línea férrea antes de 2012, la ANI suspende la obra con oficio 2014-306-007616-1 del 28-04-14. La ANI con oficio 2014-306-009649-1 del 26-05-14, solicitó arreglo con el INVÍAS._x000a__x000a_La Interventoría detectó el corte, informó y solicitó solución "/>
    <d v="2015-06-01T00:00:00"/>
    <m/>
    <m/>
    <s v="Mediante correo electrónico del 16/12/15, se anexan comunicaciones y en general la trazabilidad para obtener el permiso por parte de INVIAS para construir la Intersección Buenos Aires; sin embargo, es necesario evidenciar el avance de esta actividad_x000a_Media"/>
    <m/>
    <x v="0"/>
    <m/>
  </r>
  <r>
    <n v="2793"/>
    <n v="89"/>
    <x v="3"/>
    <s v="6. Gestionar de manera proactiva las observaciones y recomendaciones de PMP que vienen desde la auditoría del año 2013 y 2014 ya que aún no han sido subsanadas en su totalidad, dar un adecuado seguimiento para su cierre ya que no se evidencia estricto seg"/>
    <s v="GESTIÓN CONTRACTUAL Y  SEGUIMIENTO DE  PROYECTOS DE  INFRAESTRUCTURA DE TRANSPORTE "/>
    <x v="3"/>
    <s v="Girardot-Ibagué-Cajamarca GIC"/>
    <s v="Ivan Mejia "/>
    <s v="Mayo de 2015"/>
    <s v="PEI"/>
    <n v="10"/>
    <s v="Ac"/>
    <m/>
    <d v="2015-06-01T00:00:00"/>
    <m/>
    <m/>
    <s v="Mediante correo electrónico del 16/12/15, se anexan documentos soporte; sin embargo, el plan no se ha cerrado en sy totalidad."/>
    <m/>
    <x v="1"/>
    <s v="Mediante correo electrónico del 29/04/2016, se anexa documentación soporte."/>
  </r>
  <r>
    <n v="2794"/>
    <n v="90"/>
    <x v="3"/>
    <s v="8.1 Para la Interventoría 1. El informe de índice de estado que presentó la interventoría en diciembre de 2014, denota un estado del corredor vial que no es acorde a los parámetros contractuales; las calificaciones, en cada uno de sus componentes y en los"/>
    <s v="GESTIÓN CONTRACTUAL Y  SEGUIMIENTO DE  PROYECTOS DE  INFRAESTRUCTURA DE TRANSPORTE "/>
    <x v="4"/>
    <s v="Ruta Caribe"/>
    <s v="Ivan Mejia "/>
    <s v="Mayo de 2015"/>
    <s v="PEI"/>
    <n v="36"/>
    <s v="Ac"/>
    <m/>
    <m/>
    <m/>
    <m/>
    <s v="Es necesario aportar soportes de gestión, en donde se pueda evidenciar que los índices de estado mencionados corresponden a los reales"/>
    <m/>
    <x v="1"/>
    <s v="Mediante correo electrónico del 11/03/2016 se anexan informes del índice cde estado, en donde se evidencia cumplimiento del mínimo requerido"/>
  </r>
  <r>
    <n v="2798"/>
    <n v="94"/>
    <x v="3"/>
    <s v="El frente de mayor ejecución es el de la Variante Sabanagrande - Palmar de Varela En obra se evidencia un avance lento y algo desordenado del concesionario, sobre todo se recalca la falencia en señalización vial para obra; no es la acorde e insuficiente e"/>
    <s v="GESTIÓN CONTRACTUAL Y  SEGUIMIENTO DE  PROYECTOS DE  INFRAESTRUCTURA DE TRANSPORTE "/>
    <x v="4"/>
    <s v="Ruta Caribe"/>
    <s v="Ivan Mejia "/>
    <s v="Mayo de 2015"/>
    <s v="PEI"/>
    <n v="36"/>
    <s v="Ac"/>
    <m/>
    <m/>
    <m/>
    <m/>
    <s v="Es necesario aportar soportes de gestión, en donde se pueda evidenciar avance. Fotografías"/>
    <m/>
    <x v="1"/>
    <s v="Mediante correo electrónico del 11/03/2016 se anexan registro fotográfico de enero de 2016, en donde se evidencia estado del proyecto"/>
  </r>
  <r>
    <n v="2800"/>
    <n v="96"/>
    <x v="3"/>
    <s v="La informalidad del inicio de los trabajos ha llevado a que se empiecen trabajos en frentes de obra de manera desordenada, con personal por parte del contratista sin el adecuado uso de elementos de dotación. Este tema debe ser de constante revisión por pa"/>
    <s v="GESTIÓN CONTRACTUAL Y  SEGUIMIENTO DE  PROYECTOS DE  INFRAESTRUCTURA DE TRANSPORTE "/>
    <x v="4"/>
    <s v="Ruta Caribe"/>
    <s v="Ivan Mejia "/>
    <s v="Mayo de 2015"/>
    <s v="PEI"/>
    <n v="36"/>
    <s v="Ac"/>
    <m/>
    <m/>
    <m/>
    <m/>
    <s v="Mediante correo electrónico del 23/12/15 se informa que se está realizando el adecuado control de EPP´S y seguridad. Se revisará avance en 2016"/>
    <m/>
    <x v="1"/>
    <s v="Mediante correo electrónico del 11/03/2016 se anexan registro fotográfico de enero de 2016, en donde se evidencia estado del proyecto"/>
  </r>
  <r>
    <n v="2801"/>
    <n v="97"/>
    <x v="3"/>
    <s v="8.2 Para el Supervisor_x000a_1. Gestionar de manera proactiva lo contemplado en el Plan de Mejoramiento Institucional – PMI, referido a los 8 hallazgos que hasta el momento tiene el proyecto de acuerdo a lo valorado por la Contraloría General de la República._x000a_"/>
    <s v="GESTIÓN CONTRACTUAL Y  SEGUIMIENTO DE  PROYECTOS DE  INFRAESTRUCTURA DE TRANSPORTE "/>
    <x v="4"/>
    <s v="Ruta Caribe"/>
    <s v="Ivan Mejia "/>
    <s v="Mayo de 2015"/>
    <s v="PEI"/>
    <n v="36"/>
    <s v="Ac"/>
    <s v="El Plan de Mejoramiento Institucional para el proyecto Ruta Caribe se cumplió dentro del plazo establecido, el cual fue el 30 de junio de 2015._x000a_Los soportes se encuentran cargados en la herramienta creada para ello y puede ser verificada directamente por "/>
    <m/>
    <m/>
    <m/>
    <m/>
    <m/>
    <x v="1"/>
    <s v="Mediante correo electrónico del 11/03/2016 se anexan registro del seguimiento del PMI y el cumplimiento al 100%  de lo programado. A la eperqa de respuesta por parte de la Contraloría"/>
  </r>
  <r>
    <n v="2802"/>
    <n v="98"/>
    <x v="3"/>
    <s v="2. Adelantar el cierre de hallazgos que se tienen contemplados en un porcentaje del 100% una vez sean validados por la Oficina de Control Interno y puedan ser puestos a consideración de la Contraloría General de la República; actualmente se encuentran 3 h"/>
    <s v="GESTIÓN CONTRACTUAL Y  SEGUIMIENTO DE  PROYECTOS DE  INFRAESTRUCTURA DE TRANSPORTE "/>
    <x v="4"/>
    <s v="Ruta Caribe"/>
    <s v="Ivan Mejia "/>
    <s v="Mayo de 2015"/>
    <s v="PEI"/>
    <n v="36"/>
    <s v="Ac"/>
    <s v="El Plan de Mejoramiento Institucional para el proyecto Ruta Caribe se cumplió dentro del plazo establecido, el cual fue el 30 de junio de 2015._x000a_Los soportes se encuentran cargados en la plataforma creada para ello y puede ser verificada directamente por l"/>
    <m/>
    <m/>
    <m/>
    <m/>
    <m/>
    <x v="1"/>
    <s v="Mediante correo electrónico del 11/03/2016 se anexan registro del seguimiento del PMI y el cumplimiento al 100%  de lo programado. A la eperqa de respuesta por parte de la Contraloría"/>
  </r>
  <r>
    <n v="2803"/>
    <n v="99"/>
    <x v="3"/>
    <s v="3. Adelantar las acciones correspondientes al cierre de las recomendaciones del PMP que aún siguen abiertas de auditorías 2013 y 2014. Evidenciar documentalmente las acciones implementadas para el cierre de estas recomendaciones dadas por la OCI."/>
    <s v="GESTIÓN CONTRACTUAL Y  SEGUIMIENTO DE  PROYECTOS DE  INFRAESTRUCTURA DE TRANSPORTE "/>
    <x v="4"/>
    <s v="Ruta Caribe"/>
    <s v="Ivan Mejia "/>
    <s v="Mayo de 2015"/>
    <s v="PEI"/>
    <n v="36"/>
    <s v="Ac"/>
    <s v="Los soportes para el cierre de las recomendaciones dadas en el PMP de las auditorias 2013 y 2014 fueron remitidas a la OCI mediante correo electrónico y compartida la información por One Drive el 18/12/2015 _x000a_Los soportes que según la OCI no quedaron carga"/>
    <m/>
    <m/>
    <m/>
    <s v="Se encuentra en proceso de cierre."/>
    <m/>
    <x v="1"/>
    <s v="Se cierra la no conformidad, considerando que el PMP a diciembre de 2015 reportó 15 no conformidades en estado &quot;pendiente&quot;, y a la fecha se evidencia un avance significativo, ya que el PMP tiene 16 no conformidades en estado &quot;cerrado&quot; y 1 en estado &quot;pendi"/>
  </r>
  <r>
    <n v="2805"/>
    <n v="101"/>
    <x v="3"/>
    <s v="8.1 Para la Interventoría_x000a_4. Llevar a cabo seguimiento estricto a los trámites ambientales pendientes, esto con el fin de poder dar vía libre a la construcción de tramos pendientes, es el caso del trayecto 3.1 y 4ª, en los cuales en el primer caso se desi"/>
    <s v="GESTIÓN CONTRACTUAL Y  SEGUIMIENTO DE  PROYECTOS DE  INFRAESTRUCTURA DE TRANSPORTE "/>
    <x v="3"/>
    <s v="Siberia – La Punta – El Vino – La Vega - Villeta"/>
    <s v="Ivan Mejia "/>
    <s v="Mayo de 2015"/>
    <s v="PEI"/>
    <n v="37"/>
    <s v="Ac"/>
    <s v="Para el caso del Tramo 4A, ya se otorgó el licenciamiento solicitado. Para el caso del tramo 3.1 en su subsector 2, aún se está a la espera del pronunciamiento de la ANLA. Las acciones de mejora son el envío de correspondencia solicitando pronunciamiento "/>
    <m/>
    <m/>
    <m/>
    <s v="Mediante correo electrónico del 14/12/15, se anexan pronunciamiento de la ANLA sobre le primer tramo. A la espera del segundo. Se menciona mediante correo electrónico del 05/04/2016 que sigue pendiente._x000a__x000a_Mediante correo electrónico del 29/08/2016 se anexa"/>
    <m/>
    <x v="0"/>
    <m/>
  </r>
  <r>
    <n v="2811"/>
    <n v="107"/>
    <x v="3"/>
    <s v="poste SOS 18 unificar la tecnología garantizando el adecuado funcionamiento a lo largo de todo el corredor vial, implementando el mismo servicio a lo largo de todo el corredor y definiendo los mismos parámetros, diseño e información para uso."/>
    <s v="GESTIÓN CONTRACTUAL Y  SEGUIMIENTO DE  PROYECTOS DE  INFRAESTRUCTURA DE TRANSPORTE "/>
    <x v="3"/>
    <s v="Siberia – La Punta – El Vino – La Vega - Villeta"/>
    <s v="Ivan Mejia "/>
    <s v="Mayo de 2015"/>
    <s v="PEI"/>
    <n v="37"/>
    <s v="Ac"/>
    <s v="En diferentes oportunidades la Interventoría le ha sugerido al Concesionario unificar la tecnología de todos y cada uno de los postes de emergencia, con el objeto de mejorar su funcionamiento., para lo cual el Concesionario manifiesta que la unificación d"/>
    <m/>
    <m/>
    <m/>
    <s v="Mediante correo electrónico del 21/12/15 se informa que la actividad se realizará en un futuro._x000a__x000a_Seguimiento en el 2016"/>
    <m/>
    <x v="1"/>
    <s v="Mediante correo electrónico del 05/04/2016 se anexan comunicaciones de la interventoría solicitando unificación de tecnología.  De igual manera, se evidencia gestión por parte del concesionario para mejorar las fallas encontradas"/>
  </r>
  <r>
    <n v="2814"/>
    <n v="110"/>
    <x v="3"/>
    <s v="a lo largo del corredor se evidencian sitios donde el manejo que se realizó a los cortes en talud evidencian ausencia de pradización como mecanismo de compensación ambiental y mitigación de derrumbes; es necesario emprender dichas actividades para mejorar"/>
    <s v="GESTIÓN CONTRACTUAL Y  SEGUIMIENTO DE  PROYECTOS DE  INFRAESTRUCTURA DE TRANSPORTE "/>
    <x v="3"/>
    <s v="Siberia – La Punta – El Vino – La Vega - Villeta"/>
    <s v="Ivan Mejia "/>
    <s v="Mayo de 2015"/>
    <s v="PEI"/>
    <n v="37"/>
    <s v="Ac"/>
    <s v="Durante los meses de junio y julio de 2015, la Interventoría realizo recorrido en donde identifico sitios con estas características, principalmente en el tramo 3 y entrego al Concesionario un listado con los sitios que ha considerado para intervención, al"/>
    <m/>
    <m/>
    <m/>
    <s v="Mediante correo electrónico del 21/12/15 se anexa acta de reunión en donde se expone la problemática; sin embargo, es necesario conocer las acciones por parte del concesionario. Por tal motivo, mediante correo electrónico del 05/04/2016 se informa que aún"/>
    <m/>
    <x v="0"/>
    <m/>
  </r>
  <r>
    <n v="2815"/>
    <n v="111"/>
    <x v="3"/>
    <s v="Las metas propuestas por la Concesión y la Interventoría, respecto al año 2015 (metas no contractuales) están atadas a terceros, debido a que más del 75% de estas requieren de liberación de predios, modificaciones o expediciones de licencias ambientales; "/>
    <s v="GESTIÓN CONTRACTUAL Y  SEGUIMIENTO DE  PROYECTOS DE  INFRAESTRUCTURA DE TRANSPORTE "/>
    <x v="3"/>
    <s v="Siberia – La Punta – El Vino – La Vega - Villeta"/>
    <s v="Ivan Mejia "/>
    <s v="Mayo de 2015"/>
    <s v="PEI"/>
    <n v="37"/>
    <s v="Ac"/>
    <s v="Las metas extracontractuales se definen teniendo en cuenta la disponibilidad predial con que se cuente, así mismo se actualiza según los avances en la entrega de predios en expropiación y en procesos de enajenación voluntaria."/>
    <m/>
    <m/>
    <m/>
    <s v="Se cierra la no conformidad, ya que mediante correo electrónico del 14/12/15, se anexa concepto del especialista predial, y formato con avance de metas"/>
    <m/>
    <x v="1"/>
    <s v="Se cierra la no conformidad, ya que mediante correo electrónico del 14/12/15, se anexa concepto del especialista predial, y formato con avance de metas"/>
  </r>
  <r>
    <n v="2817"/>
    <n v="113"/>
    <x v="3"/>
    <s v="3. Gestionar de manera proactiva lo contemplado en el Plan de Mejoramiento Institucional – PMI, referido al hallazgo que hasta el momento se mantiene el proyecto de acuerdo a lo valorado por la Contraloría General de la República, se evidencia acertado ma"/>
    <s v="GESTIÓN CONTRACTUAL Y  SEGUIMIENTO DE  PROYECTOS DE  INFRAESTRUCTURA DE TRANSPORTE "/>
    <x v="3"/>
    <s v="Siberia – La Punta – El Vino – La Vega - Villeta"/>
    <s v="Ivan Mejia "/>
    <s v="Mayo de 2015"/>
    <s v="PEI"/>
    <n v="37"/>
    <s v="Ac"/>
    <s v="En estos momento se están desarrollando mesas de trabajo en conjunto con la Interventoría, con el fin de realizar la revisión del modelo financiero, a razón de socializar el mismo a la Sociedad Concesión Sabana de Occidente, informando el recorte en plazo"/>
    <m/>
    <m/>
    <m/>
    <s v="Mediante correo electrónico del 14/12/15, se anexan actas de comité gestión al respecto. Se revisará envío de las mimas"/>
    <m/>
    <x v="1"/>
    <s v="Mediante correo electrónico del 14/12/15, se anexan actas de comité y gestión al respecto. En revisiones internas se evidencia que el PMI está al 100% de cumplimiento y se está a la espera de cierre por parte de CGR"/>
  </r>
  <r>
    <n v="2818"/>
    <n v="114"/>
    <x v="3"/>
    <s v="6. Gestionar de manera proactiva las observaciones y recomendaciones de PMP que vienen desde la auditoría del año 2013 y 2014 ya que aún no han sido subsanadas en su totalidad, dar un adecuado seguimiento para su cierre ya que no se evidencia estricto seg"/>
    <s v="GESTIÓN CONTRACTUAL Y  SEGUIMIENTO DE  PROYECTOS DE  INFRAESTRUCTURA DE TRANSPORTE "/>
    <x v="3"/>
    <s v="Siberia – La Punta – El Vino – La Vega - Villeta"/>
    <s v="Ivan Mejia "/>
    <s v="Mayo de 2015"/>
    <s v="PEI"/>
    <n v="37"/>
    <s v="Ac"/>
    <s v="Se envía respuesta de las mismas, con sus debidos soportes."/>
    <m/>
    <m/>
    <m/>
    <s v="S evidencia gestión y respuesta periódicas asobre el PMP. Se cerrará la no conformidad una vez quede al 100% el PMP._x000a__x000a_"/>
    <m/>
    <x v="0"/>
    <m/>
  </r>
  <r>
    <n v="2819"/>
    <n v="115"/>
    <x v="3"/>
    <s v="6. A la fecha, esta auditoría no se pudo detectar con toda la certeza qué concesionarios cuentan con las garantías (pólizas) vigentes, en tanto que el control ejercido por la Vicepresidencia Jurídica no es alimentado permanentemente por los supervisores d"/>
    <s v="GESTIÓN JURÍDICA"/>
    <x v="5"/>
    <s v="Gerencia Jurídica"/>
    <s v="Marcos  Noguera"/>
    <s v="Mayo de 2015"/>
    <s v="PEI"/>
    <n v="146"/>
    <s v="Ac"/>
    <m/>
    <m/>
    <m/>
    <m/>
    <s v="En proceso de subsanar, teniendo en cuenta reuniones y seguimiento a partir del mes de septiembre de 2015 y memorando bajo radicación No. 2015-102-014983-3 de fecha 21 de diciembre de 2015."/>
    <m/>
    <x v="0"/>
    <m/>
  </r>
  <r>
    <n v="2822"/>
    <n v="118"/>
    <x v="3"/>
    <s v="12. En la auditoría realizada en la caseta de peaje, se evidenció que el concesionario está incumpliendo con el Apéndice B, numeral 13.1, al no existir un segundo ordenador (computador) que trabaje en redundancia con el servidor principal y servir de back"/>
    <s v="GESTIÓN CONTRACTUAL Y  SEGUIMIENTO DE  PROYECTOS DE  INFRAESTRUCTURA DE TRANSPORTE "/>
    <x v="3"/>
    <s v="Pereira la victoria"/>
    <s v="T Luz Jeni Fung Muñoz"/>
    <s v="Julio de 2015"/>
    <s v="PEI"/>
    <s v="45F"/>
    <s v="Ac"/>
    <m/>
    <m/>
    <m/>
    <m/>
    <s v="Mediante memorando No. 2015-305-014498-3 se anexa Informe de Auditoría de Sistemas a cargo de la Interventoría; sin embargo, es necesario que el concesionario se pronuncie"/>
    <m/>
    <x v="1"/>
    <s v="Mediante correo electrónico del 22/06/2016 se anexa comunicación del concesionario con radicado ANI 2016-409-051653-2 del 21/06/2016, en donde se explica que en el peaje existe dos servidores de alta disponibilidad y un pc como servidor testigo, los cuale"/>
  </r>
  <r>
    <n v="2825"/>
    <n v="121"/>
    <x v="3"/>
    <s v="Continuando en la etapa del proceso de identificación, nos consultan si son adecuadas y completas las descripciones que se hacen en las transacciones, hechos u operaciones en el documento fuente o soporte; en este caso, hace falta por parte de la Entidad "/>
    <s v="GESTIÓN  ADMINISTRATIVA Y  FINANCIERA"/>
    <x v="2"/>
    <s v="Contabilidad"/>
    <s v="Luz Jeni Fung Muñoz"/>
    <s v="Febrero de 2015"/>
    <s v="PIL"/>
    <n v="4"/>
    <m/>
    <m/>
    <m/>
    <m/>
    <s v="EL AUDITOR DEBE REMITIRSE AL DUCMENTOS QUE SOPORTA EL REGISTRO ACORDADO EN MESA DE TRABAJO DEL DIA 27 DE ABRIL DE 2016"/>
    <s v="Se subsanó con  los documentos que soportan el registro contable"/>
    <m/>
    <x v="1"/>
    <s v="se evidenció que el SINFAT es un herramienta contable complementaria que tiene limitantes  en el ingreso de caracteres  lo que no permite detallar la transacciones, hechos u operaciones, no obstante se cuenta con  el documento soporte que tiene la complet"/>
  </r>
  <r>
    <n v="2826"/>
    <n v="122"/>
    <x v="3"/>
    <s v="En la Etapa de Otros Elementos de Control, en el proceso de acciones implementadas, nos interrogan si los bienes, derechos y obligaciones se encuentran debidamente individualizadas en la contabilidad, bien sea por el área contable o en bases de datos admi"/>
    <s v="GESTIÓN  ADMINISTRATIVA Y  FINANCIERA"/>
    <x v="2"/>
    <s v="Contabilidad"/>
    <s v="Luz Jeni Fung Muñoz"/>
    <s v="Febrero de 2015"/>
    <s v="PIL"/>
    <n v="4"/>
    <m/>
    <m/>
    <m/>
    <m/>
    <s v="ESTA NO CONFORMIDAD DEBE SER TRASLADADA A LAS AREAS QUE NO SUMINISTRAN LA INFORMAN DE MANERA OPORTUNA MESA DE TRABAJO DEL 27 DE ABRIL DE 2016."/>
    <s v="Se subsana con las circulares y oficios que envía la VAF para que las demás dependencias les envíen la información a tiempo."/>
    <m/>
    <x v="1"/>
    <m/>
  </r>
  <r>
    <n v="2827"/>
    <n v="123"/>
    <x v="3"/>
    <s v="Continuando con la Etapa de Otros Elementos, en el mismo proceso de acciones implementadas, nos interrogan si se ha implementado una política o mecanismo de actualización permanente para los funcionarios involucrados en el proceso contable y se lleva a ca"/>
    <s v="GESTIÓN  ADMINISTRATIVA Y  FINANCIERA"/>
    <x v="2"/>
    <s v="Contabilidad"/>
    <s v="Luz Jeni Fung Muñoz"/>
    <s v="Febrero de 2015"/>
    <s v="PIL"/>
    <n v="4"/>
    <m/>
    <m/>
    <m/>
    <m/>
    <s v="YA SE CERRO DE ACUERDO CON LA DIRECTIVA PRESIDENCIAL 01 DE 2016."/>
    <s v="por política de austeridad de gasto por directiva presidencial del 2016 la entidad no cuenta con disponibilidad  para este rubor; sin enmarco al interior de  la entidad la ANI diacta capacitación con su recurso humano "/>
    <m/>
    <x v="1"/>
    <m/>
  </r>
  <r>
    <n v="2828"/>
    <n v="124"/>
    <x v="3"/>
    <s v="1. Observamos que en la página web de la ANI (www.ani.gov.co) se encuentra publicada la ejecución presupuestal de gastos pero no se evidencia la de ingresos."/>
    <s v="GESTIÓN  ADMINISTRATIVA Y  FINANCIERA"/>
    <x v="2"/>
    <s v="Presupuesto"/>
    <s v="Luz Jeni Fung Muñoz"/>
    <s v="Mayo de 2015"/>
    <s v="PEI "/>
    <n v="26"/>
    <m/>
    <m/>
    <m/>
    <m/>
    <m/>
    <s v="se constato en la pagina web de la entidad la publicación de los ingresos en el link http://www.ani.gov.co/rendicion-de-cuentas/presupuestos"/>
    <m/>
    <x v="1"/>
    <m/>
  </r>
  <r>
    <n v="2829"/>
    <n v="125"/>
    <x v="3"/>
    <s v="1. Las siguientes vicepresidencias y el superior jerárquico no realizaron la evaluación de los acuerdos de gestión para la vigencia 2014: (Ver tabla No.2)_x000a_a. Beatriz Eugenia Morales Vélez, Vicepresidente de Estructuración. (Evaluación del acuerdo de gesti"/>
    <s v="TODOS LOS PROCESOS "/>
    <x v="7"/>
    <s v="Gerencia de Planeación "/>
    <s v="M Natalia "/>
    <s v="Julio de 2015"/>
    <s v="PEI "/>
    <n v="111"/>
    <s v="Ac"/>
    <s v="22/03/2016, (VPRE)_x000a_* Ídem No. 2391"/>
    <m/>
    <m/>
    <s v="22/03/2016, (VPRE)_x000a_* Ídem No. 2391"/>
    <m/>
    <m/>
    <x v="0"/>
    <m/>
  </r>
  <r>
    <n v="2830"/>
    <n v="126"/>
    <x v="3"/>
    <s v="2. Las seis (6) vicepresidencias no realizaron el seguimiento a los compromisos pactados en los acuerdos de gestión de la vigencia 2014.( Ver tabla No.4 y 5)_x000a_a. Beatriz Eugenia Morales Vélez, Vicepresidente de Estructuración; programó dos (2) seguimientos"/>
    <s v="TODOS LOS PROCESOS "/>
    <x v="7"/>
    <s v="Gerencia de Planeación "/>
    <s v="M Natalia "/>
    <s v="Julio de 2015"/>
    <s v="PEI "/>
    <n v="111"/>
    <s v="Ac"/>
    <s v="22/03/2016, (VPRE)_x000a_* Ídem No. 2391"/>
    <m/>
    <m/>
    <s v="22/03/2016, (VPRE)_x000a_* Ídem No. 2391"/>
    <m/>
    <m/>
    <x v="0"/>
    <m/>
  </r>
  <r>
    <n v="2831"/>
    <n v="127"/>
    <x v="3"/>
    <s v="3. El  Vicepresidente Ejecutivo (Javier Alberto Hernández),  no alineó los compromisos del acuerdo de gestión con el plan de acción de la vigencia 2014 ( Ver tabla No.4 )"/>
    <s v="TODOS LOS PROCESOS "/>
    <x v="7"/>
    <s v="Gerencia de Planeación "/>
    <s v="M Natalia "/>
    <s v="Julio de 2015"/>
    <s v="PEI "/>
    <n v="111"/>
    <s v="Ac"/>
    <s v="22/03/2016, (VPRE)_x000a_* Ídem No. 2391"/>
    <m/>
    <m/>
    <s v="22/03/2016, (VPRE)_x000a_* Ídem No. 2391"/>
    <m/>
    <m/>
    <x v="0"/>
    <m/>
  </r>
  <r>
    <n v="2832"/>
    <n v="128"/>
    <x v="3"/>
    <s v="5. Las siguientes vicepresidencias no cuentan con la firma de alguna de las partes: superior jerárquico y/o  vicepresidente del acuerdo de gestión para la vigencia 2015: (Ver tabla No.4 y 5)_x000a_a. Camilo Mendoza Rozo, Vicepresidente de Planeación, Riesgos y "/>
    <s v="TODOS LOS PROCESOS "/>
    <x v="7"/>
    <s v="Gerencia de Planeación "/>
    <s v="M Natalia "/>
    <s v="Julio de 2015"/>
    <s v="PEI "/>
    <n v="111"/>
    <s v="Ac"/>
    <s v="22/03/2016, (VPRE)_x000a_* Ídem No. 2391"/>
    <m/>
    <m/>
    <s v="22/03/2016, (VPRE)_x000a_* Ídem No. 2391"/>
    <m/>
    <m/>
    <x v="0"/>
    <m/>
  </r>
  <r>
    <n v="2833"/>
    <n v="129"/>
    <x v="3"/>
    <s v="6. Las siguientes vicepresidencias no programaron seguimiento a los compromisos pactados en el acuerdo de gestión de la vigencia 2015. (Ver tabla No.6)_x000a_a. Camilo Mendoza Rozo, Vicepresidente de Planeación, Riesgos y Entorno._x000a_b. German Córdoba Ordoñez, Vic"/>
    <s v="TODOS LOS PROCESOS "/>
    <x v="7"/>
    <s v="Gerencia de Planeación "/>
    <s v="M Natalia "/>
    <s v="Julio de 2015"/>
    <s v="PEI "/>
    <n v="111"/>
    <s v="Ac"/>
    <s v="22/03/2016, (VPRE)_x000a_* Ídem No. 2391"/>
    <m/>
    <m/>
    <s v="22/03/2016, (VPRE)_x000a_* Ídem No. 2391"/>
    <m/>
    <m/>
    <x v="0"/>
    <m/>
  </r>
  <r>
    <n v="2840"/>
    <n v="136"/>
    <x v="3"/>
    <s v="• Incumplimiento de las Directrices Institucionales: Es de público conocimiento el   manual de interventoría y supervisión (versión actualizada el 28/04/2015) como documento oficial y de carácter obligatorio que en su capítulo 9,  cita dentro de las funci"/>
    <s v="GESTIÓN CONTRACTUAL Y  SEGUIMIENTO DE  PROYECTOS DE  INFRAESTRUCTURA DE TRANSPORTE "/>
    <x v="3"/>
    <s v="VGC"/>
    <s v="Luz Mary Hernández"/>
    <s v="Julio de 2015"/>
    <s v="PEI"/>
    <n v="79"/>
    <m/>
    <m/>
    <m/>
    <m/>
    <s v="Se entrega Procedimiento GCSP-P-023 Se entrega informe final de Xiomara Juris "/>
    <s v="Se recibió copia de procedimiento GCSP-P-023,Versión 002 de fecha 30/07/2015. "/>
    <n v="100"/>
    <x v="1"/>
    <m/>
  </r>
  <r>
    <n v="2841"/>
    <n v="137"/>
    <x v="3"/>
    <s v="• En la revisión efectuada se denotó ausencia de lineamientos claros y apropiados tanto en lo que se refiere al diseño y estructuración de los informes de entrega de los supervisores, como en los procesos de empalme entre los titulares y los sucesores."/>
    <s v="GESTIÓN CONTRACTUAL Y  SEGUIMIENTO DE  PROYECTOS DE  INFRAESTRUCTURA DE TRANSPORTE "/>
    <x v="3"/>
    <s v="VGC"/>
    <s v="Luz Mary Hernández"/>
    <s v="Julio de 2015"/>
    <s v="PEI"/>
    <n v="79"/>
    <m/>
    <m/>
    <m/>
    <m/>
    <s v="Se tiene formato de informe mensual de supervisión GCSP-F-019"/>
    <s v="Se recibió copia del respectivo formato."/>
    <n v="100"/>
    <x v="1"/>
    <m/>
  </r>
  <r>
    <n v="2842"/>
    <n v="138"/>
    <x v="3"/>
    <s v="• Es necesario insistir en la uniformidad del contenido formal y sustancial del acta o informe de entrega, sugiriendo que los datos allí consignados sean relevantes, precisos y actuales de tal forma que la misma proporcione a quien ingresa a la actividad "/>
    <s v="GESTIÓN CONTRACTUAL Y  SEGUIMIENTO DE  PROYECTOS DE  INFRAESTRUCTURA DE TRANSPORTE "/>
    <x v="3"/>
    <s v="VGC"/>
    <s v="Luz Mary Hernández"/>
    <s v="Julio de 2015"/>
    <s v="PEI"/>
    <n v="79"/>
    <m/>
    <m/>
    <m/>
    <m/>
    <s v="Se tiene formato de informe mensual de supervisión GCSP-F-019"/>
    <s v="Se recibió copia del respectivo formato."/>
    <n v="100"/>
    <x v="1"/>
    <m/>
  </r>
  <r>
    <n v="2843"/>
    <n v="139"/>
    <x v="3"/>
    <s v="18. Actualmente el panorama es incierto en cuanto a la situación financiera del concesionario, las cifras expresadas en los estados financieros nos muestra que en los últimos tres años el resultado del ejercicio ha sido negativo, operativamente el negocio"/>
    <s v="GESTIÓN CONTRACTUAL Y  SEGUIMIENTO DE  PROYECTOS DE  INFRAESTRUCTURA DE TRANSPORTE "/>
    <x v="3"/>
    <s v="Santa Marta – Riohacha - Paraguachón"/>
    <s v="T Luz Jeni Fung Muñoz"/>
    <s v="Julio de 2015"/>
    <s v="PEI "/>
    <s v="110F"/>
    <m/>
    <m/>
    <m/>
    <m/>
    <m/>
    <s v="Mediante memorando No. 2015-306-030091-1 y correo electrónico del 11 de Febrero de 2016, se informa que mediante No. 2016-409-006762-2 se incluye la revisión de la Gestión Financiera y seguimiento financiero de la concesión. Mediante correo electrónico de"/>
    <n v="100"/>
    <x v="1"/>
    <s v="Mediante correo electrónico del 24/06/2016, y considerando que el proyecto cambió de interventoría, la interventoría 3B PROYECTOS S.A.S anexo los informes mensuales desde enero de 2016, en donde se evidencia que se está mejorando dicha situación, y se inf"/>
  </r>
  <r>
    <n v="2844"/>
    <n v="140"/>
    <x v="3"/>
    <s v="• Se observa que no se realiza un seguimiento al recaudo de peajes, no existen registros históricos sobre el tráfico y recaudo de peajes, existe un total desconocimiento sobre la elusión de peajes y no se llevan estadísticas al respecto."/>
    <s v="GESTIÓN CONTRACTUAL Y  SEGUIMIENTO DE  PROYECTOS DE  INFRAESTRUCTURA DE TRANSPORTE "/>
    <x v="3"/>
    <s v="Santa Marta – Riohacha - Paraguachón"/>
    <s v="T Luz Jeni Fung Muñoz"/>
    <s v="Julio de 2015"/>
    <s v="PEI "/>
    <s v="110F"/>
    <m/>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al recaudo y tráfico"/>
  </r>
  <r>
    <n v="2849"/>
    <n v="145"/>
    <x v="3"/>
    <s v="• No se realizan capacitaciones dentro del personal de la interventoría."/>
    <s v="GESTIÓN CONTRACTUAL Y  SEGUIMIENTO DE  PROYECTOS DE  INFRAESTRUCTURA DE TRANSPORTE "/>
    <x v="3"/>
    <s v="Santa Marta – Riohacha - Paraguachón"/>
    <s v="T Luz Jeni Fung Muñoz"/>
    <s v="Julio de 2015"/>
    <s v="PEI "/>
    <s v="110F"/>
    <m/>
    <m/>
    <m/>
    <m/>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r>
  <r>
    <n v="2853"/>
    <n v="149"/>
    <x v="3"/>
    <s v="8.1.1 Para la Interventoría_x000a_1. El seguimiento y control a la calibración de las básculas debe darse de manera programada y estricta; es un componente fundamental en el control de este tipo de contratos ya que por medio de la carga movilizada se da el patr"/>
    <s v="GESTIÓN CONTRACTUAL Y  SEGUIMIENTO DE  PROYECTOS DE  INFRAESTRUCTURA DE TRANSPORTE "/>
    <x v="3"/>
    <s v="FENOCO"/>
    <s v="Ivan Mejia "/>
    <s v="Julio de 2015"/>
    <s v="PEI "/>
    <n v="41"/>
    <m/>
    <m/>
    <m/>
    <m/>
    <m/>
    <s v="Mediante memorando No. 2015-307-015140-3, se revisará avance en 2016"/>
    <m/>
    <x v="1"/>
    <s v="Mediante memorando No. 2015-307-015140-3, se revisará avance en 2016._x000a__x000a_Mediante correo electrónico del 01/07/2016, se verifica que en el informe mensual de la interventoría  se incluye el seguimiento a las básculas de pesaje dinámico y la precisión de las"/>
  </r>
  <r>
    <n v="2854"/>
    <n v="150"/>
    <x v="3"/>
    <s v="2. Dentro de la señalización requerida en los pasos a nivel, se evidencia en campo la falencia de los elementos de control en el paso por el municipio de Bosconia; la talanquera instalada, y que supone una maniobra automática en el paso del tren, no se en"/>
    <s v="GESTIÓN CONTRACTUAL Y  SEGUIMIENTO DE  PROYECTOS DE  INFRAESTRUCTURA DE TRANSPORTE "/>
    <x v="3"/>
    <s v="FENOCO"/>
    <s v="Ivan Mejia "/>
    <s v="Julio de 2015"/>
    <s v="PEI "/>
    <n v="41"/>
    <m/>
    <m/>
    <m/>
    <m/>
    <m/>
    <s v="Mediante memorando No. 2015-307-015140-3, se revisará avance en 2016._x000a_Mediante correo electrónico del 01/07/2016, se verifica que en el informe mensual de la interventoría  se lleva registro de seguimiento y verificación sobre el funcionamiento de las bar"/>
    <m/>
    <x v="0"/>
    <m/>
  </r>
  <r>
    <n v="2855"/>
    <n v="151"/>
    <x v="3"/>
    <s v="3. No se evidencia que la interventoría examina y ejerce control sobre LA/FT (Lavado de Activos y Financiación del Terrorismo); este control es viable de realizar mediante solicitud a la Fiduciaria que maneja el Patrimonio Autónomo y las cuentas del contr"/>
    <s v="GESTIÓN CONTRACTUAL Y  SEGUIMIENTO DE  PROYECTOS DE  INFRAESTRUCTURA DE TRANSPORTE "/>
    <x v="3"/>
    <s v="FENOCO"/>
    <s v="Ivan Mejia "/>
    <s v="Julio de 2015"/>
    <s v="PEI "/>
    <n v="41"/>
    <m/>
    <m/>
    <m/>
    <m/>
    <m/>
    <s v="Mediante memorando No. 2015-307-015140-3, se revisará avance en 2016._x000a__x000a_Mediante correo electrónico del 01/07/2016, no se evidencia el anexo financiero del informe mensual de la interventoría, en donde se realice seguimiento"/>
    <m/>
    <x v="0"/>
    <m/>
  </r>
  <r>
    <n v="2856"/>
    <n v="152"/>
    <x v="3"/>
    <s v="8.1.2 Para la Supervisión_x000a_1. Se sugiere a la supervisión del proyecto suministrar la información del proyecto de manera más oportuna y completa en virtud de la auditoría a realizar; no se suministró a la Oficina de Control Interno con celeridad dicha docu"/>
    <s v="GESTIÓN CONTRACTUAL Y  SEGUIMIENTO DE  PROYECTOS DE  INFRAESTRUCTURA DE TRANSPORTE "/>
    <x v="3"/>
    <s v="FENOCO"/>
    <s v="Ivan Mejia "/>
    <s v="Julio de 2015"/>
    <s v="PEI "/>
    <n v="41"/>
    <s v="Ap"/>
    <s v="Verificar mensualmente que toda la información general del proyecto se encuentre disponible en la nube &quot;one drive&quot; con el fin de contar siempre y de manera oportuna con la información requerida por el cliente interno y externo"/>
    <m/>
    <m/>
    <m/>
    <s v="Mediante memorando No. 2015-307-015140-3, no se evidencia cierre._x000a_Mediante correos electrónicos del  22 de febrero, 14 de abril y 26 de abril se solicitó cierre de la no conformidad sin plan de mejoramiento. _x000a_Mediante correo electrónico del 28 de abril se"/>
    <m/>
    <x v="0"/>
    <m/>
  </r>
  <r>
    <n v="2857"/>
    <n v="153"/>
    <x v="3"/>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
    <x v="3"/>
    <s v="Férreo Pacifico"/>
    <s v="Alvaro Sandoval"/>
    <s v="Mayo de 2015"/>
    <s v="PEI"/>
    <n v="18"/>
    <m/>
    <m/>
    <m/>
    <m/>
    <m/>
    <s v="Mediante correo electrónico del 01/12/15 se informa que sya está aprobada la Preforma No. 10; sin embargo, es necesario aportar doc soporte_x000a_"/>
    <m/>
    <x v="0"/>
    <m/>
  </r>
  <r>
    <n v="2864"/>
    <n v="160"/>
    <x v="3"/>
    <s v="8.1.1 Para la Interventoría 1. No se evidencia seguimiento reiterado a la colocación de los postes SOS, la interventoría evidencia que en su momento se allegaron varias cartas solicitando su implementación pero de un tiempo para acá no se volvió a gestion"/>
    <s v="GESTIÓN CONTRACTUAL Y  SEGUIMIENTO DE  PROYECTOS DE  INFRAESTRUCTURA DE TRANSPORTE "/>
    <x v="4"/>
    <s v="ZMB"/>
    <s v="Ivan Mejia "/>
    <s v="Julio de 2015"/>
    <s v="PEI"/>
    <n v="35"/>
    <m/>
    <m/>
    <m/>
    <m/>
    <m/>
    <s v="Mediante memorando No. 2015-500-015428-3 del 29/12/15, se informa que se solicitó en varias ocasiones al concesionario la colocación de los postes. A la espera de aprobación del Tribunal de arbitramiento para terminación del contrato de concesión"/>
    <n v="100"/>
    <x v="1"/>
    <s v="Mediante memorando No. 2015-500-015428-3 del 29/12/15, se informa que se solicitó en varias ocasiones al concesionario la colocación de los postes. Mediante correo electrónico del 17/02/16 se enviaron los soportes "/>
  </r>
  <r>
    <n v="2865"/>
    <n v="161"/>
    <x v="3"/>
    <s v="_x000a_2. No se evidencia la colocación de cámaras en las estaciones de pesaje, en virtud del seguimiento y control al pesaje de los vehículos que pasen por estos puntos, es una obligación contractual y una necesidad para poder cotejar los reportes dados por el"/>
    <s v="GESTIÓN CONTRACTUAL Y  SEGUIMIENTO DE  PROYECTOS DE  INFRAESTRUCTURA DE TRANSPORTE "/>
    <x v="4"/>
    <s v="ZMB"/>
    <s v="Ivan Mejia "/>
    <s v="Julio de 2015"/>
    <s v="PEI"/>
    <n v="35"/>
    <m/>
    <m/>
    <m/>
    <m/>
    <m/>
    <s v="Mediante memorando No. 2015-500-015428-3 del 29/12/15, se informa que se envió un comunicado de la interventoría subsanando la observación; sin embargo, es necesario aportar documento"/>
    <n v="100"/>
    <x v="1"/>
    <s v="Mediante memorando No. 2015-500-015428-3 del 29/12/15, se informa que se envió un comunicado de la interventoría subsanando la observación. Mediante correo electrónico del 17/02/16 se enviaron los soportes "/>
  </r>
  <r>
    <n v="2867"/>
    <n v="163"/>
    <x v="3"/>
    <s v="4. A lo largo del recorrido y de acuerdo a los documentos aportados por la concesión se evidencia que no se hace actualización de logos, mejoramiento de vallas publicitarias con la información de la concesión, en los tiquetes de pesajes aun aparece el log"/>
    <s v="GESTIÓN CONTRACTUAL Y  SEGUIMIENTO DE  PROYECTOS DE  INFRAESTRUCTURA DE TRANSPORTE "/>
    <x v="4"/>
    <s v="ZMB"/>
    <s v="Ivan Mejia "/>
    <s v="Julio de 2015"/>
    <s v="PEI"/>
    <n v="35"/>
    <m/>
    <m/>
    <m/>
    <m/>
    <m/>
    <s v="Mediante memorando No. 2015-500-015428-3 del 29/12/15, se informa que existen varios comunicados solicitando estas actualizaciones; sin embargo, es necesario aportar documentos"/>
    <n v="100"/>
    <x v="1"/>
    <s v="Mediante memorando No. 2015-500-015428-3 del 29/12/15, se informa que existen varios comunicados solicitando estas actualizaciones.  Mediante correo electrónico del 17/02/16 se enviaron los soportes "/>
  </r>
  <r>
    <n v="2874"/>
    <n v="170"/>
    <x v="3"/>
    <s v="4. Adicionalmente se evidenció que en la página web en el link http://www.ani.gov.co/politicas-y-programas/planes y en la intranet http://intranet.ani.gov.co/sig/documentos-sig?title=planeaci%C3%B3n se encuentran dos  matrices diferentes de seguimiento de"/>
    <s v="SISTEMA ESTRATÉGICO DE PLANEACIÓN Y  GESTIÓN "/>
    <x v="1"/>
    <s v="Gerencia de Planeación "/>
    <s v="M Natalia "/>
    <s v="Agosto de 2015"/>
    <s v="PIL"/>
    <n v="40"/>
    <m/>
    <m/>
    <m/>
    <m/>
    <m/>
    <m/>
    <m/>
    <x v="1"/>
    <s v="Actualizaron la pagina web dejando solo una versión del seguimiento de  la matriz a la planeación estratégica del 1er  trimestre 2015, "/>
  </r>
  <r>
    <n v="2875"/>
    <n v="171"/>
    <x v="3"/>
    <s v="1. El común denominador de la muestra seleccionada es que no es posible tener un responsable de la tenencia y custodia de los bienes de la entidad, ya que por los constantes movimientos de puestos de trabajos y funcionarios, el inventario de activos fijos"/>
    <s v="GESTIÓN  ADMINISTRATIVA Y  FINANCIERA"/>
    <x v="2"/>
    <s v="Servicios Generales"/>
    <s v="Luz Jeni Fung Muñoz"/>
    <s v="Agosto de 2015"/>
    <s v="PEI"/>
    <n v="88"/>
    <m/>
    <m/>
    <m/>
    <m/>
    <m/>
    <s v="En la  auditoría julio de 2016 se evidenció que con los formatos de inventario recibidos, se tienen los responsables de la tenencia y custodia de los bienes de la entidad."/>
    <n v="100"/>
    <x v="1"/>
    <m/>
  </r>
  <r>
    <n v="2876"/>
    <n v="172"/>
    <x v="3"/>
    <s v="2. Se reitera al área de sistemas, informar a tiempo al área de servicios generales sobre los cambios que se vayan a realizar en la asignación de los equipos de cómputo, con la finalidad de que estas novedades queden registradas en el sistema SINFAD y SII"/>
    <s v="GESTIÓN  ADMINISTRATIVA Y  FINANCIERA"/>
    <x v="2"/>
    <s v="Servicios Generales"/>
    <s v="Luz Jeni Fung Muñoz"/>
    <s v="Agosto de 2015"/>
    <s v="PEI"/>
    <n v="88"/>
    <m/>
    <m/>
    <m/>
    <m/>
    <m/>
    <s v="En la  auditoría julio de 2016 se evidenció que con los formatos de inventario recibidos, se tienen los responsables de la tenencia y custodia de los equipos de cómputo."/>
    <n v="100"/>
    <x v="1"/>
    <m/>
  </r>
  <r>
    <n v="2877"/>
    <n v="173"/>
    <x v="3"/>
    <s v="3. Por último, se resalta que en la realización de la auditoría se constató que los muebles y enseres, equipos de cómputo y comunicación sujetos a verificación, se encontraron dentro de las instalaciones de la ANI, solo que no se encontraban en poder de l"/>
    <s v="GESTIÓN  ADMINISTRATIVA Y  FINANCIERA"/>
    <x v="2"/>
    <s v="Servicios Generales"/>
    <s v="Luz Jeni Fung Muñoz"/>
    <s v="Agosto de 2015"/>
    <s v="PEI"/>
    <n v="88"/>
    <m/>
    <m/>
    <m/>
    <m/>
    <m/>
    <s v="se cierra por ser una observación"/>
    <m/>
    <x v="1"/>
    <m/>
  </r>
  <r>
    <n v="2878"/>
    <n v="174"/>
    <x v="3"/>
    <s v="4. La muestra consistió en observar los bienes de 32 servidores públicos in situ, de los cuales no coinciden con el titular del inventario los siguientes: 8 CPU´s, 7 monitores, 7 teclados, 8 mouses, 23 puestos operativos, 23 sillas, 5 soportes de CPU, 3 t"/>
    <s v="GESTIÓN  ADMINISTRATIVA Y  FINANCIERA"/>
    <x v="2"/>
    <s v="Servicios Generales"/>
    <s v="Luz Jeni Fung Muñoz"/>
    <s v="Agosto de 2015"/>
    <s v="PEI"/>
    <n v="88"/>
    <m/>
    <m/>
    <m/>
    <m/>
    <m/>
    <s v="se cierra por ser una observación"/>
    <m/>
    <x v="1"/>
    <m/>
  </r>
  <r>
    <n v="2888"/>
    <n v="184"/>
    <x v="3"/>
    <s v="j) Existe un archivo organizado con las buenas prácticas soportadas con bases de datos dinámicas pero por problemas de obras locativas no hay acceso a los servidores en la actualidad."/>
    <s v="GESTIÓN CONTRACTUAL Y  SEGUIMIENTO DE  PROYECTOS DE  INFRAESTRUCTURA DE TRANSPORTE "/>
    <x v="3"/>
    <s v="Aeropuerto de  Cartagena (Rafael Nuñez)"/>
    <s v="Alvaro Sandoval"/>
    <s v="Agosto de 2015"/>
    <s v="PEI"/>
    <n v="100"/>
    <m/>
    <s v="1. La Interventoría desarrolla  la construcción de una edificación propia en Cartagena, que incluirá la logística para almacenamiento, bodegaje y tecnología. Estas obras estarán en funcionamiento a partir de febrero  de 2016."/>
    <m/>
    <m/>
    <m/>
    <s v="Mediante correo electrónico del 07/03/2016 se envían fotografías del estado actual de las obras. Se informa que en los próximos quince días se dará inicio al traslado de archivos a su nueva ubicación, la cual actualmente se encuentra en proceso de instala"/>
    <m/>
    <x v="1"/>
    <s v="Mediante correo electrónico del 07/03/2016 se envian fotografías del estado actual de las obras. Se informa que en los próximos quince días se dará inicio al traslado de archivos a su nueva ubicación, la cual actualmente se encuentra en proceso de instala"/>
  </r>
  <r>
    <n v="2892"/>
    <n v="188"/>
    <x v="3"/>
    <s v="4. Ubicar la señalización necesaria y recomendada en los centros de cómputo."/>
    <s v="GESTIÓN DE LA  INFORMACIÓN Y  COMUNICACIONES"/>
    <x v="1"/>
    <s v="Gerencia de Sistemas "/>
    <s v="Juan Diego Toro"/>
    <s v="Septiembre de 2015"/>
    <s v="PEI"/>
    <n v="124"/>
    <s v="Ac"/>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
    <n v="50"/>
    <x v="0"/>
    <m/>
  </r>
  <r>
    <n v="2893"/>
    <n v="189"/>
    <x v="3"/>
    <s v="6. Dotar de mecanismos de riego de agua para eventualidades de incendio en los centros de cómputo de los pisos 6 y 7. Igualmente dotar de sendos equipos extintores los cuartos que conforman el centro de cómputo del piso octavo."/>
    <s v="GESTIÓN DE LA  INFORMACIÓN Y  COMUNICACIONES"/>
    <x v="1"/>
    <s v="Gerencia de Sistemas "/>
    <s v="Juan Diego Toro"/>
    <s v="Septiembre de 2015"/>
    <s v="PEI"/>
    <n v="124"/>
    <s v="Ac"/>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r>
  <r>
    <n v="2894"/>
    <n v="190"/>
    <x v="3"/>
    <s v="8. Dotar de un aire acondicionado portátil con control de temperatura el centro de cómputo del piso 7, similar al que se encuentra operando en el piso 8."/>
    <s v="GESTIÓN DE LA  INFORMACIÓN Y  COMUNICACIONES"/>
    <x v="1"/>
    <s v="Gerencia de Sistemas "/>
    <s v="Juan Diego Toro"/>
    <s v="Septiembre de 2015"/>
    <s v="PEI"/>
    <n v="124"/>
    <s v="Ac"/>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r>
  <r>
    <n v="2896"/>
    <n v="192"/>
    <x v="3"/>
    <s v="2. En virtud de las obligaciones administrativas dispuestas en el contrato de interventoría, no se evidencia actividades realizadas hasta la fecha por falta de documentación, dicha falta de documentación se aduce a la no entregada por la Sociedad Portuari"/>
    <s v="GESTIÓN CONTRACTUAL Y  SEGUIMIENTO DE  PROYECTOS DE  INFRAESTRUCTURA DE TRANSPORTE "/>
    <x v="3"/>
    <s v="Puerto de Cartagena "/>
    <s v="Ivan Mejia "/>
    <s v="Septiembre de 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r>
  <r>
    <n v="2898"/>
    <n v="194"/>
    <x v="3"/>
    <s v="4. No se evidencia el sistema de identificación y previsión de los principales riesgos asociados al contrato de concesión que permita a la entidad estar atenta a las alertas que dicho seguimiento pueda impulsar acciones sobre el desarrollo del contrato de"/>
    <s v="GESTIÓN CONTRACTUAL Y  SEGUIMIENTO DE  PROYECTOS DE  INFRAESTRUCTURA DE TRANSPORTE "/>
    <x v="3"/>
    <s v="Puerto de Cartagena "/>
    <s v="Ivan Mejia "/>
    <s v="Septiembre de 2015"/>
    <s v="PEI"/>
    <n v="140"/>
    <m/>
    <m/>
    <m/>
    <m/>
    <m/>
    <s v="Mediando memorando No. 2015-303-014619-3 se anexa matriz de riesgos, sin embargo se informa que se está a la espera que el concesionario remita documentación necesaria para identificación de riesgos._x000a_*Mediando memorando No. 2016-303-003553-3 se solicita a"/>
    <m/>
    <x v="1"/>
    <s v="Mediante memorando No. 2016-3030-004606-3 del 12/04/2016 se envía matriz de riesgos a cargo de la sociedad portuaria de Cartagena"/>
  </r>
  <r>
    <n v="2899"/>
    <n v="195"/>
    <x v="3"/>
    <s v="5. No se evidencia gestión social llevada a cabo por la interventoría, en temas referidos a la gestión desarrollada por el concesionario como consecuencia de adecuada atención a usuarios, trámites de peticiones, quejas e incertidumbres de la comunidad par"/>
    <s v="GESTIÓN CONTRACTUAL Y  SEGUIMIENTO DE  PROYECTOS DE  INFRAESTRUCTURA DE TRANSPORTE "/>
    <x v="3"/>
    <s v="Puerto de Cartagena "/>
    <s v="Ivan Mejia "/>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do memorando No. 2016-303-003553-3 se informa que el actualmente el proyecto no cuenta con interventoría; sin embargo, mediante comunicación enviada por la Sociedad Portuaria se recibe un informe social y ambiental que se implementa por parte de la "/>
  </r>
  <r>
    <n v="2900"/>
    <n v="196"/>
    <x v="3"/>
    <s v="6. No se evidencia que la interventoría examina y ejerce control sobre LA/FT (Lavado de Activos y Financiación del Terrorismo); este control es viable de realizar mediante solicitud a la Fiduciaria que maneja el Patrimonio Autónomo y las cuentas del contr"/>
    <s v="GESTIÓN CONTRACTUAL Y  SEGUIMIENTO DE  PROYECTOS DE  INFRAESTRUCTURA DE TRANSPORTE "/>
    <x v="3"/>
    <s v="Puerto de Cartagena "/>
    <s v="Ivan Mejia "/>
    <s v="Septiembre de 2015"/>
    <s v="PEI"/>
    <n v="140"/>
    <m/>
    <m/>
    <m/>
    <m/>
    <m/>
    <s v="Mediando memorando No. 2016-303-003553-3 se informa que tanto la interventoría como la ANI solicitó a la concesión reporte de SARLAFT; sin embargo, es necesario conocer la respuesta por parte de la Sociedad Portuaria al respecto"/>
    <m/>
    <x v="1"/>
    <s v="Mediando memorando No. 2016-303-003553-3 se informa que tanto la interventoría como la ANI solicitó a la concesión reporte de SARLAFT; sin embargo, es necesario conocer la respuesta por parte de la Sociedad Portuaria al respecto._x000a_Mediante memorando No. 20"/>
  </r>
  <r>
    <n v="2901"/>
    <n v="197"/>
    <x v="3"/>
    <s v="8.1.2 Para la Supervisión_x000a_1. Se sugiere a la supervisión del proyecto definir conjuntamente con el concesionario y la interventoría los mecanismos por los cuales se pueda llevar a cabo una comunicación más fluida en términos de documentación necesaria par"/>
    <s v="GESTIÓN CONTRACTUAL Y  SEGUIMIENTO DE  PROYECTOS DE  INFRAESTRUCTURA DE TRANSPORTE "/>
    <x v="3"/>
    <s v="Puerto de Cartagena "/>
    <s v="Ivan Mejia "/>
    <s v="Septiembre de 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r>
  <r>
    <n v="2903"/>
    <n v="199"/>
    <x v="3"/>
    <s v="3. Dentro de los soportes de los planes de inversión presentados a la ANI y que la jefatura de Control Interno auditó el segundo semestre de 2014 y primer semestre de 2015, se evidenció que los siguientes conceptos mostrados a continuación no son inversio"/>
    <s v="GESTIÓN CONTRACTUAL Y  SEGUIMIENTO DE  PROYECTOS DE  INFRAESTRUCTURA DE TRANSPORTE "/>
    <x v="3"/>
    <s v="Puerto de Cartagena "/>
    <s v="Ivan Mejia "/>
    <s v="Septiembre de 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r>
  <r>
    <n v="2904"/>
    <n v="200"/>
    <x v="3"/>
    <s v="4. Se evidenciaron inversiones que ha realizado la Sociedad Portuaria a su cuenta y riesgo que son incluidas en el formato GCSP-F-011; esta auditoría verificó que en el segundo semestre de 2014 adjuntaron soportes que no corresponden a inversiones, como e"/>
    <s v="GESTIÓN CONTRACTUAL Y  SEGUIMIENTO DE  PROYECTOS DE  INFRAESTRUCTURA DE TRANSPORTE "/>
    <x v="3"/>
    <s v="Puerto de Cartagena "/>
    <s v="Ivan Mejia "/>
    <s v="Septiembre de 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r>
  <r>
    <n v="2905"/>
    <n v="201"/>
    <x v="3"/>
    <s v="_x000a_5. Por otro lado, existe una diferencia entre el valor pagado por contraprestación por la SPRC y la liquidación hecha por la ANI, diferencia que a la fecha está siendo debatida mediante unas mesas de trabajo de acuerdo directo. Actualmente la CGR abrió p"/>
    <s v="GESTIÓN CONTRACTUAL Y  SEGUIMIENTO DE  PROYECTOS DE  INFRAESTRUCTURA DE TRANSPORTE "/>
    <x v="3"/>
    <s v="Puerto de Cartagena "/>
    <s v="Ivan Mejia "/>
    <s v="Septiembre de 2015"/>
    <s v="PEI"/>
    <n v="140"/>
    <m/>
    <m/>
    <m/>
    <m/>
    <s v="Mediante memorando No. 2015-303-014330-3, se informa que se han realizado dos mesas de trabajo sobre lo referente, al igual que se ha solicitado concepto a varias dependencias de la ANI, a un asesor externo y a la Interventoría, con el fin de dirimir la s"/>
    <s v="Mediante memorando  No. 2016-303-003553-3, se informa que se han realizado tres mesas de trabajo sobre lo referente, al igual que se ha solicitado concepto a varias dependencias de la ANI, a un asesor externo y a la Interventoría, con el fin de dirimir la"/>
    <m/>
    <x v="1"/>
    <s v="Mediante memorando  No. 2016-303-003553-3, se informa que se han realizado tres mesas de trabajo sobre lo referente, al igual que se ha solicitado concepto a varias dependencias de la ANI, a un asesor externo y a la Interventoría, con el fin de dirimir la"/>
  </r>
  <r>
    <n v="2906"/>
    <n v="202"/>
    <x v="3"/>
    <s v="6. Se evidenció que las dos grúas pórtico que pertenecen a la Resolución No. 583 de 2015 del contrato de concesión No. 007 de 1993, las cuales deberían reemplazar las grúas pórtico G3 y G4 de la SPRC, se encuentran en la zona concesionada de Muelle 9; por"/>
    <s v="GESTIÓN CONTRACTUAL Y  SEGUIMIENTO DE  PROYECTOS DE  INFRAESTRUCTURA DE TRANSPORTE "/>
    <x v="3"/>
    <s v="Puerto de Cartagena "/>
    <s v="Ivan Mejia "/>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te memorando  No. 2016-303-003553-3, se anexa comunicación enviada por la Sociedad Portuaria a la ANI, en donde se evidencia procedimiento realizado para reemplazar las grúas pórtico G3 y G4. "/>
  </r>
  <r>
    <n v="2907"/>
    <n v="203"/>
    <x v="3"/>
    <s v="se encuentran, en menor proporción, enlaces desactualizados como se ha evidenciado a lo largo de este informe, teniendo en cuenta que el contenido de la información publicada en la Intranet tiene característica informativa y de transparencia con los servi"/>
    <s v="GESTIÓN DE LA  INFORMACIÓN Y  COMUNICACIONES"/>
    <x v="1"/>
    <s v="Gerencia de Sistemas "/>
    <s v="Juan Diego Toro"/>
    <s v="Septiembre de 2015"/>
    <s v="PEI"/>
    <n v="8"/>
    <s v="Ap"/>
    <s v="Definir una lista de responsables para mantener la actualización de la información "/>
    <d v="2015-01-01T00:00:00"/>
    <d v="2016-07-01T00:00:00"/>
    <m/>
    <s v="Se cuenta con la lista de responsables de la actualización de la información de la página web."/>
    <n v="100"/>
    <x v="1"/>
    <s v="El soporte de la lista de responsables de la actualización de la información se encuentra como soporte en la carpeta C:/ANI/AUDITORIAS"/>
  </r>
  <r>
    <n v="2908"/>
    <n v="204"/>
    <x v="3"/>
    <s v="5. Actualizar la página web de la entidad ya que no se encontró información alguna concerniente a: Provisión por vacancia temporal, comisión para desempeñar empleos de libre nombramiento y remoción o de periodo, vacancia propiamente dicha y encargos."/>
    <s v="GESTIÓN DEL TALENTO HUMANO"/>
    <x v="2"/>
    <s v="Talento Humano"/>
    <s v="Marcos  Noguera"/>
    <s v="Septiembre de 2015"/>
    <s v="PEI"/>
    <n v="28"/>
    <m/>
    <m/>
    <m/>
    <m/>
    <m/>
    <s v="se verifico en la pagina de la entidad que se publico un link con los ASPIRANTES A CARGOS DE LIBRE NOMBRAMIENTO Y REMOCIÓN http://www.ani.gov.co/contratacion/aspirantes"/>
    <m/>
    <x v="0"/>
    <m/>
  </r>
  <r>
    <n v="2909"/>
    <n v="205"/>
    <x v="3"/>
    <s v="• Incorporar la Resolución 296 de 2012 en la intranet de la entidad, teniendo en cuenta que para esta auditoría no fue posible encontrar dicha norma "/>
    <s v="GESTIÓN JURÍDICA"/>
    <x v="5"/>
    <s v="Defensa Judicial "/>
    <s v="Marcos  Noguera"/>
    <s v="Septiembre de 2015"/>
    <s v="PIL"/>
    <n v="8"/>
    <m/>
    <m/>
    <m/>
    <m/>
    <m/>
    <m/>
    <m/>
    <x v="1"/>
    <s v="Ya se encuentra publicada la Resolución 296 de 2012 - conciliación"/>
  </r>
  <r>
    <n v="2910"/>
    <n v="206"/>
    <x v="1"/>
    <s v="No obstante que el contrato de Interventoría N° SEA 015 de 2012 suscrito ante la Agencia Nacional de Infraestructura y el Consorcio Inter-Puertos, capítulo IV, sección 4.0.2 “Informes Mensuales”,  establece que el Interventor deberá suministrar al Supervi"/>
    <s v="GESTIÓN CONTRACTUAL Y  SEGUIMIENTO DE  PROYECTOS DE  INFRAESTRUCTURA DE TRANSPORTE "/>
    <x v="3"/>
    <s v="Puerto Regional de Santa Marta "/>
    <s v="Javier León"/>
    <s v="Octubre de 2013"/>
    <s v="PEI"/>
    <n v="63"/>
    <m/>
    <m/>
    <m/>
    <m/>
    <s v="Los tiempos de presentación de informes mensuales están sujetos a la pertinencia con la que las sociedades portuarias presentan sus reportes mensuales de actividades ejecutadas en materia técnica, operativa, ambiental y financiera. No obstante, se han efe"/>
    <s v="Mediante correo electrónico del 18/12/15 se informa que se la interventoría entregará las planillas con la facturación y de esta manera no retrasar la entrega de los informes."/>
    <n v="100"/>
    <x v="1"/>
    <s v="Mediante memorando No. 2016-303.003674-3  se anexa los últimos 4 informes de interventoría, y aunque uno sólo no cumple con los 5 días hábiles, se evidencia que en general se cumple "/>
  </r>
  <r>
    <n v="2911"/>
    <n v="207"/>
    <x v="1"/>
    <s v="Dentro de los formatos adoptados por la Interventoría se debe incluir la obligación del contrato de concesión en cumplimiento a la señalización temporal de obra....&quot;"/>
    <s v="GESTIÓN CONTRACTUAL Y  SEGUIMIENTO DE  PROYECTOS DE  INFRAESTRUCTURA DE TRANSPORTE "/>
    <x v="3"/>
    <s v="Puerto Regional de Santa Marta "/>
    <s v="Javier León"/>
    <s v="Octubre de 2013"/>
    <s v="PEI"/>
    <n v="63"/>
    <m/>
    <m/>
    <m/>
    <m/>
    <s v="Para la realización del seguimiento de las obras correspondientes a las inversiones que ejecuta el concesionario, no existe formato alguno propuesto oficialmente por la Agencia en la que se deba consignar e informar los avances de las diferentes actividad"/>
    <s v="Mediante correo electrónico del 18/12/15 se informa que se incluirá el seguimiento de la señalización en los informes mensuales._x000a_*Mediante memorando No. 2016-303.003674-3  se anexa los últimos 4 informes de interventoría; sin embargo, no se evidencia que "/>
    <n v="60"/>
    <x v="1"/>
    <s v="Mediante memorando No. 2016-303.003674-3  se anexa los últimos 4 informes de interventoría; sin embargo, no se evidencia que se haya incluido el seguimiento a la señalización en el informe (indicar en que parte)._x000a__x000a__x000a_Mediante memorando No. 2016-303-008005-3"/>
  </r>
  <r>
    <n v="2912"/>
    <n v="208"/>
    <x v="1"/>
    <s v="Se cuentan con áreas e inversiones condicionadas como son la adecuación de la carrera 1 y acceso a la carrera 4 (inversión para el 2012), Invemar, los Silos de Almagrario, Muelle de Granel Líquido, inversiones que se encuentran aplazadas...&quot;"/>
    <s v="GESTIÓN CONTRACTUAL Y  SEGUIMIENTO DE  PROYECTOS DE  INFRAESTRUCTURA DE TRANSPORTE "/>
    <x v="3"/>
    <s v="Puerto Regional de Santa Marta "/>
    <s v="Javier León"/>
    <s v="Octubre de 2013"/>
    <s v="PEI"/>
    <n v="63"/>
    <m/>
    <m/>
    <m/>
    <m/>
    <s v="Referente a este tipo de inversiones, la interventoría ha venido haciendo acompañamiento al concesionario en sus gestiones frente a las diferentes autoridades y poseedores de los bienes que harían parte de la concesión una vez surtido el trámite para ser "/>
    <s v="Mediante correo electrónico del 18/12/15 se informa que se ha realizado seguimiento al tema; sin embargo, es necesario requerir soportes._x000a_*Mediante memorando No. 2016-303.003674-3  se anexa comunicación de la interventoría solicitando al concesionario lo "/>
    <n v="80"/>
    <x v="0"/>
    <m/>
  </r>
  <r>
    <n v="2914"/>
    <n v="210"/>
    <x v="1"/>
    <s v="&quot;...5.     Existen algunas observaciones técnicas efectuadas por parte de la Oficina de Control Interno, sobre las cuales no existe pronunciamiento alguno emanado de la supervisión y las cuales es importante sean tomadas en cuenta:_x000a_a.  Se debe incluir en "/>
    <s v="GESTIÓN CONTRACTUAL Y  SEGUIMIENTO DE  PROYECTOS DE  INFRAESTRUCTURA DE TRANSPORTE "/>
    <x v="3"/>
    <s v="Puerto Regional de Santa Marta "/>
    <s v="Javier León"/>
    <s v="Octubre de 2013"/>
    <s v="PEI"/>
    <n v="63"/>
    <m/>
    <m/>
    <m/>
    <m/>
    <s v="En lo correspondiente a estas tres observaciones de tipo técnico emanado de la Oficina de Control interno, la  interventoría no cuenta con requerimiento alguno vigente que solicite expresamente incluir en sus informes mensuales el resultado del seguimient"/>
    <s v="Mediante correo electrónico del 18/12/15 se informa que se incluirá un detalle de la vía férrea dentro del puerto en los informes mensuales._x000a_*Mediante memorando No. 2016-303.003674-3  se anexa informe de inventario; sin embargo, es necesario evidenciar la"/>
    <n v="50"/>
    <x v="1"/>
    <s v="Mediante memorando No. 2016-303.003674-3  se anexa informe de inventario; sin embargo, es necesario evidenciar la inclusión del tema en los informes mensuales ni el detalle de la vía férrea que se mencionaba anteriormente._x000a__x000a_Mediante memorando No. 2016-303"/>
  </r>
  <r>
    <n v="2923"/>
    <n v="219"/>
    <x v="3"/>
    <s v=" Para la Interventoría_x000a_a) Dentro de los informes de Interventoría no se evidenció el establecimiento y aplicación de índices o indicadores que permitan medir la eficacia y la eficiencia de los trabajos del Interventor._x000a_"/>
    <s v="GESTIÓN CONTRACTUAL Y  SEGUIMIENTO DE  PROYECTOS DE  INFRAESTRUCTURA DE TRANSPORTE "/>
    <x v="3"/>
    <s v="Puerto Regional de Santa Marta "/>
    <s v="Alvaro Sandoval"/>
    <s v="Septiembre de 2015"/>
    <s v="PEI"/>
    <n v="63"/>
    <m/>
    <m/>
    <m/>
    <m/>
    <m/>
    <s v="Mediante correo electrónico del 18/12/15 se informa que aunque no es una obligación, la interventoría realiza seguimiento mediante registros de información; sin embargo, es necesario requerir soportes._x000a_*Mediante memorando No. 2016-303.003674-3  se anexa i"/>
    <m/>
    <x v="1"/>
    <s v="Mediante memorando No. 2016-303.003674-3  se anexa informe de interventoría con seguimiento a las operaciones propias del Puerto. Al respecto, se recomienda que la información sea más completa y detallada._x000a__x000a_Mediante memorando No. 2016-303-008005-3 del 27/"/>
  </r>
  <r>
    <n v="2924"/>
    <n v="220"/>
    <x v="3"/>
    <s v="b) Las páginas web de la concesión, presenta déficit en su información respecto de la interventoría."/>
    <s v="GESTIÓN CONTRACTUAL Y  SEGUIMIENTO DE  PROYECTOS DE  INFRAESTRUCTURA DE TRANSPORTE "/>
    <x v="3"/>
    <s v="Puerto Regional de Santa Marta "/>
    <s v="Alvaro Sandoval"/>
    <s v="Septiembre de 2015"/>
    <s v="PEI"/>
    <n v="63"/>
    <m/>
    <m/>
    <m/>
    <m/>
    <m/>
    <s v="Mediante correo electrónico del 18/12/15 se informa que se traslado la observación a la sociedad portuaria; sin embargo, es necesario requerir soportes._x000a_*Mediante memorando No. 2016-303.003674-3  se anexa correo electrónico trasladando el requerimiento. E"/>
    <m/>
    <x v="1"/>
    <s v="Mediante memorando No. 2016-303-011501-3 del 22/09/2016, se anexa comunicaciones solicitado modificaciones. La pág se encuentra en operacion."/>
  </r>
  <r>
    <n v="2925"/>
    <n v="221"/>
    <x v="3"/>
    <s v="c) No se evidenció que se lleve una matriz o metodología para identificar periódicamente los riesgos del desarrollo del contrato de concesión y del de interventoría. todos los riesgos son del privado pero deberían señalarse de manera más específica y punt"/>
    <s v="GESTIÓN CONTRACTUAL Y  SEGUIMIENTO DE  PROYECTOS DE  INFRAESTRUCTURA DE TRANSPORTE "/>
    <x v="3"/>
    <s v="Puerto Regional de Santa Marta "/>
    <s v="Alvaro Sandoval"/>
    <s v="Septiembre de 2015"/>
    <s v="PEI"/>
    <n v="63"/>
    <m/>
    <m/>
    <m/>
    <m/>
    <m/>
    <s v="Mediante correo electrónico del 18/12/15 se informa que no es una obligación de la interventoría; sin embargo, es necesario requerir soportes sobre la posición del supervisor y la matriz de riesgos._x000a_*Mediante correo electrónico del 18/12/15 y memorando No"/>
    <m/>
    <x v="0"/>
    <m/>
  </r>
  <r>
    <n v="2926"/>
    <n v="222"/>
    <x v="3"/>
    <s v="d) La señalización de obra es deficiente, se verificaron los frentes de trabajo donde la señalización no es suficiente como se evidencia en las fotos 3 y 4 del componente técnico; es importante exigir a la sociedad portuaria respecto de este tema."/>
    <s v="GESTIÓN CONTRACTUAL Y  SEGUIMIENTO DE  PROYECTOS DE  INFRAESTRUCTURA DE TRANSPORTE "/>
    <x v="3"/>
    <s v="Puerto Regional de Santa Marta "/>
    <s v="Alvaro Sandoval"/>
    <s v="Septiembre de 2015"/>
    <s v="PEI"/>
    <n v="63"/>
    <m/>
    <m/>
    <m/>
    <m/>
    <m/>
    <s v="Mediante correo electrónico del 18/12/15 se informa que se incluirá el requerimiento en los informes mensuales._x000a_*Mediante memorando No. 2016-303.003674-3  se anexa los últimos 4 informes de interventoría; sin embargo, no se evidencia que se haya incluido "/>
    <m/>
    <x v="1"/>
    <s v="Mediante memorando No. 2016-303.003674-3  se anexa los últimos 4 informes de interventoría; sin embargo, no se evidencia que se haya incluido el seguimiento a la señalización en el informe (indicar en que parte)._x000a__x000a_Mediante memorando No. 2016-303-008005-3 "/>
  </r>
  <r>
    <n v="2927"/>
    <n v="223"/>
    <x v="3"/>
    <s v="e) El último plan de inversión, establece el cambio de escáner; estos aún no se han comprado y los que ya están previstos serán desactualizados a futuro, se debe verificar y emprender las recomendaciones necesarias."/>
    <s v="GESTIÓN CONTRACTUAL Y  SEGUIMIENTO DE  PROYECTOS DE  INFRAESTRUCTURA DE TRANSPORTE "/>
    <x v="3"/>
    <s v="Puerto Regional de Santa Marta "/>
    <s v="Alvaro Sandoval"/>
    <s v="Septiembre de 2015"/>
    <s v="PEI"/>
    <n v="63"/>
    <m/>
    <m/>
    <m/>
    <m/>
    <m/>
    <s v="Mediante correo electrónico del 18/12/15 se informa se dio una reunión en que se demostró la adquisición de los equipos; sin embargo, es necesario requerir soportes"/>
    <m/>
    <x v="1"/>
    <s v="Mediante memorando No. 2016-303.003674-3  se anexa comunicación en donde se demuestra la adquisición de los equipos"/>
  </r>
  <r>
    <n v="2929"/>
    <n v="225"/>
    <x v="3"/>
    <s v="b) El concesionario continua adelantando actividades que no fueron incluidas dentro del Plan Bienal 2015-2016, por lo cual se sugiere a la ANI agilizar el proceso de análisis, estudio y aprobación del plan bienal pendiente, con el fin de establecer cómo v"/>
    <s v="GESTIÓN CONTRACTUAL Y  SEGUIMIENTO DE  PROYECTOS DE  INFRAESTRUCTURA DE TRANSPORTE "/>
    <x v="3"/>
    <s v="Puerto Regional de Santa Marta "/>
    <s v="Alvaro Sandoval"/>
    <s v="Septiembre de 2015"/>
    <s v="PEI"/>
    <n v="63"/>
    <m/>
    <m/>
    <m/>
    <m/>
    <m/>
    <s v="Mediante memorando No. 2016-303.003674-3  se informa que ya se han emitidos conceptos técnicos y requerimientos al concesionario; sin embargo, es necesario realizar seguimiento al tema en Julio 2016._x000a_Mediante memorando No. 2016-303-008005-3 del 27/06/2016"/>
    <m/>
    <x v="0"/>
    <m/>
  </r>
  <r>
    <n v="2930"/>
    <n v="226"/>
    <x v="3"/>
    <s v="c) Esta concesión ha tenido desde la auditoria del año 2013, cuatro (4) supervisores por parte de la ANI así: Fernando Hoyos, Miguel Landinez, Alfonso Córdoba y Yadira Perez Arciniegas, generando problemas de continuidad en el manejo de la información."/>
    <s v="GESTIÓN CONTRACTUAL Y  SEGUIMIENTO DE  PROYECTOS DE  INFRAESTRUCTURA DE TRANSPORTE "/>
    <x v="3"/>
    <s v="Puerto Regional de Santa Marta "/>
    <s v="Alvaro Sandoval"/>
    <s v="Septiembre de 2015"/>
    <s v="PEI"/>
    <n v="63"/>
    <m/>
    <m/>
    <m/>
    <m/>
    <m/>
    <m/>
    <m/>
    <x v="1"/>
    <s v="Mediante memorando No. 2016-303.003674-3  se da explicación de la situación"/>
  </r>
  <r>
    <n v="2931"/>
    <n v="227"/>
    <x v="3"/>
    <s v="d) La ANI expidió la Resolución No. 1104 de 2015 por medio de la cual aprobó el PB 13 – 14 de SPRSM; sin embargo, esta interpuso el respectivo recurso de reposición, por lo que aún no se puede afirmar la ejecutoria de dicho acto administrativo para proced"/>
    <s v="GESTIÓN CONTRACTUAL Y  SEGUIMIENTO DE  PROYECTOS DE  INFRAESTRUCTURA DE TRANSPORTE "/>
    <x v="3"/>
    <s v="Puerto Regional de Santa Marta "/>
    <s v="Alvaro Sandoval"/>
    <s v="Septiembre de 2015"/>
    <s v="PEI"/>
    <n v="63"/>
    <m/>
    <m/>
    <m/>
    <m/>
    <m/>
    <s v="Mediante correo electrónico del 18/12/15 se informa que la interventoría se encuentra adelantando el balance de inversiones; sin embargo, es necesario requerir soportes._x000a_*Mediante memorando No. 2016-303.003674-3  se informa que ya se han emitidos concepto"/>
    <m/>
    <x v="1"/>
    <s v="Mediante memorando No. 2016-303.003674-3  se informa que ya se han emitidos conceptos técnicos y requerimientos al concesionario; sin embargo, es necesario realizar seguimiento al tema en Julio 2016._x000a__x000a_Mediante memorando No. 2016-303-008005-3 del 27/06/201"/>
  </r>
  <r>
    <n v="2932"/>
    <n v="228"/>
    <x v="3"/>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
    <x v="3"/>
    <s v="Puerto Regional de Santa Marta "/>
    <s v="Alvaro Sandoval"/>
    <s v="Septiembre de 2015"/>
    <s v="PEI"/>
    <n v="63"/>
    <m/>
    <m/>
    <m/>
    <m/>
    <m/>
    <s v="Mediante memorando No. 2016-303.003674-3  se informa que se está realizando backup para conseguir soportes. A la espera de documentación"/>
    <m/>
    <x v="0"/>
    <m/>
  </r>
  <r>
    <n v="2934"/>
    <n v="230"/>
    <x v="3"/>
    <s v="3. Dentro del informe mensual de interventoría, se sugiere enmarcar de manera más significativa las acciones asociadas a las actividades de índole social realizadas por el contratista, estas son fundamentales en la entrada en operación que está teniendo e"/>
    <s v="GESTIÓN CONTRACTUAL Y  SEGUIMIENTO DE  PROYECTOS DE  INFRAESTRUCTURA DE TRANSPORTE "/>
    <x v="3"/>
    <s v="Corredor  férreo La Dorada - Chiriguaná"/>
    <s v="Ivan Mejia "/>
    <s v="Septiembre de 2015"/>
    <s v="PEI"/>
    <n v="154"/>
    <m/>
    <s v="Acciones adelantadas:_x000a__x000a_Con el fin de fortalecer y atender las recomendaciones efectuadas por la OCI, se requirió a la Interventoría a fin de plasmar en un  Capitulo especial las activiadades de índole social en el marco del Contrato de Obra No 418 de Octu"/>
    <m/>
    <m/>
    <m/>
    <s v="Mediante memorando No. 2015-307-015141-3, se informa que se realizará un informe, el cual se remitirá en Noviembre de 2016"/>
    <m/>
    <x v="1"/>
    <s v="Mediante correo electrónico del 27/06/2016, se evidencia que en el informe mensual de la interventoría se incluyó un capítulo, en donde se indica seguimiento del tema social del proyecto."/>
  </r>
  <r>
    <n v="2936"/>
    <n v="232"/>
    <x v="3"/>
    <s v="8.1.2 Para la Supervisión_x000a_1. Definir de manera activa los posibles escenarios con los cuales se financiará el ramal Capulco, este ramal si bien no incide en la operación continua del corredor La Dorada-Chiriguaná, si es un punto crítico contractual que se"/>
    <s v="GESTIÓN CONTRACTUAL Y  SEGUIMIENTO DE  PROYECTOS DE  INFRAESTRUCTURA DE TRANSPORTE "/>
    <x v="3"/>
    <s v="Corredor  férreo La Dorada - Chiriguaná"/>
    <s v="Ivan Mejia "/>
    <s v="Septiembre de 2015"/>
    <s v="PEI"/>
    <n v="154"/>
    <m/>
    <s v="Buscar el financiamiento de la obra de Ramal Capulco, en su fase I, a través de recursos propios del contrato vigente con el fin de garantizar la conectividad el corredor en cumplimiento del acamce y objeto establecido en el contrato de obra 418 de 2013._x000a_"/>
    <m/>
    <m/>
    <m/>
    <s v="No cierra la no conformidad, ya que mediante memorando No. 2015-307-015141-3, no se incluyó._x000a__x000a_Mediante correos electrónicos del  22 de febrero, 14 de abril y 26 de abril se solicitó cierre de la no conformidad sin plan de mejoramiento._x000a__x000a_Mediante correo el"/>
    <m/>
    <x v="1"/>
    <s v="Mediante correo electrónico del 27/06/2016, se aeva otrosí No. 3, en el cual la Entidad garantiza los recursos requeridos para la ejecución de la la Obra denomidada Ramal Capulco. "/>
  </r>
  <r>
    <n v="2946"/>
    <n v="242"/>
    <x v="3"/>
    <s v="1. Al concluir la auditoría a las acreencias de la Entidad, observamos que hay cuentas pendientes por pagar a la ANI de los diversos operadores a los que FENOCO factura para el recaudo de estos recursos. A continuación detallamos las acreencias más crític"/>
    <s v="GESTIÓN  ADMINISTRATIVA Y  FINANCIERA"/>
    <x v="2"/>
    <s v="Contabilidad"/>
    <s v="Luz Jeni Fung Muñoz"/>
    <s v="Diciembre de 2015"/>
    <s v="PIL"/>
    <n v="20"/>
    <m/>
    <m/>
    <m/>
    <m/>
    <s v="YA SE CERRO CON ACTA DEL COMITÉ CONTABLE DE DICIEMBRE DE 2015"/>
    <s v="POR MEDIO DEL Comité Técnico de Sostenibilidad del Sistema de Contabilidad Pública de diciembre de 2015 se castigo la cartera. Se subsanó con comité último acta"/>
    <m/>
    <x v="1"/>
    <m/>
  </r>
  <r>
    <n v="2947"/>
    <n v="243"/>
    <x v="3"/>
    <s v="2. Se encuentran vigentes la No Conformidad 2059 y 2786 en relación con que no se evidencias gestiones para la recuperación de la cartera de difícil de cobro de FENOCO. La vicepresidencia jurídica en el comité técnico de sostenibilidad del sistema de cont"/>
    <s v="GESTIÓN  ADMINISTRATIVA Y  FINANCIERA"/>
    <x v="2"/>
    <s v="Contabilidad"/>
    <s v="Luz Jeni Fung Muñoz"/>
    <s v="Diciembre de 2015"/>
    <s v="PIL"/>
    <n v="20"/>
    <m/>
    <m/>
    <m/>
    <m/>
    <s v="YA SE CERRO CON ACTA DEL COMITÉ CONTABLE DE DICIEMBRE DE 2015"/>
    <s v="POR MEDIO DEL Comité Técnico de Sostenibilidad del Sistema de Contabilidad Pública de diciembre de 2015 se castigo la cartera."/>
    <m/>
    <x v="1"/>
    <m/>
  </r>
  <r>
    <n v="2948"/>
    <n v="244"/>
    <x v="3"/>
    <s v="1. Incumplimiento de los términos establecidos en el art. 14 de la ley 1437 de 2011: Lo presente teniendo en cuenta que en los dos (2) trimestres evaluados se dieron los siguientes porcentajes:_x000a_- Primer trimestre: De 586 comunicaciones se respondieron fue"/>
    <s v="TRANSPARENCIA,  PARTICIPACIÓN,  SERVICIO AL  CIUDADANO Y  COMUNICACIÓN"/>
    <x v="2"/>
    <s v="Atención al ciudadano"/>
    <s v="Luz Mary Hernández"/>
    <s v="Octubre de 2015"/>
    <s v="PIL"/>
    <n v="35"/>
    <s v="Ap"/>
    <s v="En el plan de mejoramiento propuesto se indica que &quot;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_x000a_Se harán capacitaciones conforme al cronograma planteado en el P"/>
    <s v="Informe de auditoria de febrero 2016:_x000a_El GIT- Atención al ciudadano mediante memorando rad. No. 2015-402-015559-3 del 30/12/2015, comunica los diferentes controles  que ha realizado para mitigar el riesgo de incumplimiento de plazos para dar respuesta por"/>
    <m/>
    <x v="1"/>
    <m/>
  </r>
  <r>
    <n v="2949"/>
    <n v="245"/>
    <x v="3"/>
    <s v="2. Incumplimiento a los criterios establecidos en la circular No. 2013-409-000009-4 del 10/05/2015, referente con el manejo de ORFEO y Derechos de Petición. "/>
    <s v="TRANSPARENCIA,  PARTICIPACIÓN,  SERVICIO AL  CIUDADANO Y  COMUNICACIÓN"/>
    <x v="2"/>
    <s v="Atención al ciudadano"/>
    <s v="Luz Mary Hernández"/>
    <s v="Octubre de 2015"/>
    <s v="PIL"/>
    <n v="35"/>
    <s v="Ap"/>
    <s v="En el plan de mejoramiento propuesto se precisa que se adelantaran capacitaciones de ORFEO a través de Talento humano."/>
    <d v="2016-07-01T00:00:00"/>
    <d v="2016-12-31T00:00:00"/>
    <s v="Se verificará el cumplimiento de las acciones propuestas trimestralmente. Se realizará prueba aleatoria sobre la inclusión del los enlaces de las entradas Vs. Repuestas. Por otra parte, se revisarán soportes de asistencias a las capacitaciones._x000a_JUNIO 2016"/>
    <s v="Informe de auditoria de febrero 2016:_x000a_El GIT- Atención al ciudadano mediante memorando rad. No. 2015-402-015559-3 del 30/12/2015, informa las diferentes gestiones que se han emprendido sobre este tema;  sin embargo, para el cuarto trimestre se evidencian "/>
    <m/>
    <x v="1"/>
    <m/>
  </r>
  <r>
    <n v="2950"/>
    <n v="246"/>
    <x v="3"/>
    <s v="3. Incumplimiento Art. 8 de la Ley 1437 de 2011, lo presente teniendo en cuenta que en la página Web de la entidad, en el  link de servicios al ciudadano, existe información desactualizada correspondiente con: _x000a_- Resultados en la participación ciudadana_x000a_-"/>
    <s v="TRANSPARENCIA,  PARTICIPACIÓN,  SERVICIO AL  CIUDADANO Y  COMUNICACIÓN"/>
    <x v="2"/>
    <s v="Atención al ciudadano"/>
    <s v="Luz Mary Hernández"/>
    <s v="Octubre de 2015"/>
    <s v="PIL"/>
    <n v="35"/>
    <m/>
    <m/>
    <m/>
    <m/>
    <m/>
    <s v="Se evidenció que se realizaron diferentes ajustes y actualizaciones a la página web de la entidad y por ende, lo propio con la atención al ciudadano."/>
    <n v="100"/>
    <x v="1"/>
    <s v="Se cerro la  no conformidad en el informe de febrero de 2016"/>
  </r>
  <r>
    <n v="2951"/>
    <n v="247"/>
    <x v="3"/>
    <s v="1. No es posible evidenciar el nivel de cumplimiento de la normatividad, en tanto que a la fecha 27 de octubre de 2015, no se ha recibido de parte de la Gerencia de Sistemas, la información ni la documentación exigida por este ejercicio de evaluación y se"/>
    <s v="GESTIÓN DE LA  INFORMACIÓN Y  COMUNICACIONES"/>
    <x v="1"/>
    <s v="Gerencia de Sistemas "/>
    <s v="Juan Diego Toro"/>
    <s v="Octubre de 2015"/>
    <s v="PEI"/>
    <n v="7"/>
    <s v="Ac"/>
    <s v="Diligenciar la lista de chequeo"/>
    <d v="2015-09-30T00:00:00"/>
    <d v="2015-12-31T00:00:00"/>
    <m/>
    <s v="EL documento fue remitido el 23 de diciembre de 2015"/>
    <n v="100"/>
    <x v="1"/>
    <s v="El soporte de esta lista diligencia se encuentra en c:\ani\auditorias"/>
  </r>
  <r>
    <n v="2952"/>
    <n v="248"/>
    <x v="3"/>
    <s v="1. Actualizar la información de la página web ya que se encuentra desactualizada y no brinda información relevante acorde a la realidad del proyecto."/>
    <s v="GESTIÓN CONTRACTUAL Y  SEGUIMIENTO DE  PROYECTOS DE  INFRAESTRUCTURA DE TRANSPORTE "/>
    <x v="3"/>
    <s v="Neiva-Espinal-Girardot"/>
    <s v="Angela Cajamarca"/>
    <s v="Octubre de 2015"/>
    <s v="PEI"/>
    <n v="50"/>
    <s v="Ac"/>
    <s v="Se actualiza la pagina web de la Interventoría    http://www.interventorianeg.com/"/>
    <m/>
    <m/>
    <m/>
    <s v="Mediante correo electrónico del 6 de abril se informa que la página WEB se actualizó y se incluyeron todos los requerimientos observados en la Auditoría._x000a__x000a_El 11 de abril mediante correo electrónico se informa que la no conformidad queda en estado &quot;cerrado"/>
    <n v="100"/>
    <x v="1"/>
    <m/>
  </r>
  <r>
    <n v="2953"/>
    <n v="249"/>
    <x v="3"/>
    <s v="2. Verificar los procedimientos para la implementación de camilla, puntos de encuentro, extintor, botiquín y todos los temas relacionados con seguridad industrial en la oficina ubicada en el Municipio del Guamo."/>
    <s v="GESTIÓN CONTRACTUAL Y  SEGUIMIENTO DE  PROYECTOS DE  INFRAESTRUCTURA DE TRANSPORTE "/>
    <x v="3"/>
    <s v="Neiva-Espinal-Girardot"/>
    <s v="Angela Cajamarca"/>
    <s v="Octubre de 2015"/>
    <s v="PEI"/>
    <n v="50"/>
    <s v="Ac"/>
    <s v="Se verifico los procedimientos de seguridad industrial y salud ocupacional y se implementa lo respectivo. se adjuntan fotografías."/>
    <m/>
    <m/>
    <m/>
    <s v="Mediante correo electrónico del 6 de abril se adjuntan fotografías en donde se verifica que se realizaron cambios.  De igual manera, mediante correo electrónico del 13 de abril se enviaron los procedimientos implementados._x000a__x000a_El 13 de abril mediante correo "/>
    <n v="100"/>
    <x v="1"/>
    <m/>
  </r>
  <r>
    <n v="2954"/>
    <n v="250"/>
    <x v="3"/>
    <s v="Para la Interventoría                              1. No se evidencian acciones de apremio sobre el no funcionamiento de la báscula de pesaje Los Acacios en el trayecto Cúcuta-Pamplona; se observó que la concesión está adecuando la infraestructura física "/>
    <s v="GESTIÓN CONTRACTUAL Y  SEGUIMIENTO DE  PROYECTOS DE  INFRAESTRUCTURA DE TRANSPORTE "/>
    <x v="3"/>
    <s v="Área metropolitana de Cúcuta"/>
    <s v="Ivan Mejia "/>
    <s v="Octubre de 2015"/>
    <s v="PEI"/>
    <n v="57"/>
    <m/>
    <m/>
    <m/>
    <m/>
    <m/>
    <s v="Mediante correo electrónico del 21/12/15, se informa que se requirió plan de contingencia al concesionario; sin embargo, es necesario enviar soportes y respuesta del concesionario_x000a_"/>
    <m/>
    <x v="1"/>
    <s v="Mediante correo electrónico del 21/12/15, se informa que se requirió plan de contingencia al concesionario. Se adjuntan soportes "/>
  </r>
  <r>
    <n v="2955"/>
    <n v="251"/>
    <x v="3"/>
    <s v="Para la Interventoría                              2. El control de la infraestructura de peaje en el denominado Los Acacios no es suficiente respecto al servicio que se debe brindar, el sistema tecnológico que posee no es actualizado y prevé falencias pa"/>
    <s v="GESTIÓN CONTRACTUAL Y  SEGUIMIENTO DE  PROYECTOS DE  INFRAESTRUCTURA DE TRANSPORTE "/>
    <x v="3"/>
    <s v="Área metropolitana de Cúcuta"/>
    <s v="Ivan Mejia "/>
    <s v="Octubre de 2015"/>
    <s v="PEI"/>
    <n v="57"/>
    <m/>
    <m/>
    <m/>
    <m/>
    <m/>
    <s v="Mediante correo electrónico del 21/12/15, se informa que se evidenció lo mismo en las auditorías de sistemas; sin embargo, es necesario enviar soportes y respuesta del concesionario_x000a_"/>
    <m/>
    <x v="1"/>
    <s v="Mediante correo electrónico del 21/12/15, se informa que se evidenció lo mismo en las auditorías de sistemas. Se adjuntan soportes "/>
  </r>
  <r>
    <n v="2956"/>
    <n v="252"/>
    <x v="3"/>
    <s v="Para la Interventoría                              3. Los backup de información relativa a la interventoría no fue presentada de manera in situ, estos sistemas de respaldo son esenciales al momento de requerir información histórica del proyecto que pueda "/>
    <s v="GESTIÓN CONTRACTUAL Y  SEGUIMIENTO DE  PROYECTOS DE  INFRAESTRUCTURA DE TRANSPORTE "/>
    <x v="3"/>
    <s v="Área metropolitana de Cúcuta"/>
    <s v="Ivan Mejia "/>
    <s v="Octubre de 2015"/>
    <s v="PEI"/>
    <n v="57"/>
    <m/>
    <m/>
    <m/>
    <m/>
    <m/>
    <s v="Mediante correo electrónico del 21/12/15, se informa que si se está realizando el back up; sin embargo, es necesario enviar soportes "/>
    <m/>
    <x v="1"/>
    <s v="Mediante correo electrónico del 21/12/15, se informa que si se está realizando el back up. Se adjuntan soportes "/>
  </r>
  <r>
    <n v="2957"/>
    <n v="253"/>
    <x v="3"/>
    <s v="Para la Interventoría                              4. No se evidenció el inventario del proyecto, se presentaron diagnósticos asociados al mismo lo cual no se compadece con el inventario general que debe tener el proyecto asociados a todos los elementos q"/>
    <s v="GESTIÓN CONTRACTUAL Y  SEGUIMIENTO DE  PROYECTOS DE  INFRAESTRUCTURA DE TRANSPORTE "/>
    <x v="3"/>
    <s v="Área metropolitana de Cúcuta"/>
    <s v="Ivan Mejia "/>
    <s v="Octubre de 2015"/>
    <s v="PEI"/>
    <n v="57"/>
    <m/>
    <m/>
    <m/>
    <m/>
    <m/>
    <s v="Mediante correo electrónico del 21/12/15, se informa que se está realizando el inventario; sin embargo, es necesario enviar fecha de cumplimiento_x000a__x000a_Seguimiento en 2016"/>
    <m/>
    <x v="1"/>
    <s v="Mediante correo electrónico del 01/07/2016, se anexa inventario vial actualizado, discriminado por tramos "/>
  </r>
  <r>
    <n v="2958"/>
    <n v="254"/>
    <x v="3"/>
    <s v="Para la Interventoría                              5. Actualizar permanentemente la información de la página web ya que se encuentra desactualizada y no brinda información actual y conforme a la realidad del proyecto; de la misma manera se sugiere hacer e"/>
    <s v="GESTIÓN CONTRACTUAL Y  SEGUIMIENTO DE  PROYECTOS DE  INFRAESTRUCTURA DE TRANSPORTE "/>
    <x v="3"/>
    <s v="Área metropolitana de Cúcuta"/>
    <s v="Ivan Mejia "/>
    <s v="Octubre de 2015"/>
    <s v="PEI"/>
    <n v="57"/>
    <m/>
    <m/>
    <m/>
    <m/>
    <m/>
    <s v="Mediante correo electrónico del 21/12/15, se informa que se tiene actualizada la pago WEB de la interventoría y concesión; sin embargo, es necesario enviar soportes"/>
    <m/>
    <x v="1"/>
    <s v="Mediante correo electrónico del 21/12/15, se informa que se tiene actualizada la pago WEB de la interventoría y concesión. Se adjuntan soportes "/>
  </r>
  <r>
    <n v="2959"/>
    <n v="255"/>
    <x v="3"/>
    <s v="Para la Supervisión                                  1. Definir un parámetro metodológico de avance del proyecto, los porcentajes presentados en la ficha técnica del proyecto no son claros en la medida del seguimiento general. Es claro que el proyecto tie"/>
    <s v="GESTIÓN CONTRACTUAL Y  SEGUIMIENTO DE  PROYECTOS DE  INFRAESTRUCTURA DE TRANSPORTE "/>
    <x v="3"/>
    <s v="Área metropolitana de Cúcuta"/>
    <s v="Ivan Mejia "/>
    <s v="Octubre de 2015"/>
    <s v="PEI"/>
    <n v="57"/>
    <m/>
    <m/>
    <m/>
    <m/>
    <m/>
    <s v="Mediante correo electrónico del 21/12/15, se informa que se solicitará reunión para definir metodología; sin embargo, es necesario evidenciar gestión al respecto._x000a_Mediante correo electrónico del 01/07/2016, se informa que aún no se ha definido la metodolo"/>
    <m/>
    <x v="0"/>
    <m/>
  </r>
  <r>
    <n v="2960"/>
    <n v="256"/>
    <x v="3"/>
    <s v="Para la Supervisión                                  2. Establecer el concepto de Gestión Predial asociado a la validación de los recursos invertidos por la concesión para el cálculo del porcentaje gastado para esta gestión; a partir del concepto de la in"/>
    <s v="GESTIÓN CONTRACTUAL Y  SEGUIMIENTO DE  PROYECTOS DE  INFRAESTRUCTURA DE TRANSPORTE "/>
    <x v="3"/>
    <s v="Área metropolitana de Cúcuta"/>
    <s v="Ivan Mejia "/>
    <s v="Octubre de 2015"/>
    <s v="PEI"/>
    <n v="57"/>
    <m/>
    <m/>
    <m/>
    <m/>
    <m/>
    <s v="Mediante correo electrónico del 21/12/15, se informa que la interventoría conoce la importancia de la gestión predial. No se  adjuntan soportes _x000a_Mediante correo electrónico del 01/07/2016, se anexa comunicaciones de las dos interventorías a la concesión, "/>
    <m/>
    <x v="0"/>
    <m/>
  </r>
  <r>
    <n v="2961"/>
    <n v="257"/>
    <x v="3"/>
    <s v="Para la Supervisión                                  3. Gestionar de manera proactiva lo contemplado en el Plan de Mejoramiento por Procesos – PMP, referido a las recomendaciones de la auditoría anterior (Septiembre de 2013) que hasta el momento se mantie"/>
    <s v="GESTIÓN CONTRACTUAL Y  SEGUIMIENTO DE  PROYECTOS DE  INFRAESTRUCTURA DE TRANSPORTE "/>
    <x v="3"/>
    <s v="Área metropolitana de Cúcuta"/>
    <s v="Ivan Mejia "/>
    <s v="Octubre de 2015"/>
    <s v="PEI"/>
    <n v="57"/>
    <m/>
    <m/>
    <m/>
    <m/>
    <m/>
    <s v="Mediante correo electrónico del 21/12/15, se informa que se cerrará en la medida en que se evien documentos de soporte y se realicen las actividades propuestas._x000a__x000a_Mediante correo electrónico del 01/07/2016,  se evidencia gestión al respecto"/>
    <m/>
    <x v="0"/>
    <m/>
  </r>
  <r>
    <n v="2962"/>
    <n v="258"/>
    <x v="3"/>
    <s v="2. Tener en cuenta las alarmas arrojadas dentro del sistema y realizar su efectiva corrección como lo son:_x000a_La entidad 41 procesos judiciales sin provisión contable y calificación del riesgo._x000a_Existen 6 procesos con inconsistencias entre la instancia y los "/>
    <s v="GESTIÓN JURÍDICA"/>
    <x v="5"/>
    <s v="Defensa Judicial "/>
    <s v="Marcos  Noguera"/>
    <s v="Octubre de 2015"/>
    <s v="PIL"/>
    <n v="11"/>
    <s v="Ap"/>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m/>
    <x v="0"/>
    <m/>
  </r>
  <r>
    <n v="2963"/>
    <n v="259"/>
    <x v="3"/>
    <s v="Falta formalizar el acto administrativo por el cual se adopta el Plan de Incentivos de la entidad "/>
    <s v="SISTEMA ESTRATÉGICO DE PLANEACIÓN Y  GESTIÓN "/>
    <x v="1"/>
    <s v="Gerencia de Planeación "/>
    <s v="M Natalia "/>
    <s v="Noviembre de 2015"/>
    <s v="PIL"/>
    <n v="32"/>
    <m/>
    <m/>
    <m/>
    <m/>
    <m/>
    <m/>
    <n v="100"/>
    <x v="1"/>
    <s v="La entidad realizó el acto administrativo a través de la Resolución 1906 de 11 noviembre de 2015"/>
  </r>
  <r>
    <n v="2968"/>
    <n v="264"/>
    <x v="3"/>
    <s v="1. En el modo carretero tenemos 51 proyectos vigentes (2 en reversión), de los cuales 24 no requieren contar con bitácora (estructuración ni contratación) por la fecha de su contratación y celebración del contrato.  De los 27 proyectos restantes,  2 no cu"/>
    <s v="ESTRUCTURACIÓN  DE PROYECTOS DE  INFRAESTRUCTURA  DE TRANSPORTE"/>
    <x v="5"/>
    <s v="Gerencia de Contratación_x000a_Gerencia de Estructuración Legal"/>
    <s v="Mariela Grass"/>
    <s v="Noviembre de 2015"/>
    <s v="PEI"/>
    <n v="119"/>
    <s v="Ap"/>
    <s v="la VE realizará un cronograma y se efectuara un seguimiento por parte de la Vicepresidencia de estructuración_x000a_A la fecha de la realización de este plan la Vicepresidencia de Estructuración solo tiene pendiente la completitud de la Bitácora Neiva – Espinal"/>
    <d v="2016-04-28T00:00:00"/>
    <d v="2016-05-06T00:00:00"/>
    <s v="Se debe trasladar a la Vicepresidencia Jurídica Gerencia de Estructuración Legal y Gerencia de Contratación para los casos de su competencia"/>
    <m/>
    <m/>
    <x v="0"/>
    <m/>
  </r>
  <r>
    <n v="2969"/>
    <n v="265"/>
    <x v="3"/>
    <s v="2. En el modo portuario,  se tienen 56 concesiones en ejecución, en su gran mayoría fueron otorgadas y/o celebradas, con anterioridad a la vigencia de la Resolución No. 959 de 2013.   Celebradas  con posterioridad al 30 de agosto de 2013. Los contratos de"/>
    <s v="ESTRUCTURACIÓN  DE PROYECTOS DE  INFRAESTRUCTURA  DE TRANSPORTE"/>
    <x v="6"/>
    <s v="Estructuración."/>
    <s v="Mariela Grass"/>
    <s v="Noviembre de 2015"/>
    <s v="PEI"/>
    <n v="119"/>
    <m/>
    <m/>
    <m/>
    <m/>
    <s v="Las bitácoras de los Proyectos de concesión portuaria, fueron radicadas así: Concesión Portuaria de la Empresa de Desarrollo Urbano de Bolívar S.A. EDURBE S.A. - con Radicado 20152000023953 - Concesión Portuaria de la Sociedad Puerto Gas Licuado del Carib"/>
    <s v="Se revisaron los soportes dando cuenta de su radicación"/>
    <m/>
    <x v="1"/>
    <m/>
  </r>
  <r>
    <n v="2970"/>
    <n v="266"/>
    <x v="3"/>
    <s v="3. Se observa una dificultad importante para encontrar una bitácora específica en los archivos magnéticos de bitácora que se han entregado al área de archivo, debido a que la denominación de los archivos no corresponde a una nemotecnia estandarizada ni es"/>
    <s v="ESTRUCTURACIÓN  DE PROYECTOS DE  INFRAESTRUCTURA  DE TRANSPORTE"/>
    <x v="6"/>
    <s v="Estructuración."/>
    <s v="Mariela Grass"/>
    <s v="Noviembre de 2015"/>
    <s v="PEI"/>
    <n v="119"/>
    <s v="Ap"/>
    <s v="Con el código que asigna planeación para la Bitácora de Estructuración se asocia al proyecto y se evita de esta manera la distinta denominación del nombre del Proyecto"/>
    <d v="2016-04-28T00:00:00"/>
    <d v="2016-12-31T00:00:00"/>
    <m/>
    <m/>
    <m/>
    <x v="0"/>
    <m/>
  </r>
  <r>
    <n v="2971"/>
    <n v="267"/>
    <x v="3"/>
    <s v="4. En relación a las bitácoras de los contratos de concesión portuaria, las mismas no desarrollan en orden cronológico y secuencial las actividades correspondientes al informe mínimo en la fase de estructuración, así como tampoco en la bitácora de modific"/>
    <s v="ESTRUCTURACIÓN  DE PROYECTOS DE  INFRAESTRUCTURA  DE TRANSPORTE"/>
    <x v="6"/>
    <s v="Estructuración."/>
    <s v="Mariela Grass"/>
    <s v="Noviembre de 2015"/>
    <s v="PEI"/>
    <n v="119"/>
    <s v="Ap"/>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
    <m/>
    <m/>
    <x v="0"/>
    <m/>
  </r>
  <r>
    <n v="2972"/>
    <n v="268"/>
    <x v="3"/>
    <s v="5. La Gerencia Jurídica de Estructuración legal,  a 25 de septiembre de 2015, no ha radicado las bitácoras de Proyecto a su cargo. El último registro de radicación, data del 29 de noviembre de 2013."/>
    <s v="ESTRUCTURACIÓN  DE PROYECTOS DE  INFRAESTRUCTURA  DE TRANSPORTE"/>
    <x v="5"/>
    <s v="Gerencia de Estructuración Legal"/>
    <s v="Mariela Grass"/>
    <s v="Noviembre de 2015"/>
    <s v="PEI"/>
    <n v="119"/>
    <m/>
    <m/>
    <m/>
    <m/>
    <s v="Se debe dar traslado a la Vicepresidencia Jurídica por ser de su competencia"/>
    <m/>
    <m/>
    <x v="0"/>
    <m/>
  </r>
  <r>
    <n v="2973"/>
    <n v="269"/>
    <x v="3"/>
    <s v="1. No se tiene dispuesta una interventoría para llevar a cabo la vigilancia y control del contrato 002 de 1992, situación que a juicio de esta oficina y por lo dispuesto en la ley 1474 de 2011, debe arraigarse un control ejercido por un tercero (intervent"/>
    <s v="GESTIÓN CONTRACTUAL Y  SEGUIMIENTO DE  PROYECTOS DE  INFRAESTRUCTURA DE TRANSPORTE "/>
    <x v="3"/>
    <s v="Portuario, Puerto Drummond (American Port Company Inc.)"/>
    <s v="Ivan Mejia "/>
    <s v="Noviembre de 2015"/>
    <s v="PEI"/>
    <n v="130"/>
    <m/>
    <m/>
    <m/>
    <m/>
    <m/>
    <s v="Mediante comunicación No. 2015-303-014928-3, se informa que se realizó reunión entre la Superintendencia de Puertos y Transporte y la ANI, en donde se definió no continuar con la contratación de los módulos. Por lo tanto, es necesario evidenciar acta de r"/>
    <m/>
    <x v="1"/>
    <s v="Verificación de la OCI : Se da cierre de la no conformidad, ya que mediante oficio No, 2016-409-050261-2 del 16/06/2016, la Contraloría da cierre al hallazgo 73-115 "/>
  </r>
  <r>
    <n v="2974"/>
    <n v="270"/>
    <x v="3"/>
    <s v="2. No se evidencia como se llevó a cabo el control al plan de inversión in situ, si bien la cláusula cuarta del otro si 4 precisa las actividades y valores destinados al plan de inversiones a realizar, no se han avalado puntualmente dichas cifras que sust"/>
    <s v="GESTIÓN CONTRACTUAL Y  SEGUIMIENTO DE  PROYECTOS DE  INFRAESTRUCTURA DE TRANSPORTE "/>
    <x v="3"/>
    <s v="Portuario, Puerto Drummond (American Port Company Inc.)"/>
    <s v="Ivan Mejia "/>
    <s v="Noviembre de 2015"/>
    <s v="PEI"/>
    <n v="130"/>
    <m/>
    <m/>
    <m/>
    <m/>
    <m/>
    <s v="Mediante comunicación No. 2015-303-014928-3, se informa que se realizará semestralmente un informe ejecutivo del estado de cumplimiento del contrato de concesión, al igual que la ficha técnica._x000a_Mediante correo electrónico del 12/05/2016, se anexa informes"/>
    <m/>
    <x v="1"/>
    <m/>
  </r>
  <r>
    <n v="2975"/>
    <n v="271"/>
    <x v="3"/>
    <s v="3. Siendo un proyecto donde el control se hace de manera remota por parte de la entidad, no se evidencia acompañamiento in situ para verificar componentes ambientales y sociales durante el año 2015."/>
    <s v="GESTIÓN CONTRACTUAL Y  SEGUIMIENTO DE  PROYECTOS DE  INFRAESTRUCTURA DE TRANSPORTE "/>
    <x v="3"/>
    <s v="Portuario, Puerto Drummond (American Port Company Inc.)"/>
    <s v="Ivan Mejia "/>
    <s v="Noviembre de 2015"/>
    <s v="PEI"/>
    <n v="130"/>
    <m/>
    <m/>
    <m/>
    <m/>
    <m/>
    <s v="Mediante comunicación No. 2015-303-014928-3, se informa que se solicitará cronograma de visitas  e informe sobre el cumplimiento a la Gerencia socio ambiental. Por lo tanto, es necesario evidenciar oficios. _x000a_Mediante memorando No. 2016-603-005758-3 del 05"/>
    <m/>
    <x v="1"/>
    <m/>
  </r>
  <r>
    <n v="2976"/>
    <n v="272"/>
    <x v="3"/>
    <s v="7.1.2 Para la Supervisión_x000a_1. En la ficha técnica del proyecto se evidencia ausencia de información en la parte “3. Actos Administrativos”, deben evidenciarse las resoluciones que tiene el contrato, sobre todo del componente ambiental. En el aparte “4. Inf"/>
    <s v="GESTIÓN CONTRACTUAL Y  SEGUIMIENTO DE  PROYECTOS DE  INFRAESTRUCTURA DE TRANSPORTE "/>
    <x v="3"/>
    <s v="Portuario, Puerto Drummond (American Port Company Inc.)"/>
    <s v="Ivan Mejia "/>
    <s v="Noviembre de 2015"/>
    <s v="PEI"/>
    <n v="130"/>
    <m/>
    <m/>
    <m/>
    <m/>
    <m/>
    <s v="Mediante comunicación No. 2015-303-014928-3, se informa que se realizará semestralmente la actualización de la ficha técnica_x000a_Mediante correo electrónico del 12/05/2016, se anexa informes de la supervisión del primer trimestre del 2016, en donde se evidenc"/>
    <m/>
    <x v="1"/>
    <m/>
  </r>
  <r>
    <n v="2977"/>
    <n v="273"/>
    <x v="3"/>
    <s v="2. Se evidencia en los informes trimestrales del supervisor anterior, referidos a los periodos primer trimestre 2015 y segundo trimestre 2015, un seguimiento muy básico al proyecto que no denota mayor tipo de actividades en el contrato, cuando por el cont"/>
    <s v="GESTIÓN CONTRACTUAL Y  SEGUIMIENTO DE  PROYECTOS DE  INFRAESTRUCTURA DE TRANSPORTE "/>
    <x v="3"/>
    <s v="Portuario, Puerto Drummond (American Port Company Inc.)"/>
    <s v="Ivan Mejia "/>
    <s v="Noviembre de 2015"/>
    <s v="PEI"/>
    <n v="130"/>
    <m/>
    <m/>
    <m/>
    <m/>
    <m/>
    <s v="Mediante comunicación No. 2015-303-014928-3, se informa que se realizará trimestralmente los informes de supervisión con la ficha técnica._x000a_Mediante correo electrónico del 12/05/2016, se anexa informes de la supervisión del primer trimestre del 2016, en do"/>
    <m/>
    <x v="1"/>
    <m/>
  </r>
  <r>
    <n v="2978"/>
    <n v="274"/>
    <x v="3"/>
    <s v="2. Proyectos de Concesión que presentan diferencias por Ingresos que no se registran por causación sino por el método de caja según contrato de fiducia:_x000a_• Autopista Conexión Pacífico 3, diferencia de $97.119.161=._x000a_• Autopista Conexión Pacífico 2, diferenc"/>
    <s v="GESTIÓN  ADMINISTRATIVA Y  FINANCIERA"/>
    <x v="2"/>
    <s v="Contabilidad"/>
    <s v="Luz Jeni Fung Muñoz"/>
    <s v="Noviembre de 2015"/>
    <s v="PEI"/>
    <n v="83"/>
    <m/>
    <m/>
    <m/>
    <m/>
    <s v="YA SE CERRO CON INFORME DEL MES DE ABRIL DE 2016"/>
    <s v="En la presente auditoría se evidenció que las diferencias citadas para los tres proyectos se subsanaron."/>
    <n v="100"/>
    <x v="1"/>
    <s v="Se cierra la no conformidad en el informe de abril de 2016 Informe de seguimiento a los ingresos recibidos por peajes (PEI 83)"/>
  </r>
  <r>
    <n v="2979"/>
    <n v="275"/>
    <x v="3"/>
    <s v="3. Proyectos que no enviaron el formato GCSP-F-009 al área de contabilidad dentro del tiempo establecido a la ANI para el mes de septiembre del año en curso:_x000a_ • Pereira – La Victoria._x000a_• Malla Vial del Meta._x000a_• Puerta del Hierro – Palmar de Varela y Carreto"/>
    <s v="GESTIÓN  ADMINISTRATIVA Y  FINANCIERA"/>
    <x v="2"/>
    <s v="Contabilidad"/>
    <s v="Luz Jeni Fung Muñoz"/>
    <s v="Noviembre de 2015"/>
    <s v="PEI"/>
    <n v="83"/>
    <m/>
    <m/>
    <m/>
    <m/>
    <s v="YA SE CERRO CON INFORME DEL MES DE ABRIL DE 2016"/>
    <s v="Se evidenció el envío de los formatos con corte a 30 de septiembre de 2015 en la presente auditoría."/>
    <n v="100"/>
    <x v="1"/>
    <s v="Se cierra la no conformidad en el informe de abril de 2016 Informe de seguimiento a los ingresos recibidos por peajes (PEI 83)"/>
  </r>
  <r>
    <n v="2980"/>
    <n v="276"/>
    <x v="3"/>
    <s v="4. Proyectos a los que les hizo falta la certificación de Fiducia de los saldos acumulados por ingreso de peajes:_x000a_• Rumichaca – Pasto – Chachagüi – Aeropuerto._x000a_"/>
    <s v="GESTIÓN  ADMINISTRATIVA Y  FINANCIERA"/>
    <x v="2"/>
    <s v="Contabilidad"/>
    <s v="Luz Jeni Fung Muñoz"/>
    <s v="Noviembre de 2015"/>
    <s v="PEI"/>
    <n v="83"/>
    <m/>
    <m/>
    <m/>
    <m/>
    <s v="YA SE CERRO CON INFORME DEL MES DE ABRIL DE 2016"/>
    <s v="Presenta certificación de la fiduciaria."/>
    <n v="100"/>
    <x v="1"/>
    <s v="Se cierra la no conformidad en el informe de abril de 2016 Informe de seguimiento a los ingresos recibidos por peajes (PEI 83)"/>
  </r>
  <r>
    <n v="2981"/>
    <n v="277"/>
    <x v="3"/>
    <s v="5. Proyectos que presentaron diferencias mínimas en saldos:_x000a_• Bogotá – Villavicencio, diferencia $1=, que corresponde al redondear los decimales._x000a_"/>
    <s v="GESTIÓN  ADMINISTRATIVA Y  FINANCIERA"/>
    <x v="2"/>
    <s v="Contabilidad"/>
    <s v="Luz Jeni Fung Muñoz"/>
    <s v="Noviembre de 2015"/>
    <s v="PEI"/>
    <n v="83"/>
    <s v="Ac"/>
    <s v="Se solicitó al Concesionario e interventoría de nuevo el formato GCSP-F-009 del mes de diciembre del año 2015 con el fin que dicho formato coincida con el valor certificado por la fiduciaria, el cual será remitido por la interventoría en el mes de junio d"/>
    <m/>
    <m/>
    <s v="ESTA NO CONFORMIDAD SE TRASLADA PARA LA VGC MESA DE TRABAJO DEL 27 DE ABRIL DE 2016."/>
    <s v="Y se subsanará en el próximo formato por parte de la VGC"/>
    <m/>
    <x v="0"/>
    <m/>
  </r>
  <r>
    <n v="2982"/>
    <n v="278"/>
    <x v="3"/>
    <s v="6. Proyectos con diferencias sin justificar:_x000a_• Zona Metropolitana de Bucaramanga, valor $74.314.093=, esta diferencia se viene presentando desde el informe de auditoría realizado por esta oficina desde el año 2013. Nuevamente se le solicita al grupo finan"/>
    <s v="GESTIÓN  ADMINISTRATIVA Y  FINANCIERA"/>
    <x v="2"/>
    <s v="Contabilidad"/>
    <s v="Luz Jeni Fung Muñoz"/>
    <s v="Noviembre de 2015"/>
    <s v="PEI"/>
    <n v="83"/>
    <m/>
    <m/>
    <m/>
    <m/>
    <s v="YA SE CERRO CON INFORME DEL MES DE ABRIL DE 2016"/>
    <s v="Las diferencias citadas en los cuatro proyectos fueron subsanadas en el presente informe."/>
    <n v="100"/>
    <x v="1"/>
    <s v="Se cierra la no conformidad en el informe de abril de 2016 Informe de seguimiento a los ingresos recibidos por peajes (PEI 83)"/>
  </r>
  <r>
    <n v="2983"/>
    <n v="279"/>
    <x v="3"/>
    <s v="15. Se evidencian que ocho (8) hallazgos imputados por la CGR, se encuentran con un porcentaje de avance del 75% por retirarse estos de la reforma de la demanda de reconvención, situación que la Oficina de Control Interno no comprende puesto que se supedi"/>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de los 8 hallazgos vigentes, 6 se encuentran al 100% y 2 tienen plazo de cumplimiento para el 30 de junio de 2016._x000a__x000a_Mediante correo electrónico del 24/06/2016, se informa que a la fech"/>
    <m/>
    <x v="0"/>
    <m/>
  </r>
  <r>
    <n v="2984"/>
    <n v="280"/>
    <x v="3"/>
    <s v="16. En los indicadores financieros de liquidez analizados, como son: la razón circulante, la prueba acida y el capital de trabajo, los resultados de los tres indicadores fueron negativos para el año 2014; lo cual nos indica que el concesionario no tiene l"/>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r>
  <r>
    <n v="2985"/>
    <n v="281"/>
    <x v="3"/>
    <s v="17. En los indicadores de endeudamiento, se analizó la concentración de endeudamiento a corto y largo plazo. En el corto plazo existe una concentración de la deuda en 74.69%, en el largo plazo es de 25.31%, es decir, que las obligaciones con terceros en s"/>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r>
  <r>
    <n v="2986"/>
    <n v="282"/>
    <x v="3"/>
    <s v="18. Actualmente el panorama es incierto en cuanto a la situación financiera del concesionario en el año 2014, las cifras expresadas en los estados financieros nos muestra que para los años 2012 y 2013 el resultado del ejercicio había sido positivo, operat"/>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r>
  <r>
    <n v="2987"/>
    <n v="283"/>
    <x v="3"/>
    <s v="19. Para los fondeos de las subcuentas prediales del alcance básico del contrato de concesión y del Otrosí No. 03, se observa que el concesionario fondeó en exceso, lo que llevaría a suponer un reclamo por parte de aquel según lo dispuesto en la Cláusula "/>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la interventoría ya generó un concepto al respecto y se modificó la cláusula décima mediante otrosí 7 del 11/12/15"/>
  </r>
  <r>
    <n v="2988"/>
    <n v="284"/>
    <x v="3"/>
    <s v="20. Se constató que la ANI autorizó y pago por concepto de gestión predial del alcance básico del contrato una suma de $12.847.766.861,04=, sin tener las carpetas prediales en su completitud, lo que nos permite deducir que a la fecha no sabemos si lo paga"/>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la interventoría ya generó un concepto al respecto; sin embargo, la problemática sigue vigente razón por la cual se realizará seguimiento por parte de la OCI._x000a_Mediante correo electróni"/>
    <m/>
    <x v="0"/>
    <m/>
  </r>
  <r>
    <n v="2989"/>
    <n v="285"/>
    <x v="3"/>
    <s v="21. Se evidenció en el Adicional No. 02 que al indexarse el valor fondeado al IPC de la fecha en que se realizó, quedó pendiente un saldo por parte del concesionario de $84.077.434,09= en pesos constantes de diciembre de 2005."/>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solicita información de la auditoría para revisar la no conformidad. Se realizará una reunión con la Auditora con el fin de resolver las dudas"/>
    <m/>
    <x v="1"/>
    <s v="Mediante correo electrónico del 26/06/2016, se informa que la Fiduciaria en sus certificaciones de fondeos incluye esta reclasificación con valores negativos, y se realizó el movimiento con otra subcuenta. Para aclarar este caso puntual de la subcuenta de"/>
  </r>
  <r>
    <n v="2990"/>
    <n v="286"/>
    <x v="3"/>
    <s v="22. Se realizó la evaluación de la MED, obteniendo como resultado un porcentaje promedio de 68.94, evidenciándose un aceptable seguimiento de las obligaciones contractuales del concesionario por parte de la interventoría. Se resalta la labor en la parte p"/>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menciona que en varias ocasiones se solicitó personal adicional; sin embargo, la ANI no lo aprobó"/>
  </r>
  <r>
    <n v="2991"/>
    <n v="287"/>
    <x v="3"/>
    <s v="1. Ante la actualidad que vive el proyecto es preciso anotar que se requiere exigir al concesionario mejorar la señalización de obra en los sitios confluyentes de ejecución con la vía existente. "/>
    <s v="GESTIÓN CONTRACTUAL Y  SEGUIMIENTO DE  PROYECTOS DE  INFRAESTRUCTURA DE TRANSPORTE "/>
    <x v="3"/>
    <s v="Bogotá-Villavicencio"/>
    <s v="Ivan Mejia "/>
    <s v="Noviembre de 2015"/>
    <s v="PEI"/>
    <n v="59"/>
    <m/>
    <s v="Se realizaran perio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_x000a_Mediante memorando No. 2016-306-009606-3 del 03/08/2016, se informa que se ha implementado un formato, en donde se lleva control de hallazgos de tipo operativo y mantenimiento. Además, recorridos entre el concesionario y la interventoría, con el fin de r"/>
  </r>
  <r>
    <n v="2992"/>
    <n v="288"/>
    <x v="3"/>
    <s v="2. Insistir en el cumplimiento de los cronogramas de ejecución de acuerdo a cada sector, la alteración de los mismos si bien es viable contractualmente debe sustentarse muy bien cada cambio o reprogramación planteado por el concesionario a fin de cumplir "/>
    <s v="GESTIÓN CONTRACTUAL Y  SEGUIMIENTO DE  PROYECTOS DE  INFRAESTRUCTURA DE TRANSPORTE "/>
    <x v="3"/>
    <s v="Bogotá-Villavicencio"/>
    <s v="Ivan Mejia "/>
    <s v="Noviembre de 2015"/>
    <s v="PEI"/>
    <n v="59"/>
    <m/>
    <s v="Se realizaran perió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Mediante memorando No. 2016-306-009606-3 del 03/08/2016, se anexan comunicaciones emitidas por la interventoría al concesionario, en donde se solicita cumplimiento del cronograma de obras; sin embargo, se informa que sólo hasta cumplir los 8 años de const"/>
  </r>
  <r>
    <n v="2993"/>
    <n v="289"/>
    <x v="3"/>
    <s v="3. Apremiar la continuación de obras determinantes para el proyecto, como es el caso del puente de Chirajara en el sector 4 que evidencia parálisis de actividades."/>
    <s v="GESTIÓN CONTRACTUAL Y  SEGUIMIENTO DE  PROYECTOS DE  INFRAESTRUCTURA DE TRANSPORTE "/>
    <x v="3"/>
    <s v="Bogotá-Villavicencio"/>
    <s v="Ivan Mejia "/>
    <s v="Noviembre de 2015"/>
    <s v="PEI"/>
    <n v="59"/>
    <m/>
    <s v="Se reiterará la alerta temprana realizada con oficio IBV-1984-15, ANI 2015-409-057650-2 (11/09/15)"/>
    <m/>
    <m/>
    <m/>
    <s v="Mediante correo electrónico del 22/12/15 se informa que se realizará acción recomendada. _x000a_Se revisará seguimiento en Marzo"/>
    <m/>
    <x v="1"/>
    <s v="_x000a_Mediante memorando No. 2016-306-009606-3 del 03/08/2016, se informa que en el 2016 se reactivó la construcción del puente de Chirajara por parte del concesionario, y que a la fecha tiene una tendencia normal de ejecución. De igual manera, se adjunta comu"/>
  </r>
  <r>
    <n v="2994"/>
    <n v="290"/>
    <x v="3"/>
    <s v="8.1.2 Para la supervisión_x000a_1. Solicitar soportes sustentables de las reprogramaciones de los cronogramas de obras de los sectores en los cuales se han venido ajustando las fechas de ejecución de obras dadas por la concesión a fin del cumplimiento en tiempo"/>
    <s v="GESTIÓN CONTRACTUAL Y  SEGUIMIENTO DE  PROYECTOS DE  INFRAESTRUCTURA DE TRANSPORTE "/>
    <x v="3"/>
    <s v="Bogotá-Villavicencio"/>
    <s v="Ivan Mejia "/>
    <s v="Noviembre de 2015"/>
    <s v="PEI"/>
    <n v="59"/>
    <s v="Ac"/>
    <s v="El concesionario de manera unilateral ha modificado la terminación de las etapas de construcción del alcance del Adicional No. 1 de conformidad con la Claudula Septima de dicho Adicional, estas modicaficaciones las ha realizado teniendo en cuanta tambien:"/>
    <m/>
    <m/>
    <m/>
    <s v="Mediante correo electrónico del 22/12/15 no se plantea ninguna acción de mejora al respecto._x000a__x000a_Mediante correo electrónico del 8 de marzo se anexa plan de mejoramiento._x000a_Se realizó reunión con el supervisor y la asistente el 9 de marzo, en donde se verificó"/>
    <m/>
    <x v="0"/>
    <m/>
  </r>
  <r>
    <n v="2995"/>
    <n v="291"/>
    <x v="3"/>
    <s v="2. Gestionar de manera proactiva lo contemplado en el Plan de Mejoramiento Institucional – PMI, referido a los hallazgos de la Contraloría General de la República de las auditorías anteriores que hasta el momento se mantienen en el proyecto, se evidencian"/>
    <s v="GESTIÓN CONTRACTUAL Y  SEGUIMIENTO DE  PROYECTOS DE  INFRAESTRUCTURA DE TRANSPORTE "/>
    <x v="3"/>
    <s v="Bogotá-Villavicencio"/>
    <s v="Ivan Mejia "/>
    <s v="Noviembre de 2015"/>
    <s v="PEI"/>
    <n v="59"/>
    <s v="Ac"/>
    <s v="El area responsable de los dos hallazgos (466 y 467) es la Vicepresidencia Juridica, a la fecha de la Auditoria estaba pendiente un concepto del abogado externo relacionado con el desequilibrio económico o reclamación por enriquecimiento sin causa. Hallaz"/>
    <m/>
    <m/>
    <m/>
    <s v="Mediante correo electrónico del 22/12/15 no se plantea ninguna acción de mejora al respecto._x000a_Mediante correo electrónico del 8 de marzo se anexa plan de mejoramiento._x000a_Se realizó reunión con el supervisor y la asistente el 9 de marzo, en donde se verificó "/>
    <m/>
    <x v="0"/>
    <m/>
  </r>
  <r>
    <n v="2996"/>
    <n v="292"/>
    <x v="3"/>
    <s v="1. Si bien, la interventoría cuenta ya con una página web. www.concesionmvvcc.com. Esta NO permite establecer los avances del  proyecto. (no se actualiza desde 2013) no hace fácil la consulta de los usuarios toda vez que la misma página, en su ítem pregun"/>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y No. 2016-500-003581-3 se informa que se actualiza la página web periódicamente"/>
  </r>
  <r>
    <n v="2997"/>
    <n v="293"/>
    <x v="3"/>
    <s v="2. El concesionario no cuenta con una página web específica para esta concesión, existe la página web de PAVIMENTOS COLOMBIA que hace alusión a la concesión  mencionada pero solo contiene información básica y no incluye links para acceder a la página de l"/>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6-500-000795-3 del 20/01/2016 se informa que al ser una concesión de segunda generación, no es una obligación contractual la de tener pago web._x000a__x000a_"/>
  </r>
  <r>
    <n v="2998"/>
    <n v="294"/>
    <x v="3"/>
    <s v="3. Si bien mensualmente la interventoría presenta en el informe técnico de interventoría el análisis DOFA comparativo interventoría-concesión, relacionado con las actividades críticas y la valoración de los riesgos que requieren mayor atención por parte d"/>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y No. 2016-500-003581-3 se informa que se está realizando seguimiento a la matriz y se anexa informes de soporte"/>
  </r>
  <r>
    <n v="2999"/>
    <n v="295"/>
    <x v="3"/>
    <s v="4. No se evidencia en las camionetas de la interventoría ni en los chalecos, los logos de la Agencia y el contrato al cual se está ejecutando, es importante señalar que dichos elementos lleven los logos de la ANI y hagan referencia al contrato que se está"/>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6-500-000795-3 del 20/01/2016 se informa que se están utilizando los logos, y algunos son retirados dependiendo de la zona a la cual se vayas a movilizar por tema de orden público. Se anexa registro fotográfico utilizando el logo"/>
  </r>
  <r>
    <n v="3000"/>
    <n v="296"/>
    <x v="3"/>
    <s v="Para la supervisión_x000a_1. Gestionar de manera proactiva lo contemplado en el PMP, referido a las no conformidades que hasta el momento se mantienen sin cerrar en el proyecto, de acuerdo a lo valorado._x000a_"/>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se informa que se ha apoyado en la respuesta y acciones del PMI y PMP; sin embargo, se revisará avance del PMP en marzo._x000a__x000a_Mediante memorando No. 2016-500-007359-3 del 15/06/2016 y soportes enviados e"/>
  </r>
  <r>
    <n v="3001"/>
    <n v="297"/>
    <x v="3"/>
    <s v="2. Establecer un mecanismo de bitácora de las actuaciones de los anteriores supervisores que permita ubicar y establecer la trazabilidad de las actuaciones asociadas a las evidencias documentales, especialmente respecto de las respuestas dadas por la ANI "/>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55000149153 del 18/12/15 y memorando No. 2016-500-000795-3 del 20/01/2016 se informa que el mecanismo de gestión documental es el &quot;Orfeo&quot;, razón por la cual no lo consideran necesario._x000a__x000a_Se cierra por considerarse una recomendació"/>
  </r>
  <r>
    <n v="3003"/>
    <n v="299"/>
    <x v="3"/>
    <s v="No conformidad  por contravenir la exigencia del deber de publicación de estudios previos:_x000a_Nueve  (9)  convenios no publicaron estudios previos:_x000a_1. Convenio Interadministrativo sin número, suscrito el 29 de octubre de 2014,  con el Distrito Especial, Indu"/>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r>
  <r>
    <n v="3004"/>
    <n v="300"/>
    <x v="3"/>
    <s v="No conformidad  por contravenir la exigencia del deber de publicación de acto  administrativo de justificación de contratación directa:_x000a_Cinco (5) convenios no publicaron acto administrativo de justificación de la contratación directa:_x000a_1. Convenio interadm"/>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r>
  <r>
    <n v="3005"/>
    <n v="301"/>
    <x v="3"/>
    <s v=" No conformidad  por contravenir la exigencia del deber de publicación en el SECOP de los “Documentos del Proceso y los actos administrativos del proceso de contratación, dentro de los tres (3) días siguientes a su expedición”_x000a__x000a_El tercer criterio de eval"/>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 _x000a_la VE  Remitir dentro de los tres días siguientes a la expedición del documento (estudio"/>
    <d v="2016-04-28T00:00:00"/>
    <d v="2016-06-30T00:00:00"/>
    <s v="Gabriel Eduardo del Toro Benavides"/>
    <m/>
    <m/>
    <x v="0"/>
    <m/>
  </r>
  <r>
    <n v="3006"/>
    <n v="1"/>
    <x v="4"/>
    <s v="5.1. Incumplimiento en el término de atención de 58 solicitudes que representan el 25% del total de las 537 comunicaciones recibidas durante el primer semestre de 2015, que se describen al detalle en el anexo."/>
    <s v="TRANSPARENCIA,  PARTICIPACIÓN,  SERVICIO AL  CIUDADANO Y  COMUNICACIÓN"/>
    <x v="2"/>
    <s v="Atención al ciudadano"/>
    <s v="Luz Mary Hernández"/>
    <s v="Enero de 2016"/>
    <s v="PAOC"/>
    <n v="1"/>
    <s v="Ac"/>
    <s v="En el plan de mejoramiento  enviado por atención al ciudadno se indica que se han dado continuidad a los procesos disciplinarios abiertos sobre estos temas.  _x000a_Continuidad de charlas de peticion//inclusión de nuevos avisos en outlook a cada usuario//Dar co"/>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
    <s v="En los informes de atención al ciudadno se evidencia un capitulo en donde se precisa lo referente con el tema de investigaciones disciplinarias aperturadas. para el tercer trimestre de 2015 se inició actuación preliminar disciplinaria por presunta falta o"/>
    <m/>
    <x v="0"/>
    <m/>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
    <s v="TRANSPARENCIA,  PARTICIPACIÓN,  SERVICIO AL  CIUDADANO Y  COMUNICACIÓN"/>
    <x v="2"/>
    <s v="Atención al ciudadano"/>
    <s v="Luz Mary Hernández"/>
    <s v="Enero de 2016"/>
    <s v="PAOC"/>
    <n v="1"/>
    <s v="Ac"/>
    <s v="En el plan de mejoramiento  enviado por atención al ciudadno se indica que se han dado continuidad a los procesos disciplinarios abiertos sobre estos temas.  "/>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
    <m/>
    <x v="0"/>
    <m/>
  </r>
  <r>
    <n v="3008"/>
    <n v="3"/>
    <x v="4"/>
    <s v="5.5. Con respecto a las actas de visitas realizadas por los entes de control, se evidenció que (i) dos de ellas fueron radicadas en el ORFEO, días posteriores a la fecha en la cual se efectuaron las respectivas visitas, situación ésta que conlleva a que s"/>
    <s v="TRANSPARENCIA,  PARTICIPACIÓN,  SERVICIO AL  CIUDADANO Y  COMUNICACIÓN"/>
    <x v="2"/>
    <s v="Atención al ciudadano"/>
    <s v="Luz Mary Hernández"/>
    <s v="Enero de 2016"/>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m/>
    <x v="0"/>
    <m/>
  </r>
  <r>
    <n v="3009"/>
    <n v="4"/>
    <x v="4"/>
    <s v="1. Entregar a la Agencia el informe mensual dentro de los tiempos estipulados en el contrato de interventoría en la sección 4.02 “Informes Mensuales” literal a) el cual menciona: “Durante la vigencia del presente contrato, el Interventor deberá suministra"/>
    <s v="GESTIÓN CONTRACTUAL Y  SEGUIMIENTO DE  PROYECTOS DE  INFRAESTRUCTURA DE TRANSPORTE "/>
    <x v="3"/>
    <s v="DEVINORTE"/>
    <s v="Mónica Bibiana Forero "/>
    <s v="Febrero de 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r>
  <r>
    <n v="3010"/>
    <n v="5"/>
    <x v="4"/>
    <s v="2. Cumplir con los tiempos establecidos en el contrato de interventoría en la sección 4.02 “Informes Mensuales” literal a) y b),  de tal manera que se entregue la información financiera con al menos un mes vencido en cada uno de los informes mensuales. De"/>
    <s v="GESTIÓN CONTRACTUAL Y  SEGUIMIENTO DE  PROYECTOS DE  INFRAESTRUCTURA DE TRANSPORTE "/>
    <x v="3"/>
    <s v="DEVINORTE"/>
    <s v="Mónica Bibiana Forero "/>
    <s v="Febrero de 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r>
  <r>
    <n v="3011"/>
    <n v="6"/>
    <x v="4"/>
    <s v="3. En la visita de obra se observó que en el viaducto antiguo de la Caro el concesionario empezó actividades de topografía, ubicación de maquinaria y material en la zona, armado de hierro, entre otros, sin tener aprobado un plan de obras por parte de la I"/>
    <s v="GESTIÓN CONTRACTUAL Y  SEGUIMIENTO DE  PROYECTOS DE  INFRAESTRUCTURA DE TRANSPORTE "/>
    <x v="3"/>
    <s v="DEVINORTE"/>
    <s v="Mónica Bibiana Forero "/>
    <s v="Febrero de 2016"/>
    <s v="PEI"/>
    <n v="49"/>
    <m/>
    <s v="La interventoría ha sido clara ante la ANI y ante el Concesionario, de que la obra no se puede iniciar hasta tanto se suscriba el acta de iniciación previa la suscripción de un otrosí en donde se plasme el acuerdo conciliatorio, pero el Concesionario ha i"/>
    <m/>
    <m/>
    <m/>
    <s v="Mediante correo electrónico del 28/03/2016 se da respuesta a las no conformidades. Soportes"/>
    <n v="100"/>
    <x v="1"/>
    <s v="Mediante correo electrónico del 28/06/2016, se informa que las obras se suspendieron debido a que no se tenia permiso de intervención en la vía férrea. Mediante otrosí 60 se acordó plan de obras y cronograma._x000a_Mediante correo electrónico del 04/08/2016, se"/>
  </r>
  <r>
    <n v="3012"/>
    <n v="7"/>
    <x v="4"/>
    <s v="4. Incluir dentro de las matrices de riesgo actividades que se generan en etapas diferentes a la de la construcción, ya que se evidencia que no se tiene un control sobre riesgos adicionales que están presentes en el proyecto en la etapa de operación y sob"/>
    <s v="GESTIÓN CONTRACTUAL Y  SEGUIMIENTO DE  PROYECTOS DE  INFRAESTRUCTURA DE TRANSPORTE "/>
    <x v="3"/>
    <s v="DEVINORTE"/>
    <s v="Mónica Bibiana Forero "/>
    <s v="Febrero de 2016"/>
    <s v="PEI"/>
    <n v="49"/>
    <m/>
    <s v="El departamento de HSEQ de la interventoría realizará una visita al proyecto para establecer que puntos se deben cambiar o incluir en la matriz de riesgos"/>
    <m/>
    <m/>
    <m/>
    <s v="Mediante correo electrónico del 28/03/2016 se da respuesta a las no conformidades"/>
    <m/>
    <x v="1"/>
    <s v="Mediante correo electrónico del 28/06/2016, se evidencia que se realizó la visita y se incluyeron los riesgos en la matriz de seguimiento. Se anexa registro fotográfico y actas de recibo HSEQ"/>
  </r>
  <r>
    <n v="3013"/>
    <n v="8"/>
    <x v="4"/>
    <s v="7.1.2 Para la supervisión_x000a_1. Solicitar y hacer cumplir con los tiempos de entrega del informe mensual a cargo de la Interventoría, al igual que la información financiera actualizada."/>
    <s v="GESTIÓN CONTRACTUAL Y  SEGUIMIENTO DE  PROYECTOS DE  INFRAESTRUCTURA DE TRANSPORTE "/>
    <x v="3"/>
    <s v="DEVINORTE"/>
    <s v="Mónica Bibiana Forero "/>
    <s v="Febrero de 2016"/>
    <s v="PEI"/>
    <n v="49"/>
    <m/>
    <s v="Se solicitó a la interventoría en plan de regularización del día Lunes 25 de Abril de 2016, cumplir con las fechas establecidas contractualmente para la radicación del Informe Mensual de Interventoría y de la información financiera. Al respecto el Interve"/>
    <m/>
    <m/>
    <m/>
    <s v="Mediante correos electrónicos del 4 de abril, 14 de abril y 26 de abril se recordó al supervisor la entrega del plan de mejoramiento._x000a__x000a_Mediante correo electrónico del 28 de abril, es supervisor envío plan de mejoramiento. A la espera de acciones tomadas p"/>
    <m/>
    <x v="1"/>
    <s v="Mediante correo electrónico del 28/06/2016, se informa que en comités de regularización se solicitó la entrega de los informes en las fechas establecidas. Se evidencia que los informes de  abril y mayo se han entregado oportunamente. "/>
  </r>
  <r>
    <n v="3014"/>
    <n v="9"/>
    <x v="4"/>
    <s v="2. Gestionar de manera proactiva lo contemplado en el Plan de Mejoramiento por Procesos – PMP, referido a las recomendaciones de las auditorías anteriores (desde diciembre de 2012) que hasta el momento se mantienen en el proyecto."/>
    <s v="GESTIÓN CONTRACTUAL Y  SEGUIMIENTO DE  PROYECTOS DE  INFRAESTRUCTURA DE TRANSPORTE "/>
    <x v="3"/>
    <s v="DEVINORTE"/>
    <s v="Mónica Bibiana Forero "/>
    <s v="Febrero de 2016"/>
    <s v="PEI"/>
    <n v="49"/>
    <m/>
    <m/>
    <m/>
    <m/>
    <m/>
    <s v="Mediante correo electrónico del 28/03/2016 se da respuesta a las no conformidades"/>
    <m/>
    <x v="1"/>
    <s v="Se evidencia en la reunión del 15 de junio y envio de documentación soporte el 24 de junio, que se ha gestionado el cierre del PMP"/>
  </r>
  <r>
    <n v="3015"/>
    <n v="10"/>
    <x v="4"/>
    <s v="1. Una vez revisado el informe mensual se sugiere a la interventoría profundizar las conclusiones del informe por cada una de las temáticas, a fin de establecer las sugerencias para cada uno de los componentes, ya que se encuentra bastante información en "/>
    <s v="GESTIÓN CONTRACTUAL Y  SEGUIMIENTO DE  PROYECTOS DE  INFRAESTRUCTURA DE TRANSPORTE "/>
    <x v="3"/>
    <s v="IP  4G, Chirajara - Fundadores "/>
    <s v="Ivan Mejia "/>
    <s v="Febrero de 2016"/>
    <s v="PEI"/>
    <n v="107"/>
    <m/>
    <s v="1. A partir del informe No. 9 (corresponde al periodo del 1 al 31 marzo_2016), se atenderá la mejora sobre el informe en incluir no menos de 5 conclusiones por especialidad._x000a_2. Se incluirá como un requisito (5 conclusiones como mínimo por cada especialida"/>
    <m/>
    <m/>
    <m/>
    <s v="Mediante correo electrónico del 21/03/2016, se anexa plan de mejoramiento"/>
    <m/>
    <x v="1"/>
    <s v="_x000a_Mediante correo electrónico del 28/06/2016, se anexa informe mensual No. 9, en donde se evidencia que generan conclusiones por cada componente"/>
  </r>
  <r>
    <n v="3016"/>
    <n v="11"/>
    <x v="4"/>
    <s v="2. De acuerdo a los cambios que se vienen planteando por la concesión referidos a disminución de longitud de los túneles respecto a lo previsto inicialmente por el concesionario, debe sustentarse muy claramente dichas disminuciones debido al costo implíci"/>
    <s v="GESTIÓN CONTRACTUAL Y  SEGUIMIENTO DE  PROYECTOS DE  INFRAESTRUCTURA DE TRANSPORTE "/>
    <x v="3"/>
    <s v="IP  4G, Chirajara - Fundadores "/>
    <s v="Ivan Mejia "/>
    <s v="Febrero de 2016"/>
    <s v="PEI"/>
    <n v="107"/>
    <m/>
    <s v="Revisión sobre los diseños definitivos a las UF No. 1, 2, 3, 4, 5, 6, donde se garantice una disminución no mayor al 10% sobre los diseños iniciales, lo cual ha sido definido contractualmente entre el Concesionario y la entidad (ANI). _x000a__x000a_Revisión a nivel t"/>
    <m/>
    <m/>
    <m/>
    <s v="Mediante correo electrónico del 21/03/2016, se anexa plan de mejoramiento._x000a__x000a_Mediante correo electrónico del 28/06/2016, se informa que aún se está a la espera del otrosí No. 2, de tal manera que se incluya la revisión técnica, ambiental, financiera, socia"/>
    <m/>
    <x v="0"/>
    <m/>
  </r>
  <r>
    <n v="3017"/>
    <n v="12"/>
    <x v="4"/>
    <s v="3. La interventoría debe establecer una metodología conjunta con el concesionario para la revisión de la documentación de las carpetas prediales y en general la gestión predial que permitan avanzar con la información preliminar de identificación y levanta"/>
    <s v="GESTIÓN CONTRACTUAL Y  SEGUIMIENTO DE  PROYECTOS DE  INFRAESTRUCTURA DE TRANSPORTE "/>
    <x v="3"/>
    <s v="IP  4G, Chirajara - Fundadores "/>
    <s v="Ivan Mejia "/>
    <s v="Febrero de 2016"/>
    <s v="PEI"/>
    <n v="107"/>
    <m/>
    <s v="1-Metodología está definida contractualmente como revisar los documentos de gestión predial según apéndice técnico No. 7. _x000a_Está definido por el Contrato:_x000a__x000a_A los 210 días se entrega el Plan de Adquisición de predios , luego, las partes _x000a_a partir de los 210"/>
    <m/>
    <m/>
    <m/>
    <s v="Mediante correo electrónico del 21/03/2016, se anexa plan de mejoramiento"/>
    <m/>
    <x v="1"/>
    <s v="Mediante correo electrónico del 28/06/2016, se Se adjunta lista de formato GCSP-F-046 &quot;Lista de Chequeo Expedientes Prediales&quot; y  formato FR-CMA-004-0 &quot;Control documentos&quot;-prediales. _x000a__x000a_"/>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
    <s v="GESTIÓN CONTRACTUAL Y  SEGUIMIENTO DE  PROYECTOS DE  INFRAESTRUCTURA DE TRANSPORTE "/>
    <x v="3"/>
    <s v="IP  4G, Chirajara - Fundadores "/>
    <s v="Ivan Mejia "/>
    <s v="Febrero de 2016"/>
    <s v="PEI"/>
    <n v="107"/>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m/>
    <x v="0"/>
    <m/>
  </r>
  <r>
    <n v="3019"/>
    <n v="14"/>
    <x v="4"/>
    <s v="1. De los planes de acción de cada una de las dependencias de la Entidad y que fueron presentados por la VPRE en su informe consolidado de seguimiento a la ejecución de los mencionados planes, el  20.48% de las acciones programadas en dichos planes no se "/>
    <s v="SISTEMA ESTRATÉGICO DE PLANEACIÓN Y  GESTIÓN "/>
    <x v="1"/>
    <s v="Gerencia de Planeación "/>
    <s v="M Natalia "/>
    <s v="Febrero de 2016"/>
    <s v="PIL_x000a_PEI "/>
    <s v="40_x000a_52"/>
    <s v="Ac"/>
    <s v="• Se ajustara el instructivo SEPG-I-006 (Metodología plan de acción)_x000a_o Solicitará  a las áreas respectivas explicación sobre las metas no cumplidas._x000a_o El GITP presentara informe a la alta dirección sobre el  no cumplimiento de las metas programadas._x000a_• El "/>
    <m/>
    <m/>
    <m/>
    <m/>
    <m/>
    <x v="0"/>
    <m/>
  </r>
  <r>
    <n v="3020"/>
    <n v="15"/>
    <x v="4"/>
    <s v="2.      Se publicaron en la página web de la entidad los indicadores por proceso, generados del plan de acción; sin embargo, falta que los indicadores sean validados por los líderes de proceso y realicen el análisis de estos."/>
    <s v="SISTEMA ESTRATÉGICO DE PLANEACIÓN Y  GESTIÓN "/>
    <x v="1"/>
    <s v="Gerencia de Planeación "/>
    <s v="M Natalia "/>
    <s v="Febrero de 2016"/>
    <s v="PIL_x000a_PEI "/>
    <s v="40_x000a_52"/>
    <s v="Ac"/>
    <s v="• Se ajustara el manual SEPG-M-003 (Manual para la elaboración de indicadores)_x000a_o Indicará las competencias del equipo de calidad en la selección de los indicadores de procesos._x000a_"/>
    <m/>
    <m/>
    <m/>
    <m/>
    <m/>
    <x v="0"/>
    <m/>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
    <s v="SISTEMA ESTRATÉGICO DE PLANEACIÓN Y  GESTIÓN "/>
    <x v="1"/>
    <s v="Gerencia de Planeación "/>
    <s v="M Natalia "/>
    <s v="Febrero de 2016"/>
    <s v="PIL_x000a_PEI "/>
    <s v="40_x000a_52"/>
    <s v="Ac"/>
    <s v="• Se ajustara el instructivo SEPG-I-006 (Metodología plan de acción)_x000a_o Se complementará el instructivo en cuanto al tipo de evidencias que soporten el reporte._x000a_"/>
    <m/>
    <m/>
    <m/>
    <m/>
    <m/>
    <x v="0"/>
    <m/>
  </r>
  <r>
    <n v="3022"/>
    <n v="17"/>
    <x v="4"/>
    <s v="5.1. Se mantiene la NO conformidad relacionada con los incumplimientos de términos toda vez que en los cuatro (4)  trimestres de 2015 examinados, persiste un alto índice (37%) de radicados con reporte de incumplimiento de términos y sin respuestas a las P"/>
    <s v="TRANSPARENCIA,  PARTICIPACIÓN,  SERVICIO AL  CIUDADANO Y  COMUNICACIÓN"/>
    <x v="2"/>
    <s v="Atención al ciudadano"/>
    <s v="Luz Mary Hernández"/>
    <s v="Febrero de 2016"/>
    <s v="PIL"/>
    <n v="35"/>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
    <n v="70"/>
    <x v="0"/>
    <m/>
  </r>
  <r>
    <n v="3023"/>
    <n v="18"/>
    <x v="4"/>
    <s v="5.2. Se evidenció que persiste el incumplimiento parcial a los criterios establecidos en la circular No. 2013-409-000009-4 del 10 de mayo de 2013, referente al manejo del sistema de gestión documental y derechos de petición. Las situaciones más renuentes "/>
    <s v="TRANSPARENCIA,  PARTICIPACIÓN,  SERVICIO AL  CIUDADANO Y  COMUNICACIÓN"/>
    <x v="2"/>
    <s v="Atención al ciudadano"/>
    <s v="Luz Mary Hernández"/>
    <s v="Febrero de 2016"/>
    <s v="PIL"/>
    <n v="35"/>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
    <s v="Se verificará el cumplimiento de las acciones propuestas trimestralmente. Se realizará pruebas aleatorias sobre la inclusión del los enlaces de las entradas Vs. Repuestas. Por otra parte, se revisarán soportes de asistencias a las capacitaciones._x000a_Agosto 2"/>
    <n v="80"/>
    <x v="0"/>
    <m/>
  </r>
  <r>
    <n v="3024"/>
    <n v="19"/>
    <x v="4"/>
    <s v="5.3. Se observó que, para la tipología correspondiente a “SOLICITUD O CONSULTA EN MATERIA DE EJECUCIÓN CONTRACTUAL”, existe una posible inconsistencia del sistema de información en el conteo de términos de que trata el núm. 16 del art. 25 de la Ley 80  de"/>
    <s v="TRANSPARENCIA,  PARTICIPACIÓN,  SERVICIO AL  CIUDADANO Y  COMUNICACIÓN"/>
    <x v="2"/>
    <s v="Atención al ciudadano"/>
    <s v="Luz Mary Hernández"/>
    <s v="Febrero de 2016"/>
    <s v="PIL"/>
    <n v="35"/>
    <m/>
    <s v="En el plan de mejoramiento propuesto se indica que el GIT administrativo y financiero revisará y ajustará, de ser necesario, los plazos, de conformidad con la ley. "/>
    <d v="2016-04-01T00:00:00"/>
    <d v="2016-12-31T00:00:00"/>
    <s v="La ingeniera encargada del ORFEO, informa mediante correo que ya realizó los ajustes pertinentes, en lo concerniente con el cambio de 60 días, aclarando que la fecha de vencimiento será muy aproximada, más no exacta."/>
    <s v="Se recibe copia del correo de fecha 12/04/2016, por medio del cual la Ingeniera encargada del ORFEO, informa Atención al ciudadno y a correspondencia los ajuste efectuados sobre el tema. A su vez en conversación con la funcionaria de correspondencia se in"/>
    <n v="100"/>
    <x v="1"/>
    <m/>
  </r>
  <r>
    <n v="3025"/>
    <n v="20"/>
    <x v="4"/>
    <s v="5.4. La oficina de atención al ciudadano no se encuentra ubicada en una zona de fácil acceso para la ciudadanía, ocasionando limitaciones en el ingreso, y a su vez falta de una interacción oportuna y de calidad."/>
    <s v="TRANSPARENCIA,  PARTICIPACIÓN,  SERVICIO AL  CIUDADANO Y  COMUNICACIÓN"/>
    <x v="2"/>
    <s v="Atención al ciudadano"/>
    <s v="Luz Mary Hernández"/>
    <s v="Febrero de 2016"/>
    <s v="PIL"/>
    <n v="35"/>
    <m/>
    <m/>
    <m/>
    <m/>
    <s v="A través de  memorando 2016-402-005325-3 27/04/2016 la dependencia competente  argumenta que esta no conformidad, es una sugerencia y por lo tanto no se incluye en el plan de mejoramiento."/>
    <s v="Se tendrá en cuenta los argumentos expuestos, teniendo en cuenta los establecido en el art. 76 de la ley 1474 de 2011. En este sentido se procederá a cambia de connotación de NO conformidad a Sugerencia."/>
    <n v="100"/>
    <x v="1"/>
    <m/>
  </r>
  <r>
    <n v="3026"/>
    <n v="21"/>
    <x v="4"/>
    <s v="5.5. No se evidenciaron documentos que soportaran las capacitaciones que la entidad (Plan institucional de capacitaciones) ofreciera a los servidores públicos que orientan y atienden a los ciudadanos "/>
    <s v="TRANSPARENCIA,  PARTICIPACIÓN,  SERVICIO AL  CIUDADANO Y  COMUNICACIÓN"/>
    <x v="2"/>
    <s v="Atención al ciudadano"/>
    <s v="Luz Mary Hernández"/>
    <s v="Febrero de 2016"/>
    <s v="PIL"/>
    <n v="35"/>
    <m/>
    <s v="En el plan de mejoramiento propuesto informan que quedo registrada en talento humano plan institucional de capacitación para el área de atención al ciudadano y se continuará la asistencia a las capacitaciones que a PND, DAFP, ESAP y Secretaría de Transpar"/>
    <d v="2016-05-01T00:00:00"/>
    <d v="2016-12-31T00:00:00"/>
    <s v="En las fichas PIC ANI-2016 se relacionan las diferentes actividades y capacitaciones enfocadas al tema de atención al ciudadno_x000a_JUNIO 2016 El equipo de atención al ciudadano participa de las capacitaciones, foros, reuniones adelantadas por Planeación Nacio"/>
    <s v="Se recibió mediante correo anexo 2C Consolidado fichas PIC ANI 2016, en donde se evidencia la inclusión de capacitaciones sobre temas relacionados con PQRS._x000a_Agosto 2016: Se recibieron mediante correo evidencias fotográficas y listas de asistencia de las c"/>
    <n v="100"/>
    <x v="1"/>
    <m/>
  </r>
  <r>
    <n v="3027"/>
    <n v="22"/>
    <x v="4"/>
    <s v="No se ha generado “check lista” donde se controlen variables de los procesos judiciales y de los procesos de adquisición predial – expropiaciones judiciales."/>
    <s v="GESTIÓN JURÍDICA"/>
    <x v="5"/>
    <s v="Defensa Judicial "/>
    <s v="Marcos  Noguera"/>
    <s v="Febrero de 2016"/>
    <s v="PIL"/>
    <n v="11"/>
    <s v="Ac"/>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m/>
    <x v="0"/>
    <m/>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r>
  <r>
    <n v="3029"/>
    <n v="24"/>
    <x v="4"/>
    <s v="Tener en cuenta las alarmas arrojadas dentro del sistema y realizar su efectiva corrección como lo son:"/>
    <s v="GESTIÓN JURÍDICA"/>
    <x v="5"/>
    <s v="Defensa Judicial "/>
    <s v="Marcos  Noguera"/>
    <s v="Febrero de 2016"/>
    <s v="PIL"/>
    <n v="11"/>
    <m/>
    <m/>
    <m/>
    <m/>
    <m/>
    <m/>
    <m/>
    <x v="1"/>
    <s v="Se trabajara con la no conformidad 2962 "/>
  </r>
  <r>
    <n v="3030"/>
    <n v="25"/>
    <x v="4"/>
    <s v="La entidad cuenta con 501 procesos judiciales sin provisión contable y calificación del riesgo, en el informe anterior esta cifra era de 41 el número de procesos, es decir, no ha habido mejora. "/>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r>
  <r>
    <n v="3031"/>
    <n v="26"/>
    <x v="4"/>
    <s v="De la misma manera siguen existiendo 6 procesos con inconsistencias entre la instancia y los fallos reportados no incluidos en el sistema, igualmente no hubo mejora."/>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r>
  <r>
    <n v="3032"/>
    <n v="27"/>
    <x v="4"/>
    <s v="* La entidad realizó  la encuesta para medir el clima laboral, el  16 de  diciembre de 2015 a todos los servidores de la Agencia, no obstante, falta la divulgación y publicación de los resultados de esta, que sirven de insumo para ajustar el código de éti"/>
    <s v="SISTEMA ESTRATÉGICO DE PLANEACIÓN Y  GESTIÓN "/>
    <x v="1"/>
    <s v="Gerencia de Planeación "/>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s v="11/07/2016 se evidenció :_x000a_* La entidad realizó  la encuesta para medir el clima laboral, el  16 de  diciembre de 2015 a todos los servidores de la Agencia y se publicó los resultados en la primera edición de la revista ANI informa y en la página web de la"/>
    <n v="75"/>
    <x v="0"/>
    <m/>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
    <s v="SISTEMA ESTRATÉGICO DE PLANEACIÓN Y  GESTIÓN "/>
    <x v="1"/>
    <s v="Gerencia Riesgos"/>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
    <s v="SISTEMA ESTRATÉGICO DE PLANEACIÓN Y  GESTIÓN "/>
    <x v="1"/>
    <s v="Gerencia de Planeación "/>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r>
  <r>
    <n v="3035"/>
    <n v="30"/>
    <x v="4"/>
    <s v="8.1.1 Para la interventoría_x000a_• Utilizando las evidencias documentales suministradas por el supervisor, se observan inconsistencias en relación al personal para la etapa de construcción, con no objeción de la ANI y el listado suministrado por la interventor"/>
    <s v="GESTIÓN CONTRACTUAL Y  SEGUIMIENTO DE  PROYECTOS DE  INFRAESTRUCTURA DE TRANSPORTE "/>
    <x v="3"/>
    <s v="Perimetral del Oriente de Cundinamarca"/>
    <s v="Alvaro Sandoval"/>
    <s v="Marzo de 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listado vigente del personal aporbado por la ANI."/>
  </r>
  <r>
    <n v="3036"/>
    <n v="31"/>
    <x v="4"/>
    <s v="• En relación con el sistema de gestión de calidad, se evidenció, que si bien tienen ya formatos para utilizar en campo, no se evidenció la existencia de procesos ni de mapa de procesos. El sistema esta apenas en montaje y además el personal para la etapa"/>
    <s v="GESTIÓN CONTRACTUAL Y  SEGUIMIENTO DE  PROYECTOS DE  INFRAESTRUCTURA DE TRANSPORTE "/>
    <x v="3"/>
    <s v="Perimetral del Oriente de Cundinamarca"/>
    <s v="Alvaro Sandoval"/>
    <s v="Marzo de 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plan de calidad vigente de la interventoría."/>
  </r>
  <r>
    <n v="3037"/>
    <n v="32"/>
    <x v="4"/>
    <s v="• Se tiene implementado en cada uno de los recursos físicos en obra, el logotipo institucional vigente de la ANI aunque el utilizado para los vehículos no se encuentra en las mejores condiciones de legibilidad y se recomendó su cambio."/>
    <s v="GESTIÓN CONTRACTUAL Y  SEGUIMIENTO DE  PROYECTOS DE  INFRAESTRUCTURA DE TRANSPORTE "/>
    <x v="3"/>
    <s v="Perimetral del Oriente de Cundinamarca"/>
    <s v="Alvaro Sandoval"/>
    <s v="Marzo de 2016"/>
    <s v="PEI"/>
    <n v="149"/>
    <m/>
    <s v="Se enviará con oficio a la ANI nuevamente el Plan de Calidad en su versión 3, donde incluye el mapa de procesos, donde desglosa los procesos que se manejan dentro del proyecto , sus procedimientos , caracterizaciones de cada  proceso, manual de gestión de"/>
    <m/>
    <m/>
    <m/>
    <s v="Mediante correo electrónico del 29/04/2016, se envía plan de mejoramiento. A espera de documentación que evidencie avance"/>
    <m/>
    <x v="1"/>
    <s v="Mediante correo electrónico del 24/06/2016,  se anexa registro fotográfico en donde la interventoría implementó el logo de la ANI en sus recursos físicos"/>
  </r>
  <r>
    <n v="3038"/>
    <n v="33"/>
    <x v="4"/>
    <s v="• No se evidenció que el Interventor entregue en sus informes mensuales financieros, el diagnostico estratégico del concesionario, como parte de las labores de seguimiento de éste tema de manera regular, actualizada y detallada."/>
    <s v="GESTIÓN CONTRACTUAL Y  SEGUIMIENTO DE  PROYECTOS DE  INFRAESTRUCTURA DE TRANSPORTE "/>
    <x v="3"/>
    <s v="Perimetral del Oriente de Cundinamarca"/>
    <s v="Alvaro Sandoval"/>
    <s v="Marzo de 2016"/>
    <s v="PEI"/>
    <n v="149"/>
    <m/>
    <s v="Se realizará el cambio del logotipo  en los vehículo , los cuales se deben tener legibles y en buenas condiciones."/>
    <m/>
    <m/>
    <m/>
    <s v="Mediante correo electrónico del 29/04/2016, se envía plan de mejoramiento. A espera de documentación que evidencie avance"/>
    <m/>
    <x v="1"/>
    <s v="Mediante correo electrónico del 24/06/2016, se informa que no es una obligación contractual. Se cierra por considerse una recomendación"/>
  </r>
  <r>
    <n v="3039"/>
    <n v="34"/>
    <x v="4"/>
    <s v="• No se encontró evidencia que la Interventoría  examina, verifica y controla el documento del beneficiario real para garantizar que no hay violación a los LA/FT (lavado de activos y financiación de terrorismo). Tampoco evidencia de la solicitud del corre"/>
    <s v="GESTIÓN CONTRACTUAL Y  SEGUIMIENTO DE  PROYECTOS DE  INFRAESTRUCTURA DE TRANSPORTE "/>
    <x v="3"/>
    <s v="Perimetral del Oriente de Cundinamarca"/>
    <s v="Alvaro Sandoval"/>
    <s v="Marzo de 2016"/>
    <s v="PEI"/>
    <n v="149"/>
    <m/>
    <s v="SE DA LA NO OBJECIÓN DE LA NC.  Se informa  que este diagnóstico se encuentra desglosado en el informe mensual del mes de marzo entregado con oficio CP-PER-601-2016 con radicado de la ANI 2016-409-029016-2 el 13 de abril de 2016.  Se encuentra dentro del "/>
    <m/>
    <m/>
    <m/>
    <s v="Mediante correo electrónico del 29/04/2016, se envía plan de mejoramiento. A espera de documentación que evidencie avance"/>
    <m/>
    <x v="1"/>
    <s v="Mediante correo electrónico del 24/06/2016, se anexa la política de prevención, control y gestión de riesgos de corrupción, lavado de activos y financiación de terrorismo implementado por el concesionario."/>
  </r>
  <r>
    <n v="3040"/>
    <n v="35"/>
    <x v="4"/>
    <s v="• Durante el plazo de la actividad de actualización de inventario de activos, no se evidenció el seguimiento de la interventoría a las diligencias adelantadas por el concesionario para actualizar anualmente el inventario valorizado de activos de la conces"/>
    <s v="GESTIÓN CONTRACTUAL Y  SEGUIMIENTO DE  PROYECTOS DE  INFRAESTRUCTURA DE TRANSPORTE "/>
    <x v="3"/>
    <s v="Perimetral del Oriente de Cundinamarca"/>
    <s v="Alvaro Sandoval"/>
    <s v="Marzo de 2016"/>
    <s v="PEI"/>
    <n v="149"/>
    <m/>
    <s v="NO OBJECIÓN DE LA  NC. Se informa que le fue solicitado al POB y fiduciaria  el certificado para verificar y garantizar que no haya violación en lavados de activos. Se envío con oficio N° CP-PER-490-2016 el 11 de febrero de 2016 con radicado de la ANI N° "/>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el oficio de solicitud de actualización de inventario por parte de la interventoría, y la respuesta del conce"/>
  </r>
  <r>
    <n v="3041"/>
    <n v="36"/>
    <x v="4"/>
    <s v="• No se evidenció que la interventoría verificó y analizó los estados financieros (presentados a la ANI y la interventoría) auditados del concesionario y del Patrimonio Autónomo, a 31 de diciembre por un auditor independiente que preste sus servicios a ni"/>
    <s v="GESTIÓN CONTRACTUAL Y  SEGUIMIENTO DE  PROYECTOS DE  INFRAESTRUCTURA DE TRANSPORTE "/>
    <x v="3"/>
    <s v="Perimetral del Oriente de Cundinamarca"/>
    <s v="Alvaro Sandoval"/>
    <s v="Marzo de 2016"/>
    <s v="PEI"/>
    <n v="149"/>
    <m/>
    <s v="SE DA LA OBJECIÓN A LA NC. Se tiene un registro en el informe mensual de marzo donde esta el registro del inventario.se anexa registro de la evidencia. Se envío con oficio CP-PER-601-2016 con radicado de la ANI 2016-409-029016-2 el 13 de abril de 2016.Den"/>
    <m/>
    <m/>
    <m/>
    <s v="Mediante correo electrónico del 29/04/2016, se envía plan de mejoramiento. A espera de documentación que evidencie avance"/>
    <m/>
    <x v="1"/>
    <s v="_x000a_Mediante correo electrónico del 24/06/2016, se anexa comunicación enviada por la interventoría a la ANI e donde se revisa los estados financieros (presentados a la ANI y la interventoría) auditados del concesionario y del Patrimonio Autónomo, a 31 de dic"/>
  </r>
  <r>
    <n v="3042"/>
    <n v="37"/>
    <x v="4"/>
    <s v="• No se evidenció que la interventoría verificó y analizó los estados financieros (presentados a la ANI y la interventoría) no auditados en forma trimestral efectuados por un auditor independiente que preste sus servicios a nivel internacional, y que  ide"/>
    <s v="GESTIÓN CONTRACTUAL Y  SEGUIMIENTO DE  PROYECTOS DE  INFRAESTRUCTURA DE TRANSPORTE "/>
    <x v="3"/>
    <s v="Perimetral del Oriente de Cundinamarca"/>
    <s v="Alvaro Sandoval"/>
    <s v="Marzo de 2016"/>
    <s v="PEI"/>
    <n v="149"/>
    <m/>
    <s v="SE DA LA OBJECIÓN A LA NC. Se aclara que el POB entregó estos estados financieros con corte a 31 de diciembre en marzo  a la fiducia y copia a la interventoría .Este se encuentra en el informe de marzo de 2016, enviado  con oficio N °C P-PER-601-2016 con "/>
    <m/>
    <m/>
    <m/>
    <s v="Mediante correo electrónico del 29/04/2016, se envía plan de mejoramiento. A espera de documentación que evidencie avance"/>
    <m/>
    <x v="1"/>
    <s v="Mediante correo electrónico del 24/06/2016, se anexan informes mensuales de la interventoría a la ANI e donde se revisa los estados financieros."/>
  </r>
  <r>
    <n v="3043"/>
    <n v="38"/>
    <x v="4"/>
    <s v="• No se evidenció que la interventoría verificó y analizó durante el plazo de esta actividad, las diligencias adelantadas por el concesionario para mantener en su contabilidad claramente identificados los ingresos y egresos correspondientes a la Unidad Fu"/>
    <s v="GESTIÓN CONTRACTUAL Y  SEGUIMIENTO DE  PROYECTOS DE  INFRAESTRUCTURA DE TRANSPORTE "/>
    <x v="3"/>
    <s v="Perimetral del Oriente de Cundinamarca"/>
    <s v="Alvaro Sandoval"/>
    <s v="Marzo de 2016"/>
    <s v="PEI"/>
    <n v="149"/>
    <m/>
    <s v="Esta incluido en el informe mensual de marzo de 2016, con oficio   CP-PER-601-2016 con radicado de la ANI 2016-409-029016-2 el 13 de abril de 2016.Remitirsen al numeral de informe N 5."/>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apartes de los tres últimos informes financieros, en donde se evidencia la distribución de los ingresos y egre"/>
  </r>
  <r>
    <n v="3044"/>
    <n v="39"/>
    <x v="4"/>
    <s v="• No se evidenció que la interventoría verificó durante el plazo de esta actividad, las diligencias adelantadas por el concesionario para remitir a la ANI dentro de los primeros 15 días siguientes al periodo objeto el reporte de los formatos:-GCSP-F-008 ("/>
    <s v="GESTIÓN CONTRACTUAL Y  SEGUIMIENTO DE  PROYECTOS DE  INFRAESTRUCTURA DE TRANSPORTE "/>
    <x v="3"/>
    <s v="Perimetral del Oriente de Cundinamarca"/>
    <s v="Alvaro Sandoval"/>
    <s v="Marzo de 2016"/>
    <s v="PEI"/>
    <n v="149"/>
    <m/>
    <s v="SE DA LA OBJECIÓN A LA NC. Los estados financieros son  enviados  por Fiducolombia y están  por Unidad Funcional  y son anexados en los informes mensuales de enero., febrero , marzo de 2016, diciembre de 2015.Para el cierre respectivo, enviamos el soporte"/>
    <m/>
    <m/>
    <m/>
    <s v="Mediante correo electrónico del 29/04/2016, se envía plan de mejoramiento. A espera de documentación que evidencie avance"/>
    <m/>
    <x v="1"/>
    <s v="Mediante correo electrónico del 24/06/2016, se anexan oficios en donde se evidencia entrega de los formatos señalados en la no conformidad, cumpliendo con los plazos establecidos."/>
  </r>
  <r>
    <n v="3045"/>
    <n v="40"/>
    <x v="4"/>
    <s v="• El Plan de Acción con respecto a las auditorias de Seguridad Vial aún no ha sido presentado a la ANI,  no existe un programa de auditorías a realizar durante la vigencia del contrato aprobado, sin embargo se está planeando una auditoría para la UF1 y pa"/>
    <s v="GESTIÓN CONTRACTUAL Y  SEGUIMIENTO DE  PROYECTOS DE  INFRAESTRUCTURA DE TRANSPORTE "/>
    <x v="3"/>
    <s v="Perimetral del Oriente de Cundinamarca"/>
    <s v="Alvaro Sandoval"/>
    <s v="Marzo de 2016"/>
    <s v="PEI"/>
    <n v="149"/>
    <m/>
    <s v="SE DA LA OBJECIÓN A LA NC. Se hace envío del formato GCSP-F-008  inversión de capital privado. Este se remite con el oficio y formato diligenciado y firmado por las partes interesadas, Se entrega semestralmente. El último está con fecha de 16 de diciembre"/>
    <m/>
    <m/>
    <m/>
    <s v="Mediante correo electrónico del 29/04/2016, se envía plan de mejoramiento. A espera de documentación que evidencie avance"/>
    <m/>
    <x v="1"/>
    <s v="Mediante correo electrónico del 24/06/2016, se anexan oficios en donde se evidencia entrega de cronograma de las auditorías de seguridad vial que realizará la interventoría, para aprobación de la ANI"/>
  </r>
  <r>
    <n v="3046"/>
    <n v="41"/>
    <x v="4"/>
    <s v="• El Plan de Calidad aún no ha sido entregado por el concesionario para su revisión. Respecto de la elaboración y actualización de Memoria Técnica de cada Unidad Funcional, publicada en internet o disponible en medio magnético, en la auditoría realizada n"/>
    <s v="GESTIÓN CONTRACTUAL Y  SEGUIMIENTO DE  PROYECTOS DE  INFRAESTRUCTURA DE TRANSPORTE "/>
    <x v="3"/>
    <s v="Perimetral del Oriente de Cundinamarca"/>
    <s v="Alvaro Sandoval"/>
    <s v="Marzo de 2016"/>
    <s v="PEI"/>
    <n v="149"/>
    <m/>
    <s v="Se oficializará nuevamente al POB el Plan de auditoria de seguridad vial y, teniendo en cuenta el decreto reglamentario que amplio su aplicación. Fecha de cumplimiento de aprobación del Plan estratégico de seguridad vial."/>
    <m/>
    <m/>
    <m/>
    <s v="Mediante correo electrónico del 29/04/2016, se envía plan de mejoramiento. A espera de documentación que evidencie avance"/>
    <m/>
    <x v="1"/>
    <s v="Mediante correo electrónico del 24/06/2016, se anexan oficios en donde se solicita entrega del plan de calidad por parte del concesionario, y la evaluación y modificaciones requeridas por parte de la interventoria. Es necesario conocer mediante que format"/>
  </r>
  <r>
    <n v="3047"/>
    <n v="42"/>
    <x v="4"/>
    <s v="• La Interventoría aún no hace seguimiento al Programa de Información y Participación Comunitaria. Evaluación y Autoevaluación, porque el concesionario no ha implementado aun una encuesta que será desarrollada  por una firma de encuestas independiente, me"/>
    <s v="GESTIÓN CONTRACTUAL Y  SEGUIMIENTO DE  PROYECTOS DE  INFRAESTRUCTURA DE TRANSPORTE "/>
    <x v="3"/>
    <s v="Perimetral del Oriente de Cundinamarca"/>
    <s v="Alvaro Sandoval"/>
    <s v="Marzo de 2016"/>
    <s v="PEI"/>
    <n v="149"/>
    <m/>
    <s v="Se le solicitará al POB por oficio la entrega de estas encuestas como evidencia de la evaluación  que se le hizo a los usuarios de la via y AID. Pues contractualmente deben entregar las encuestas realizadas  de forma anual , contados desde el momento que "/>
    <m/>
    <m/>
    <m/>
    <s v="Mediante correo electrónico del 29/04/2016, se envía plan de mejoramiento. A espera de documentación que evidencie avance_x000a_Mediante correo electrónico del 24/06/2016, se queda a la espera de respuesta por parte del concesionario._x000a__x000a_Mediante oficio No. 2016-"/>
    <m/>
    <x v="1"/>
    <s v="_x000a_Mediante correo electrónico del 06/09/2016, se anexa resultado de la encuesta realizada por la concesión tanto semestral como anual, de acuerdo a sus obligaciones."/>
  </r>
  <r>
    <n v="3048"/>
    <n v="43"/>
    <x v="4"/>
    <s v="• La entrega del plan de adquisición de predios se hizo desde junio del año 2015, pero en su momento, la interventoría hizo observaciones respecto del cronograma que ya no se está ajustando a los tiempos por lo que el concesionario hizo entrega de una act"/>
    <s v="GESTIÓN CONTRACTUAL Y  SEGUIMIENTO DE  PROYECTOS DE  INFRAESTRUCTURA DE TRANSPORTE "/>
    <x v="3"/>
    <s v="Perimetral del Oriente de Cundinamarca"/>
    <s v="Alvaro Sandoval"/>
    <s v="Marzo de 2016"/>
    <s v="PEI"/>
    <n v="149"/>
    <m/>
    <s v="Se le solicitará al POB por oficio la entrega de estas encuestas como evidencia de la evaluación  que se le hizo a los usuarios de la vía y AID. Pues contractualmente deben entregar las encuestas realizadas  de forma anual , contados desde el momento que "/>
    <m/>
    <m/>
    <m/>
    <s v="Mediante correo electrónico del 29/04/2016, se envía plan de mejoramiento. A espera de documentación que evidencie avance"/>
    <m/>
    <x v="1"/>
    <s v="Mediante correo electrónico del 24/06/2016, se queda a la espera de respuesta por parte del concesionario._x000a__x000a_Mediante oficio No. 2016-409-062159-2 del 21/07/2016, se anexa distintas comunicaciones y metodologías de seguimiento aplicadas por la interventorí"/>
  </r>
  <r>
    <n v="3049"/>
    <n v="44"/>
    <x v="4"/>
    <s v="• No se evidencia un control permanente respecto del personal mínimo exigido para la interventoría en relación con las no objeciones del a ANI."/>
    <s v="GESTIÓN CONTRACTUAL Y  SEGUIMIENTO DE  PROYECTOS DE  INFRAESTRUCTURA DE TRANSPORTE "/>
    <x v="3"/>
    <s v="Perimetral del Oriente de Cundinamarca"/>
    <s v="Alvaro Sandoval"/>
    <s v="Marzo de 2016"/>
    <s v="PEI"/>
    <n v="149"/>
    <m/>
    <s v="Se solicitará al POB por oficio  la entrega de un nuevo cronograma que se ajuste o este aterrizado en cuanto a los tiempos estipulados  que se proyectaran  por cada actividad .Se hará seguimiento de los  cumplimientos."/>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comunicación por parte del representante legal de la interventoría, en donde rectifica el personal vinculado "/>
  </r>
  <r>
    <n v="3050"/>
    <n v="45"/>
    <x v="4"/>
    <s v="• No se evidencia el seguimiento a las obligaciones contractuales de la interventoría respecto de aquellas exigidas para los contrato s 4G en relación con la gestión financiera y en especial sobre: formatos obligatorias, informes auditados por un auditor "/>
    <s v="GESTIÓN CONTRACTUAL Y  SEGUIMIENTO DE  PROYECTOS DE  INFRAESTRUCTURA DE TRANSPORTE "/>
    <x v="3"/>
    <s v="Perimetral del Oriente de Cundinamarca"/>
    <s v="Alvaro Sandoval"/>
    <s v="Marzo de 2016"/>
    <s v="PEI"/>
    <n v="149"/>
    <m/>
    <s v="La Gerencia Financiera se encuentra preparando un memorando sobre las acciones adelantadas respecto a esta no conformidad para solicitar su cierre. A hoy, 29 de Abril de 2016, por un error involuntario, aún no se ha emitido dicho memorando."/>
    <m/>
    <m/>
    <m/>
    <s v="Mediante correo electrónico del 29/04/2016, se envía plan de mejoramiento. A espera de documentación que evidencie avance"/>
    <m/>
    <x v="1"/>
    <s v="Mediante memorando No. 2016-308-006198-3 del 17/05/2016 se envían todas las acciones que realiza la Gerencia Financiera de la ANI, donde se especifican cada una de las actividades de apoyo para la ejecución del proyecto"/>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s v="GESTIÓN CONTRACTUAL Y  SEGUIMIENTO DE  PROYECTOS DE  INFRAESTRUCTURA DE TRANSPORTE "/>
    <x v="3"/>
    <s v="Gerencia Financiera."/>
    <s v="Luz Jeni Fung Muñoz"/>
    <s v="Marzo de 2016"/>
    <s v="PEI"/>
    <n v="155"/>
    <m/>
    <m/>
    <m/>
    <m/>
    <m/>
    <m/>
    <m/>
    <x v="2"/>
    <m/>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s v="GESTIÓN CONTRACTUAL Y  SEGUIMIENTO DE  PROYECTOS DE  INFRAESTRUCTURA DE TRANSPORTE "/>
    <x v="3"/>
    <s v="Gerencia Financiera."/>
    <s v="Luz Jeni Fung Muñoz"/>
    <s v="Marzo de 2016"/>
    <s v="PEI"/>
    <n v="155"/>
    <m/>
    <m/>
    <m/>
    <m/>
    <m/>
    <m/>
    <m/>
    <x v="2"/>
    <m/>
  </r>
  <r>
    <n v="3053"/>
    <n v="48"/>
    <x v="4"/>
    <s v="3. Proyectos con diferencias significativas en los saldos:_x000a_• Autopista al Mar 1: Se presentó una diferencia en la conciliación por $15.406.465.248,99=, que corresponde a que el concesionario no reporto el valor de equity más deudas, solo el valor ejecutad"/>
    <s v="GESTIÓN CONTRACTUAL Y  SEGUIMIENTO DE  PROYECTOS DE  INFRAESTRUCTURA DE TRANSPORTE "/>
    <x v="3"/>
    <s v="Gerencia Financiera."/>
    <s v="Luz Jeni Fung Muñoz"/>
    <s v="Marzo de 2016"/>
    <s v="PEI"/>
    <n v="155"/>
    <m/>
    <m/>
    <m/>
    <m/>
    <m/>
    <m/>
    <m/>
    <x v="2"/>
    <m/>
  </r>
  <r>
    <n v="3054"/>
    <n v="49"/>
    <x v="4"/>
    <s v="7.1.1 Para la Interventoría_x000a_1. Realizar seguimiento al plan de calidad del concesionario, de tal manera que se generen procedimientos de control y formatos sobre el mismo. _x000a_"/>
    <s v="GESTIÓN CONTRACTUAL Y  SEGUIMIENTO DE  PROYECTOS DE  INFRAESTRUCTURA DE TRANSPORTE "/>
    <x v="3"/>
    <s v="Autopista del café"/>
    <s v="Mónica Bibiana Forero "/>
    <s v="Marzo de 2016"/>
    <s v="PEI"/>
    <n v="44"/>
    <m/>
    <s v="Pese a que el contrato de Concesión 113 -97 no estipula como requerimiento contractual un plan de calidad, se implementarán las siguientes acciones: _x000a_1. Solicitar al Concesionario mediante oficio la entrega del plan de calidad._x000a_2. Revisar el plan de calid"/>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la interventoría solicitó el plan de calidad al concesionario para su seguimiento, pero éste aduce que no es parte int"/>
  </r>
  <r>
    <n v="3055"/>
    <n v="50"/>
    <x v="4"/>
    <s v="2. La página web de la Interventoría es una plataforma de una de las empresas que componen el Consorcio Intervial, razón por la cual se presentan todos los proyectos que tienen a su cargo, haciendo que se dificulte su búsqueda al no ser una página web exc"/>
    <s v="GESTIÓN CONTRACTUAL Y  SEGUIMIENTO DE  PROYECTOS DE  INFRAESTRUCTURA DE TRANSPORTE "/>
    <x v="3"/>
    <s v="Autopista del café"/>
    <s v="Mónica Bibiana Forero "/>
    <s v="Marzo de 2016"/>
    <s v="PEI"/>
    <n v="44"/>
    <m/>
    <s v="1. Adecuación de la pagina de interventoría exclusiva para el proyecto, _x000a_2. Establecer procedimiento de Mejorar y actualizar el registro fotográfico.  _x000a_3. Incluir link o enlace directo  a la pagina de la ANI _x000a_4. Verificar el acceso en tiempo real a las cá"/>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se creó un enlace directo para la ANI, la pagina web es exclusiva de la Interventoria, y se actualizó el registro foto"/>
  </r>
  <r>
    <n v="3056"/>
    <n v="51"/>
    <x v="4"/>
    <s v="3. Es necesario que la interventoría dentro de su plan de calidad, implemente formatos separados para cada componente (seguridad industrial, salud ocupacional e higiene industrial), en donde se especifique con claridad los aspectos que se requieren cumpli"/>
    <s v="GESTIÓN CONTRACTUAL Y  SEGUIMIENTO DE  PROYECTOS DE  INFRAESTRUCTURA DE TRANSPORTE "/>
    <x v="3"/>
    <s v="Autopista del café"/>
    <s v="Mónica Bibiana Forero "/>
    <s v="Marzo de 2016"/>
    <s v="PEI"/>
    <n v="44"/>
    <m/>
    <s v="Definir formatos contemplando los requisitos de ley aplicables (a los cuales debe dar cumplimiento el concesionario y de obligatoria verificación por la interventoría), con la implementación de formatos por componentes: _x000a_* Seguridad industrial_x000a_* Salud Ocu"/>
    <m/>
    <m/>
    <m/>
    <s v="Mediante correo electrónico del  06/05/2016 se envía el plan de mejoramiento_x000a__x000a_Se revisará seguimiento del tema en Junio 2016"/>
    <n v="100"/>
    <x v="1"/>
    <s v="Mediante correo electrónico del 24/06/2016, se evidencia que se están realizando mesas de solcialización al interior de la empresa, con el fin de consolidar un formato que permita realizar seguimiento a cada componente._x000a__x000a_Mediante correo electrónico del 16"/>
  </r>
  <r>
    <n v="3057"/>
    <n v="52"/>
    <x v="4"/>
    <s v="4. Modificar las descripciones en los formatos utilizados por los inspectores en sus recorridos del proyecto, ya que se observó que en muchos se menciona “a criterio del inspector&quot;, lo que conllevaría a juicios subjetivos"/>
    <s v="GESTIÓN CONTRACTUAL Y  SEGUIMIENTO DE  PROYECTOS DE  INFRAESTRUCTURA DE TRANSPORTE "/>
    <x v="3"/>
    <s v="Autopista del café"/>
    <s v="Mónica Bibiana Forero "/>
    <s v="Marzo de 2016"/>
    <s v="PEI"/>
    <n v="44"/>
    <m/>
    <s v="1. Ajustar el formato IAPM-GT-PQ-C-07 correspondiente a la Lista de chequeo - Fresado, modificando en la columna de requisitos donde establece &quot;a criterio de quien revisa&quot; y se dejará como criterio la normatividad o documentación especifica para cada aspe"/>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anexa los formatos con las modificaciones solicitadas"/>
  </r>
  <r>
    <n v="3058"/>
    <n v="53"/>
    <x v="4"/>
    <s v="5. Incluir los indicadores que miden la gestión social e informar oportunamente los pendientes por parte del concesionario, de tal fin que se cree una herramienta de seguimiento sobre el tema."/>
    <s v="GESTIÓN CONTRACTUAL Y  SEGUIMIENTO DE  PROYECTOS DE  INFRAESTRUCTURA DE TRANSPORTE "/>
    <x v="3"/>
    <s v="Autopista del café"/>
    <s v="Mónica Bibiana Forero "/>
    <s v="Marzo de 2016"/>
    <s v="PEI"/>
    <n v="44"/>
    <m/>
    <s v="1. Implementar un formato como herramienta de seguimiento para las peticiones, quejas y/o reclamos (PQR) presentados. _x000a_2. Establecer indicadores y sugerirlos a la ANI para implementarlos en el proyecto de Concesión, de manera concertada ANI-Concesionario-"/>
    <m/>
    <m/>
    <m/>
    <s v="Mediante correo electrónico del  06/05/2016 se envía el plan de mejoramiento_x000a_Mediante correo electrónico del 24/06/2016, se anexa formato tipo para revisión de PQR`s, de tal manera que se generen indicadores._x000a_Mediante correo electrónico del 16/09/2016, se"/>
    <m/>
    <x v="0"/>
    <m/>
  </r>
  <r>
    <n v="3059"/>
    <n v="54"/>
    <x v="4"/>
    <s v="6. Requerir al concesionario que se realicen las mejoras y/o correcciones encontradas en la visita de obra e incluir estas actividades en el cronograma de mantenimiento anual. Estas son:_x000a_a. Otrosí No. 14: Mejoramiento de la capa de rodadura del pavimento "/>
    <s v="GESTIÓN CONTRACTUAL Y  SEGUIMIENTO DE  PROYECTOS DE  INFRAESTRUCTURA DE TRANSPORTE "/>
    <x v="3"/>
    <s v="Autopista del café"/>
    <s v="Mónica Bibiana Forero "/>
    <s v="Marzo de 2016"/>
    <s v="PEI"/>
    <n v="44"/>
    <m/>
    <s v="Otro si N° 14:_x000a_Sectores en intervención: otrosí 14 -Sector La Española Calarcá - en construcción. Las observaciones dentro del proceso constructivo vienen siendo atendidas por el Concesionario, dentro del plazo contractual.  _x000a_Hacer seguimiento hasta la at"/>
    <m/>
    <m/>
    <m/>
    <s v="Mediante correo electrónico del  06/05/2016 se envía el plan de mejoramiento_x000a__x000a_Mediante correo electrónico del 24/06/2016, se anexa el requerimiento de la interventoría para realizar las distintas intervenciones, las cuales fueron atendidas por el concesio"/>
    <n v="100"/>
    <x v="1"/>
    <s v="Mediante correo electrónico del 16/09/2016, se anexa registro fotográfico y formatos de funcionamiento de los postes SOS"/>
  </r>
  <r>
    <n v="3060"/>
    <n v="55"/>
    <x v="4"/>
    <s v="1. Ayudar a la solución de varias de las falencias en el tema predial, de tal suerte que se realice un seguimiento oportuno sobre la entrega de las fichas prediales y la actualización de la sábana predial por parte del concesionario. De igual manera, info"/>
    <s v="GESTIÓN CONTRACTUAL Y  SEGUIMIENTO DE  PROYECTOS DE  INFRAESTRUCTURA DE TRANSPORTE "/>
    <x v="3"/>
    <s v="Autopista del café"/>
    <s v="Mónica Bibiana Forero "/>
    <s v="Marzo de 2016"/>
    <s v="PEI"/>
    <n v="44"/>
    <m/>
    <s v=" _x000a_- Realizar comites prediales virtuales,  con una  frecuencia mensual, con el fin de avanzar en los temas pendientes_x000a_- Seguimiento semanal en los planes de regularización a la lista de chequeo de los pendientes prediales_x000a_- Revisión y evaluación de la sab"/>
    <m/>
    <m/>
    <m/>
    <s v="Mediante correo electrónico del  06/05/2016 se envía el plan de mejoramiento_x000a__x000a_Se revisará seguimiento del tema en Junio 2016"/>
    <n v="100"/>
    <x v="1"/>
    <s v="Mediante correo electrónico del 24/06/2016, se informa las distintas actividades que está realizando la interventoría sobre el tema._x000a__x000a_Mediante correo electrónico del 16/09/2016, se informa que la interventoría se encuentra apoyando la gestión predial del "/>
  </r>
  <r>
    <n v="3061"/>
    <n v="56"/>
    <x v="4"/>
    <s v="2. Gestionar con el concesionario y realizar seguimiento a los compromisos  sobre el cumplimiento del  programa de inversión del 1%, al igual que las obligaciones que se tienen frente a las solicitudes por parte de la ANLA de las 4 licencias ambientales q"/>
    <s v="GESTIÓN CONTRACTUAL Y  SEGUIMIENTO DE  PROYECTOS DE  INFRAESTRUCTURA DE TRANSPORTE "/>
    <x v="3"/>
    <s v="Autopista del café"/>
    <s v="Mónica Bibiana Forero "/>
    <s v="Marzo de 2016"/>
    <s v="PEI"/>
    <n v="44"/>
    <m/>
    <s v=" -Seguimiento a la definición por parte del Concesionario respecto a los programas y proyectos objeto e la inversión del 1 % para cada una de las Corporaciones Autónomas Regionales_x000a_- Seguimiento a la actualización el valor a ejecutar para cada una de esta"/>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m/>
    <x v="0"/>
    <m/>
  </r>
  <r>
    <n v="3062"/>
    <n v="57"/>
    <x v="4"/>
    <s v="3. Gestionar de manera proactiva lo contemplado en el Plan de Mejoramiento por Procesos – PMP, referido a las recomendaciones de las auditorías anteriores (desde diciembre de 2012) que hasta el momento se mantienen en el proyecto."/>
    <s v="GESTIÓN CONTRACTUAL Y  SEGUIMIENTO DE  PROYECTOS DE  INFRAESTRUCTURA DE TRANSPORTE "/>
    <x v="3"/>
    <s v="Autopista del café"/>
    <s v="Mónica Bibiana Forero "/>
    <s v="Marzo de 2016"/>
    <s v="PEI"/>
    <n v="44"/>
    <m/>
    <s v="En el proceso de cerrar los pendientes se realizará:_x000a_- Respecto a la publicidad en el proyecto, se definirá la viabilidad jurídica de reglamentar la tipología y localización de la publicidad que se podría utilizar_x000a_- Referente a las estadísticas de segurid"/>
    <m/>
    <m/>
    <m/>
    <s v="Mediante correo electrónico del  06/05/2016 se envía el plan de mejoramiento_x000a__x000a_Mediante correo electrónico del 24/06/2016, se informa las distintas actividades que está realizando la interventoría sobre el tema._x000a__x000a_Seguimiento en diciembre"/>
    <m/>
    <x v="0"/>
    <m/>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
    <s v="GESTIÓN CONTRACTUAL Y  SEGUIMIENTO DE  PROYECTOS DE  INFRAESTRUCTURA DE TRANSPORTE "/>
    <x v="4"/>
    <s v="Ruta del sol tramo I"/>
    <s v="Ivan Mejia "/>
    <s v="Marzo de 2016"/>
    <s v="PEI"/>
    <n v="54"/>
    <m/>
    <s v="El 14 y 15 de abril de 2016, se realizará recorrido en compañía del personal del consorcio para la verificación del estado de las áreas a compensar y se elaborará un cronograma de intervención que contemple las actividades necesarias para culminar la tota"/>
    <m/>
    <m/>
    <m/>
    <s v="Mediante memorando No. 2016-500-005282-3 del 26/04/2016 se envía plan de mejoramiento._x000a_Mediante memorando No. 2016-500-007575-3 del 17/06/2016 se anexa acta del recorrido y envío del plan de compensaciones que el concesionario debe realizar en el corredor"/>
    <m/>
    <x v="0"/>
    <m/>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
    <s v="GESTIÓN CONTRACTUAL Y  SEGUIMIENTO DE  PROYECTOS DE  INFRAESTRUCTURA DE TRANSPORTE "/>
    <x v="4"/>
    <s v="Ruta del sol tramo I"/>
    <s v="Ivan Mejia "/>
    <s v="Marzo de 2016"/>
    <s v="PEI"/>
    <n v="54"/>
    <m/>
    <s v="El 14 y 15 de abril de 2016, se realizará recorrido conjunto con el Consorcio se determinará la medidas a implementar y se elaborará un  cronograma de intrvención para dar cumplimiento al establecimiento de las coberturas necesarias en los taludes según e"/>
    <m/>
    <m/>
    <m/>
    <s v="Mediante memorando No. 2016-500-005282-3 del 26/04/2016 se envía plan de mejoramiento._x000a_Mediante memorando No. 2016-500-007575-3 del 17/06/2016 se informa que la interventoría ya solicitó inicio del procedimiento sancionatorio en contra del concesionario, "/>
    <m/>
    <x v="0"/>
    <m/>
  </r>
  <r>
    <n v="3065"/>
    <n v="60"/>
    <x v="4"/>
    <s v="Con respecto al dato desactualizado de tráfico vehicular por concesión que contiene los totales mensuales de vehículos que circulan en los peajes de la ANI 2003 a 2015, se levanta una no conformidad por el incumplimiento de la periodicidad contemplada en "/>
    <s v="GESTIÓN DE LA  INFORMACIÓN Y  COMUNICACIONES"/>
    <x v="1"/>
    <s v="Gerencia de Sistemas "/>
    <s v="Juan Diego Toro"/>
    <s v="Abril de 2016"/>
    <s v="PEI"/>
    <n v="8"/>
    <s v="Ac"/>
    <s v="-actualizar el dato de trafico vehicular por concesión en plataforma de datos abiertos _x000a_"/>
    <d v="2016-04-30T00:00:00"/>
    <d v="2016-05-30T00:00:00"/>
    <m/>
    <s v="05/09/2016 mediente el memoradno 2016-103-006661-3 del 27 de mayo se confirma la actualización del dato"/>
    <n v="100"/>
    <x v="1"/>
    <m/>
  </r>
  <r>
    <n v="3066"/>
    <n v="61"/>
    <x v="4"/>
    <s v="1. Proyectos que no enviaron el formato GCSP-F-008 al área de contabilidad dentro del tiempo establecido a la ANI para el mes de enero del año en curso:_x000a_ _x000a_• Malla Vial del Meta._x000a_• Corredor Perimetral del Oriente de Cundinamarca._x000a_"/>
    <s v="GESTIÓN  ADMINISTRATIVA Y  FINANCIERA"/>
    <x v="2"/>
    <s v="Contabilidad"/>
    <s v="Luz Jeni Fung Muñoz"/>
    <s v="Abril de 2016"/>
    <s v="PEI"/>
    <n v="83"/>
    <m/>
    <m/>
    <m/>
    <m/>
    <m/>
    <m/>
    <m/>
    <x v="2"/>
    <m/>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
    <s v="GESTIÓN  ADMINISTRATIVA Y  FINANCIERA"/>
    <x v="2"/>
    <s v="Contabilidad"/>
    <s v="Luz Jeni Fung Muñoz"/>
    <s v="Abril de 2016"/>
    <s v="PEI"/>
    <n v="83"/>
    <m/>
    <s v="Corredor Perimetral del Oriente de Cundinamarca Se envió correo a la Interventoría solicitando incluir Observación en el Formato explicando la diferencia, la cual según lo indicado corresponde al Redondeo de Decimales, según les ha informado la Fiducia. E"/>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
    <m/>
    <x v="0"/>
    <m/>
  </r>
  <r>
    <n v="3068"/>
    <n v="63"/>
    <x v="4"/>
    <s v="3. Proyectos con diferencias significativas en los saldos:_x000a_• Ruta del Sol 3: presenta diferencias por ingresos que no se registran por causación sino por el método de caja por valor de $947.846.910,00=._x000a_• Santana – Mocoa – Neiva: Presenta una diferencia p"/>
    <s v="GESTIÓN  ADMINISTRATIVA Y  FINANCIERA"/>
    <x v="2"/>
    <s v="Contabilidad"/>
    <s v="Luz Jeni Fung Muñoz"/>
    <s v="Abril de 2016"/>
    <s v="PEI"/>
    <n v="83"/>
    <m/>
    <s v="a traves de correo del 30/06/2016 el area responsable, envia la descripción de las acciones realizadas para subsanar la no conformidad "/>
    <m/>
    <m/>
    <s v="Santana - Mocoa - Neiva: Mediante memorando No. 2016-409-040889-2 del 18 de mayo, la interventoría remite certificación emitida por Bancolombia con respecto a los menores valores consignados por INVIAS-ODINSA, en compensación de los dineros consignados en"/>
    <s v="mediante correo 24/05/2016 enviaron certificado de fiduciaria Bancolombia del proyecto Santana – Mocoa – Neiva, queda pendiente la remisión de los certificados de los demás proyectos_x000a_mediante correo 26/05/2016 enviaron certificado de fiduciaria Bancolombi"/>
    <m/>
    <x v="1"/>
    <s v="se revisaron los soportes que dan cuenta que se subsana la no conformidad "/>
  </r>
  <r>
    <n v="3069"/>
    <n v="64"/>
    <x v="4"/>
    <s v="7.1.1 Para la Interventoría_x000a_1. La interventoría no realiza el seguimiento a los plazos máximos de respuesta de las comunicaciones a su cargo, de acuerdo a lo estipulado en la cláusula 1.3 inciso a) gestión administrativa del contrato de interventoría el c"/>
    <s v="GESTIÓN CONTRACTUAL Y  SEGUIMIENTO DE  PROYECTOS DE  INFRAESTRUCTURA DE TRANSPORTE "/>
    <x v="3"/>
    <s v="IP 4G GICA "/>
    <s v="Mónica Bibiana Forero "/>
    <s v="Abril de 2016"/>
    <s v="PEI"/>
    <n v="65"/>
    <m/>
    <s v="1) Se realiza la Recepcion de la correspondencia tanto recibida como enviada, y se relaciona en el formato &quot;CONTROL DE CORRESPONDENCIA &quot; se escanea y se guarda en el archivo fisico y en medio magnetico en el servidor por parte de la secretaria._x000a_2) El Dire"/>
    <m/>
    <m/>
    <m/>
    <s v="Mediante correo electrónico del 15/06/2016 se anexa plan de mejoramiento a cargo de la interventoría._x000a__x000a_Se verificará avance en el mismo en septiembre de 2016"/>
    <n v="100"/>
    <x v="1"/>
    <s v="_x000a_Mediante memorando No. 2016-306-011232-3 del 16/09/2016, se informa que se implementó un sistema de servidor al interior de la interventoría, al igual que se manejan semáforos que permiten alertar los tiempos de respuesta. Además, se realizan backs quinc"/>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
    <s v="GESTIÓN CONTRACTUAL Y  SEGUIMIENTO DE  PROYECTOS DE  INFRAESTRUCTURA DE TRANSPORTE "/>
    <x v="3"/>
    <s v="IP 4G GICA "/>
    <s v="Mónica Bibiana Forero "/>
    <s v="Abril de 2016"/>
    <s v="PEI"/>
    <n v="65"/>
    <m/>
    <m/>
    <m/>
    <m/>
    <m/>
    <s v="Mediante memorando No. 2016-306-006413-3 del 23/05/2016, se anexa comunicación enviada al concesionario, en donde se solicita la restitución de los dineros a la subcuenta de predios del proyecto._x000a_A la espera de respuesta por parte del concesionario._x000a_Media"/>
    <m/>
    <x v="0"/>
    <m/>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
    <s v="GESTIÓN CONTRACTUAL Y  SEGUIMIENTO DE  PROYECTOS DE  INFRAESTRUCTURA DE TRANSPORTE "/>
    <x v="3"/>
    <s v="Aeropuerto Ernesto Cortissoz de Barranquilla "/>
    <s v="Ivan Mejia "/>
    <s v="Abril de 2016"/>
    <s v="PEI"/>
    <n v="106"/>
    <m/>
    <s v="Acotejar la información estadística de operaciones qje suministra la Concesión con la información contenida en el documento &quot;control superficie que lleva la Aeronáutica civil a través del área de tránsito aéreo; de tal manera que se cuente con una informa"/>
    <m/>
    <m/>
    <m/>
    <s v="Mediante memorando No. 2016-409-041347-2 del 20/05/2016, se anexa el plan de mejoramiento. _x000a__x000a_A  la espera de avance"/>
    <m/>
    <x v="0"/>
    <m/>
  </r>
  <r>
    <n v="3072"/>
    <n v="67"/>
    <x v="4"/>
    <s v="2. Se evidencia un contenido de página web deficiente, lo cual requiere de un mejoramiento completo; esta debe incluir información de interés general sobre el proyecto, etapas, avances, galería fotográfica, logos de la ANI, ultimas noticias del proyecto, "/>
    <s v="GESTIÓN CONTRACTUAL Y  SEGUIMIENTO DE  PROYECTOS DE  INFRAESTRUCTURA DE TRANSPORTE "/>
    <x v="3"/>
    <s v="Aeropuerto Ernesto Cortissoz de Barranquilla "/>
    <s v="Ivan Mejia "/>
    <s v="Abril de 2016"/>
    <s v="PEI"/>
    <n v="106"/>
    <m/>
    <s v="Actualizar la página web con la misión, visión y objetivos de la empresa con el creador de la página web actual"/>
    <m/>
    <m/>
    <m/>
    <s v="Mediante memorando No. 2016-409-041347-2 del 20/05/2016, se anexa el plan de mejoramiento. _x000a__x000a_A  la espera de avance"/>
    <m/>
    <x v="0"/>
    <m/>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
    <s v="GESTIÓN CONTRACTUAL Y  SEGUIMIENTO DE  PROYECTOS DE  INFRAESTRUCTURA DE TRANSPORTE "/>
    <x v="3"/>
    <s v="Aeropuerto Ernesto Cortissoz de Barranquilla "/>
    <s v="Ivan Mejia "/>
    <s v="Abril de 2016"/>
    <s v="PEI"/>
    <n v="106"/>
    <m/>
    <s v="Con el ánimo de conminar al concesionario a cumplir de forma oportuna con las obligaciones establecidas en el Contrato de Concesión No. 003 de 2015, el equipo de supervisión viene utilizando todas las herramientas de apremio estipuladas en el numeral 12 d"/>
    <m/>
    <m/>
    <m/>
    <s v="Mediante correo electrónico del 03/06/2016, se anexa el plan de mejoramiento. _x000a__x000a_A  la espera de avance"/>
    <m/>
    <x v="0"/>
    <m/>
  </r>
  <r>
    <n v="3074"/>
    <n v="69"/>
    <x v="4"/>
    <s v="8.1.1 Para la Interventoría_x000a_1. Se solicita a la interventoría que recopile y analice los resultados que el concesionario esté adelantado en donde se verifiquen las especificaciones técnicas de las mezclas, emulsiones, insumos pétreos y demás materiales im"/>
    <s v="GESTIÓN CONTRACTUAL Y  SEGUIMIENTO DE  PROYECTOS DE  INFRAESTRUCTURA DE TRANSPORTE "/>
    <x v="3"/>
    <s v="Autopista al Mar 1 (4G)"/>
    <s v="Víctor Alfonso Trespalacios "/>
    <s v="Abril de 2016"/>
    <s v="PEI"/>
    <n v="129"/>
    <m/>
    <s v="Se realizarán tomas aleatorias de acuerdo con la programación presentada por el concesionario, mínimo una muestra por cada 60 toneladas, que corresponde con el volumen que el concesionario aplica cada mes para cumplir los indicadores de los niveles de ser"/>
    <m/>
    <m/>
    <m/>
    <s v="Mediante memorando No. 2016-300-007379-3 del 15/06/2016 se envia en plan de mejoramiento._x000a__x000a_Mediante correo electrónico del 16/09/2016, se anexa resultados de laboratorio solicitados por la interventoría, para el seguimiento de la calidad de los materiales"/>
    <m/>
    <x v="0"/>
    <m/>
  </r>
  <r>
    <n v="3075"/>
    <n v="70"/>
    <x v="4"/>
    <s v="2. Las fechas establecidas contractualmente para la instalación de las vallas informativas no se cumplieron en un término de 20 días calendario a partir de la suscripción del Acta de Inicio (15/10/2015). La evidencia allegada por la interventoría muestra "/>
    <s v="GESTIÓN CONTRACTUAL Y  SEGUIMIENTO DE  PROYECTOS DE  INFRAESTRUCTURA DE TRANSPORTE "/>
    <x v="3"/>
    <s v="Autopista al Mar 1 (4G)"/>
    <s v="Víctor Alfonso Trespalacios "/>
    <s v="Abril de 2016"/>
    <s v="PEI"/>
    <n v="129"/>
    <m/>
    <s v="1. Se implementará la matriz de seguimiento de las obligaciones del concesionario durante a fase de preconstrucción y para las obligaciones de la interventoría, herramienta que permite realizar estricto seguimiento a plazos de entrega y cumplimiento de to"/>
    <m/>
    <m/>
    <m/>
    <s v="Mediante memorando No. 2016-300-007379-3 del 15/06/2016 se envia en plan de mejoramiento._x000a__x000a__x000a_Mediante correo electrónico del 16/09/2016, se anexan los documentos soportes, en donde se está dando cumplimiento a las acciones de mejoramiento_x000a__x000a_Seguimiento en d"/>
    <m/>
    <x v="0"/>
    <m/>
  </r>
  <r>
    <n v="3076"/>
    <n v="71"/>
    <x v="4"/>
    <s v="3. La interventoría no allegó una evidencia contundente de que estén implementando una verificación e identificación permanente y detallada de las invasiones de derecho de vía. Si bien en las actas de comités se advierte sobre esta problemática con el fin"/>
    <s v="GESTIÓN CONTRACTUAL Y  SEGUIMIENTO DE  PROYECTOS DE  INFRAESTRUCTURA DE TRANSPORTE "/>
    <x v="3"/>
    <s v="Autopista al Mar 1 (4G)"/>
    <s v="Víctor Alfonso Trespalacios "/>
    <s v="Abril de 2016"/>
    <s v="PEI"/>
    <n v="129"/>
    <m/>
    <s v="En conjunto con la parte predial del concesionario, la interventoría realizará visitas a las alcalcdías y levantará actas de verificación referente a las acciones que el municipio adelante para recuperar el derecho de vía en los lugares que el concesionar"/>
    <m/>
    <m/>
    <m/>
    <s v="Mediante memorando No. 2016-300-007379-3 del 15/06/2016 se envia en plan de mejoramiento._x000a_Mediante correo electrónico del 16/09/2016, se informa que se realizó una visita al proyecto, y se solicitó al concesionario tener mayor presencia en los municipios "/>
    <m/>
    <x v="0"/>
    <m/>
  </r>
  <r>
    <n v="3077"/>
    <n v="72"/>
    <x v="4"/>
    <s v="8.1.2 Para la Supervisión_x000a_1. Verificar y justificar la razón por la cual el concesionario pretende eliminar la mayoría de los túneles; estos cambios son drásticos respecto a la propuesta inicialmente aprobada por la entidad y deberían denotar un ajuste de"/>
    <s v="GESTIÓN CONTRACTUAL Y  SEGUIMIENTO DE  PROYECTOS DE  INFRAESTRUCTURA DE TRANSPORTE "/>
    <x v="6"/>
    <s v="Autopista al Mar 1 (4G)"/>
    <s v="Víctor Alfonso Trespalacios "/>
    <s v="Abril de 2016"/>
    <s v="PEI"/>
    <n v="129"/>
    <m/>
    <s v="Se revisará alcance entre OCI y la supervisión"/>
    <m/>
    <m/>
    <m/>
    <s v="Mediante memorando No. 2016-300-007379-3 del 15/06/2016 se envia en plan de mejoramiento._x000a__x000a_Mediante correo electrónico del 16/09/2016, se informa _x000a__x000a_Seguimiento en diciembre"/>
    <m/>
    <x v="0"/>
    <m/>
  </r>
  <r>
    <n v="3078"/>
    <n v="73"/>
    <x v="4"/>
    <s v="2. Informar si el formato “Información Estadística de los Costos” ya ha sido homologado internamente por parte de la ANI, y en caso afirmativo notificar si el concesionario ya cumplió con su entrega."/>
    <s v="GESTIÓN CONTRACTUAL Y  SEGUIMIENTO DE  PROYECTOS DE  INFRAESTRUCTURA DE TRANSPORTE "/>
    <x v="3"/>
    <s v="Autopista al Mar 1 (4G)"/>
    <s v="Víctor Alfonso Trespalacios "/>
    <s v="Abril de 2016"/>
    <s v="PEI"/>
    <n v="129"/>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correo electrónico del 16/09/2016, se informa que se realizó reunión con Planeación con el fin de realiza robservaciones al formato. Se encuentra en revisi"/>
    <m/>
    <x v="0"/>
    <m/>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s v="GESTIÓN CONTRACTUAL Y  SEGUIMIENTO DE  PROYECTOS DE  INFRAESTRUCTURA DE TRANSPORTE "/>
    <x v="3"/>
    <s v="Aeropuerto el Dorado (Financiera) "/>
    <s v="T Luz Jeni Fung Muñoz"/>
    <s v="Abril de 2016"/>
    <s v="PEI"/>
    <n v="134"/>
    <m/>
    <s v="Se adelantarán mesas de trabajo con el concesionario con el propósito de que dicha información sea enviada y adicional a esto, se tratará en el comité financiero del mes de junio la falta de acompañamiento por parte de la interventoría financiera en la so"/>
    <m/>
    <m/>
    <m/>
    <s v="Mediante memorando No. 2016-308-006972-3 del 03/06/2016, se envía plan de mejoramiento._x000a__x000a_Se revisará avance de las actividades propuestas"/>
    <m/>
    <x v="0"/>
    <m/>
  </r>
  <r>
    <n v="3080"/>
    <n v="75"/>
    <x v="4"/>
    <s v="1. Cinco (5) de los veinticuatro (24) funcionarios públicos evaluados en la auditoria, es decir el (21%) de la muestra, a la fecha de la auditoria no registran las declaraciones de bienes y rentas de acuerdo a lo establecido en el  artículo 227 del decret"/>
    <s v="GESTIÓN DEL TALENTO HUMANO"/>
    <x v="2"/>
    <s v="Talento Humano"/>
    <s v="M Natalia "/>
    <s v="Abril de 2016"/>
    <s v="PIL"/>
    <n v="9"/>
    <m/>
    <m/>
    <m/>
    <m/>
    <m/>
    <m/>
    <m/>
    <x v="2"/>
    <m/>
  </r>
  <r>
    <n v="3081"/>
    <n v="76"/>
    <x v="4"/>
    <s v="1. En cuanto a la reservas presupuestales, se evidencia cuatro (4) contratos con asignación de reservas presupuestales en el 2014, las cuales no se pagaron en el año 2015 y fenecieron a 31 de diciembre de 2015; por lo anterior, solicitarle a la gerencia d"/>
    <s v="GESTIÓN  ADMINISTRATIVA Y  FINANCIERA"/>
    <x v="2"/>
    <s v="Presupuesto"/>
    <s v="Luz Jeni Fung Muñoz"/>
    <s v="Mayo de 2016"/>
    <s v="PEI"/>
    <n v="26"/>
    <m/>
    <m/>
    <m/>
    <m/>
    <m/>
    <m/>
    <m/>
    <x v="2"/>
    <m/>
  </r>
  <r>
    <n v="3082"/>
    <n v="77"/>
    <x v="4"/>
    <s v="2. En relación a la ejecución de los ingresos corrientes, se observa una deuda por parte de la Gobernación del Meta por valor de $30.000.000.000=, producto del convenio interadministrativo de cooperación No. 012 del 13 de noviembre de 2009 celebrado entre"/>
    <s v="GESTIÓN  ADMINISTRATIVA Y  FINANCIERA"/>
    <x v="2"/>
    <s v="Presupuesto"/>
    <s v="Luz Jeni Fung Muñoz"/>
    <s v="Mayo de 2016"/>
    <s v="PEI"/>
    <n v="26"/>
    <m/>
    <m/>
    <m/>
    <m/>
    <m/>
    <m/>
    <m/>
    <x v="2"/>
    <m/>
  </r>
  <r>
    <n v="3083"/>
    <n v="78"/>
    <x v="4"/>
    <s v="3. Se evidenció, que en los ingresos de capital se dejó de recaudar un valor de $10.405.126.803,19=, que corresponde a los rendimientos financieros que se dejaron de percibir por la entrada en vigencia de la “cuenta única nacional”, que exige trasladar lo"/>
    <s v="GESTIÓN  ADMINISTRATIVA Y  FINANCIERA"/>
    <x v="2"/>
    <s v="Presupuesto"/>
    <s v="Luz Jeni Fung Muñoz"/>
    <s v="Mayo de 2016"/>
    <s v="PEI"/>
    <n v="26"/>
    <m/>
    <m/>
    <m/>
    <m/>
    <m/>
    <m/>
    <m/>
    <x v="2"/>
    <m/>
  </r>
  <r>
    <n v="3084"/>
    <n v="79"/>
    <x v="4"/>
    <s v="7.1.1 Para la Interventoría_x000a_1. No se observa el logo de la ANI en los recursos físicos de la obra y la oficina de la interventoría al igual que en las camionetas y EPP´s del personal, razón por la cual es necesario incluirlo en cada uno de los elementos q"/>
    <s v="GESTIÓN CONTRACTUAL Y  SEGUIMIENTO DE  PROYECTOS DE  INFRAESTRUCTURA DE TRANSPORTE "/>
    <x v="3"/>
    <s v="Pacífico 1"/>
    <s v="Mónica Bibiana Forero "/>
    <s v="Mayo de 2016"/>
    <s v="PEI"/>
    <n v="151"/>
    <m/>
    <s v="Esta interventoría como  parte de las buenas prátcias que aplica dentro del desarrollo del proyecto, agregará el logo de la ANI a los recursos físicos de la interventoría que así lo requiera"/>
    <m/>
    <m/>
    <m/>
    <s v="Mediante memorando No. 2016-300-008218-3 del 30/06/2016, se informa que se están realizando acciones por parte de la interventoría, de tal manera que se implemente el logo. Para tal fin, se está analizando el manual de marca remitida por la ANI._x000a__x000a_Mediante"/>
    <m/>
    <x v="0"/>
    <m/>
  </r>
  <r>
    <n v="3085"/>
    <n v="80"/>
    <x v="4"/>
    <s v="2. Es necesario dar cumplimiento a lo establecido en  el literal a) Área administrativa del capítulo 5.3.3 Funciones generales del documento Metodología y Plan de Cargas, debido a que no se evidenció que en la página web de la interventoría se tuviera acc"/>
    <s v="GESTIÓN CONTRACTUAL Y  SEGUIMIENTO DE  PROYECTOS DE  INFRAESTRUCTURA DE TRANSPORTE "/>
    <x v="3"/>
    <s v="Pacífico 1"/>
    <s v="Mónica Bibiana Forero "/>
    <s v="Mayo de 2016"/>
    <s v="PEI"/>
    <n v="151"/>
    <m/>
    <s v="A la fecha, no se cuenta con disponiblidad del servicio de internet en la zona del peaje, por lo que se están concertando con el concesionario las acciones necesarias para poder contar con la disponibilidad de internet, labor que se espera esté culminada "/>
    <m/>
    <m/>
    <m/>
    <s v="Mediante memorando No. 2016-300-008218-3 del 30/06/2016, se informa que aún no se tiene disponiblidad de internet, y se están llegando a concertaciones con el concesionario._x000a__x000a_Mediante memorando No. 2016-300-011293-3 del 19/09/2016, se informa que se conti"/>
    <m/>
    <x v="0"/>
    <m/>
  </r>
  <r>
    <n v="3086"/>
    <n v="81"/>
    <x v="4"/>
    <s v="3. No se verifica y controla el documento del beneficiario real para garantizan que no hay violación a los LA/FT (lavado de activos y financiación de terrorismo) de los dineros del concesionario, por lo que es necesario solicitar dicho certificado a la fi"/>
    <s v="GESTIÓN CONTRACTUAL Y  SEGUIMIENTO DE  PROYECTOS DE  INFRAESTRUCTURA DE TRANSPORTE "/>
    <x v="3"/>
    <s v="Pacífico 1"/>
    <s v="Mónica Bibiana Forero "/>
    <s v="Mayo de 2016"/>
    <s v="PEI"/>
    <n v="151"/>
    <m/>
    <s v="Atendiendo dicha obligación, esta interventoría mediante comunicación CO-COSE-0435-2016 de fecha 17 de junio, solicitó a la Fiduciaria la certificación donde nos informe el conocimiento del cliente y los resultados obtenidos en éste. Así mismo, se elevará"/>
    <m/>
    <m/>
    <m/>
    <s v="Mediante memorando No. 2016-300-008218-3 del 30/06/2016, se evidencia que la interventoría ya realizó el requerimiento a la fiduciaria. A la espera de respuesta.¡ y seguimiento del mismo_x000a_Mediante memorando No. 2016-300-011293-3 del 19/09/2016, se informa "/>
    <m/>
    <x v="0"/>
    <m/>
  </r>
  <r>
    <n v="3087"/>
    <n v="82"/>
    <x v="4"/>
    <s v="7.1.2 Para la Supervisión_x000a_1. De acuerdo a la verificación documental de la información que se encuentra en la plataforma Project on line, se observó que existen incoherencias respecto a lo conversado con la supervisora y evidenciado en los informes mensua"/>
    <s v="GESTIÓN CONTRACTUAL Y  SEGUIMIENTO DE  PROYECTOS DE  INFRAESTRUCTURA DE TRANSPORTE "/>
    <x v="3"/>
    <s v="Pacífico 1"/>
    <s v="Mónica Bibiana Forero "/>
    <s v="Mayo de 2016"/>
    <s v="PEI"/>
    <n v="151"/>
    <m/>
    <s v="Actualizar información del proyecto en la herramienta Project Online"/>
    <m/>
    <m/>
    <m/>
    <s v="Mediante memorando No. 2016-300-008218-3 del 30/06/2016, se evidencia que la supervisión realizó las modificaciones solicitadas; sin embargo, se revisará en septiembre seguimiento, para lo no incurrencia de los mismos"/>
    <n v="100"/>
    <x v="1"/>
    <s v="Mediante memorando No. 2016-300-011293-3 del 19/09/2016, se aenxan pantallazos en donde se evidencia cumplimiento"/>
  </r>
  <r>
    <n v="3088"/>
    <n v="83"/>
    <x v="4"/>
    <s v="2. Se evidenció que mediante oficio CO-COSE-0336-2015 del 11 de noviembre de 2015, la interventoría solicitó a la ANI que se indicara el proceder respecto al contrato No. 160 de 2014 debido a que para esa fecha ya habían transcurrido los doce meses establ"/>
    <s v="GESTIÓN CONTRACTUAL Y  SEGUIMIENTO DE  PROYECTOS DE  INFRAESTRUCTURA DE TRANSPORTE "/>
    <x v="3"/>
    <s v="Pacífico 1"/>
    <s v="Mónica Bibiana Forero "/>
    <s v="Mayo de 2016"/>
    <s v="PEI"/>
    <n v="151"/>
    <m/>
    <s v="Dar respuesta al oficio de la interventoría No. CO-COSE-0336-2015, mediante oficio radicado ANI No. 2016-704-018476-1 de fecha 24 de junio de 2016"/>
    <m/>
    <m/>
    <m/>
    <m/>
    <m/>
    <x v="1"/>
    <s v="Mediante memorando No. 2016-300-008318-3 al 30/06/2016, se evidencia que mediante oficio No. 20167040184761 del 24/06/2016 se dio respuesta a la interventoría, en donde se explica la posición de la entidad al respecto"/>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
    <s v="GESTIÓN CONTRACTUAL Y  SEGUIMIENTO DE  PROYECTOS DE  INFRAESTRUCTURA DE TRANSPORTE "/>
    <x v="3"/>
    <s v="Pacífico 1"/>
    <s v="Mónica Bibiana Forero "/>
    <s v="Mayo de 2016"/>
    <s v="PEI"/>
    <n v="151"/>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Mediante memorando No. 2016-300-011293-3 del 19/09/2016, se informa que se continua revisando el tema y ya "/>
    <m/>
    <x v="0"/>
    <m/>
  </r>
  <r>
    <n v="3090"/>
    <n v="85"/>
    <x v="4"/>
    <s v="7.1.3 Para la Vicepresidencia de Estructuración_x000a_1. Evaluar los valores asignados a cada una de las subcuentas desde la etapa de estructuración, partiendo de la base que se están considerando proyectos con estudios fase 2, de tal fin que no se presenten di"/>
    <s v="GESTIÓN CONTRACTUAL Y  SEGUIMIENTO DE  PROYECTOS DE  INFRAESTRUCTURA DE TRANSPORTE "/>
    <x v="6"/>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r>
  <r>
    <n v="3091"/>
    <n v="86"/>
    <x v="4"/>
    <s v="2. Verificar los niveles de servicio de obligatorio cumplimiento en la etapa de preconstrucción y de las descripciones de cada una de las actividades plasmadas en el anexo técnico No. 2, de tal manera que se cuenten con mayores herramientas que permitan g"/>
    <s v="GESTIÓN CONTRACTUAL Y  SEGUIMIENTO DE  PROYECTOS DE  INFRAESTRUCTURA DE TRANSPORTE "/>
    <x v="6"/>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s v="GESTIÓN CONTRACTUAL Y  SEGUIMIENTO DE  PROYECTOS DE  INFRAESTRUCTURA DE TRANSPORTE "/>
    <x v="5"/>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r>
  <r>
    <n v="3093"/>
    <n v="88"/>
    <x v="4"/>
    <s v="8.1.1 Para la Interventoría_x000a_Las anotaciones a la gestión realizada por parte de la interventoría se presentan a continuación:_x000a_1. La interventoría no allegó una evidencia contundente de que estén implementando una verificación e identificación permanente y"/>
    <s v="GESTIÓN CONTRACTUAL Y  SEGUIMIENTO DE  PROYECTOS DE  INFRAESTRUCTURA DE TRANSPORTE "/>
    <x v="3"/>
    <s v="Honda – Puerto Salgar - Girardot"/>
    <s v="Víctor Alfonso Trespalacios "/>
    <s v="Mayo de 2016"/>
    <s v="PEI"/>
    <n v="150"/>
    <m/>
    <s v="En el actual estado del proyecto no es posible para la Interventoría adelantar un control permanente a la gestión del concesionario tendiente a identificar las invasiones al derecho de vía. Esto es debido a la no entrega por parte de la concesión de la in"/>
    <m/>
    <m/>
    <m/>
    <s v="Mediante memorando No. 2016-305-009071-3 del 22/07/2016, se informa que la interventoría se encuentra a la espera de respuesta por parte del concesionario, con el fin de realizar el seguimiento a las invasiones, y plantear un plan de mejoramiento"/>
    <m/>
    <x v="0"/>
    <m/>
  </r>
  <r>
    <n v="3094"/>
    <n v="89"/>
    <x v="4"/>
    <s v="8.1.2 Para la vicepresidencia de estructuración_x000a_De forma particular, se genera la siguiente anotación a la estructuración del proyecto por parte de la ANI por motivo de costos no contemplados en el manejo de las redes._x000a_1. Los aportes de la ANI, que inicia"/>
    <s v="GESTIÓN CONTRACTUAL Y  SEGUIMIENTO DE  PROYECTOS DE  INFRAESTRUCTURA DE TRANSPORTE "/>
    <x v="6"/>
    <s v="Honda – Puerto Salgar - Girardot"/>
    <s v="Víctor Alfonso Trespalacios "/>
    <s v="Mayo de 2016"/>
    <s v="PEI"/>
    <n v="150"/>
    <m/>
    <s v="Mediante memorando No. 2016-200-010353-3 del 24/08/2016, la Vicepresidencia de Estructuración da una explicación del por qué el presupuesto destinado a redes superó lo contemplado al inicio del proyecto."/>
    <m/>
    <m/>
    <m/>
    <s v="Mediante memorando No. 2016-305-008315-3 del 05/07/2016, se informa que mediante memorando No. 2016-305-016970-1 del 17/06/2016 se hizo el requerimiento a Estructuración para dar respuesta a la no conformidad ._x000a__x000a_Mediante memorando No. 2016-305-010858-3 de"/>
    <m/>
    <x v="0"/>
    <m/>
  </r>
  <r>
    <n v="3095"/>
    <n v="90"/>
    <x v="4"/>
    <s v="1. En la evaluación de la matriz de evaluación a la interventoría se obtuvo un puntaje medio en la gestión administrativa, esto como consecuencia de que la interventoría carece de un sistema de gestión de calidad, si bien no es un compromiso contractual, "/>
    <s v="GESTIÓN CONTRACTUAL Y  SEGUIMIENTO DE  PROYECTOS DE  INFRAESTRUCTURA DE TRANSPORTE "/>
    <x v="3"/>
    <s v="Aeropuerto Simón Bolívar de Santa Marta "/>
    <s v="T Luz Jeni Fung Muñoz"/>
    <s v="Mayo de 2016"/>
    <s v="PEI"/>
    <s v="144F"/>
    <m/>
    <s v="Aunque se hace la aclaración de que no es una obligación contractual, es una actividad que desde el comienzo del contrato hace parte de los objetivos del Consorcio JET, razón por la cual se implementó un cronograma de cumplimiento"/>
    <d v="2016-05-01T00:00:00"/>
    <d v="2016-10-31T00:00:00"/>
    <s v="a traves de comunicado 2016-409-053956-2 la interventoria consorcio YET remite el plan de mejoramiento, pese a la aclaración de no ser contractual, esuna actividad que desde el comienzo del contrato hace parte de los objetivos del consorcio."/>
    <s v="Mediante  memorando No. 206-309-007261-3 del 13/06/2016 se informa que se dio traslado mediante memorando No. 2016-309-016199-1 a la interventoria, con el fin de plantear el plan de mejoramiento._x000a_Mediante correo electrónico del 29/06/2016, se informa que "/>
    <m/>
    <x v="0"/>
    <m/>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
    <s v="SISTEMA ESTRATÉGICO DE PLANEACIÓN Y  GESTIÓN "/>
    <x v="1"/>
    <s v="Gerencia Riesgos"/>
    <s v="M Natalia "/>
    <s v="Mayo de 2016"/>
    <s v="PIL"/>
    <n v="36"/>
    <m/>
    <s v="*Se suspendió la remisión del mapa de riesgos para hacer un único ejercicio con la socialización que se haga de la política anticorrupción una vez aprobada en el MPIG y en el Comité de Presidencia._x000a_* se reprogramó la fecha de socializar el  codigo de etic"/>
    <m/>
    <m/>
    <m/>
    <s v="a través de correo institucuonal del  25/07/2016 remitieron el plan de acción y los avances de las tareas realizadas_x000a__x000a_seguimiento septiembre"/>
    <m/>
    <x v="0"/>
    <m/>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
    <s v="SISTEMA ESTRATÉGICO DE PLANEACIÓN Y  GESTIÓN "/>
    <x v="1"/>
    <s v="Gerencia Riesgos"/>
    <s v="M Natalia "/>
    <s v="Mayo de 2016"/>
    <s v="PIL"/>
    <n v="36"/>
    <s v="Ap"/>
    <s v=" 1. Envio de comunicación a la Gerencia Predial, solicitando la explicación y argumentos de lo indicado por la Oficina de Control Interno con respecto al manejo del riesgos en su area._x000a_ 2. Revisión y sugerencias al mapa de Riesgos Anticorrrupcion del area"/>
    <d v="2016-09-01T00:00:00"/>
    <d v="2016-10-31T00:00:00"/>
    <m/>
    <s v="15/09/2016 a trevés de correo el GIT de riesgos envía plan de mejoremiento para no conformidad 3097"/>
    <m/>
    <x v="0"/>
    <m/>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
    <s v="GESTIÓN  ADMINISTRATIVA Y  FINANCIERA"/>
    <x v="2"/>
    <s v="VAF"/>
    <s v="Luz Jeni Fung Muñoz"/>
    <s v="Mayo de 2016"/>
    <s v="PIL"/>
    <n v="2"/>
    <m/>
    <m/>
    <m/>
    <m/>
    <m/>
    <m/>
    <m/>
    <x v="2"/>
    <m/>
  </r>
  <r>
    <n v="3099"/>
    <n v="94"/>
    <x v="4"/>
    <s v="NC # 1: Al día 29 de abril de 2016 aún no se encuentra publicado el mapa de riesgos institucional y por procesos para la vigencia 2016, lo que puede afectar el cumplimiento de los controles y acciones de mitigación por parte de los responsables y el segui"/>
    <s v="SISTEMA ESTRATÉGICO DE PLANEACIÓN Y  GESTIÓN "/>
    <x v="1"/>
    <s v="Gerencia Riesgos"/>
    <s v="Cesar Godoy"/>
    <s v="Mayo de 2016"/>
    <s v="PVAR"/>
    <n v="1"/>
    <s v="Ac"/>
    <s v="a traves de comunicado número 2016 602 0067813 del 01/06/2016 el area responsable, envia el pla de mejora:_x000a_1. Enviar a la OCI el correo con el cual se le realizó la solicitud a la Gerencia de Sistemas para realizar la publicación de los Mapa de Riesgos y "/>
    <d v="2016-05-05T00:00:00"/>
    <d v="2016-05-30T00:00:00"/>
    <s v="Los Mapas de Riesgo Institucional y por Procesos se regulan bajo metodologías del DAFP y  a diferencia de los Mapas de Riesgo Anticorrupción no tiene una fecha oficial de publicación en la web  (M. Anticorrupción: 31 de enero de cada año). Sin embargo est"/>
    <s v="se verificó en la pagina web en el link http://www.ani.gov.co/r-institucionales-y-otros que estuviera mapa de riesgos institucional y por procesos para la vigencia 2016"/>
    <n v="100"/>
    <x v="1"/>
    <m/>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
    <s v="SISTEMA ESTRATÉGICO DE PLANEACIÓN Y  GESTIÓN "/>
    <x v="1"/>
    <s v="Gerencia Riesgos"/>
    <s v="Cesar Godoy"/>
    <s v="Mayo de 2016"/>
    <s v="PVAR"/>
    <n v="1"/>
    <s v="Ac"/>
    <s v="a traves de comunicado número 2016 602 0067813 del 01/06/2016 el area responsable, envia el pla de mejora:_x000a_1. El equipo de Riesgos remitirá un memorando a la G.I.T. de Planeación, solicitando el análisis de la conveniencia de integrar la herramienta del M"/>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
    <m/>
    <m/>
    <x v="0"/>
    <m/>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
    <s v="SISTEMA ESTRATÉGICO DE PLANEACIÓN Y  GESTIÓN "/>
    <x v="1"/>
    <s v="Gerencia Riesgos"/>
    <s v="Cesar Godoy"/>
    <s v="Mayo de 2016"/>
    <s v="PVAR"/>
    <n v="1"/>
    <s v="Ac"/>
    <s v="a traves de comunicado número 2016 602 0067813 del 01/06/2016 el area responsable, envia el pla de mejora_x000a_1. Se remitirá un memorando a la Oficina de Control Interno, en el cual se explique la diferencia entre el manejo e identificación que se le da a los"/>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
    <m/>
    <m/>
    <x v="0"/>
    <m/>
  </r>
  <r>
    <n v="3102"/>
    <n v="97"/>
    <x v="4"/>
    <s v="NC #4: Se detecta una cantidad importante de errores conceptuales en el mapa de riesgos, relacionados con los controles y las acciones de mitigación, que denotan falta de rigurosidad en el análisis de los riesgos correspondientes y que, por tanto, disminu"/>
    <s v="SISTEMA ESTRATÉGICO DE PLANEACIÓN Y  GESTIÓN "/>
    <x v="1"/>
    <s v="Gerencia Riesgos"/>
    <s v="Cesar Godoy"/>
    <s v="Mayo de 2016"/>
    <s v="PVAR"/>
    <n v="1"/>
    <s v="Ac"/>
    <s v="a traves de comunicado número 2016 602 0067813 del 01/06/2016 el area responsable, envia el pla de mejora_x000a_1. El equipo de Riesgos remitirá un memorando para cada uno de los procesos, solicitando la revisión de los controles y acciones de mitigación frente"/>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
    <m/>
    <m/>
    <x v="0"/>
    <m/>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
    <s v="SISTEMA ESTRATÉGICO DE PLANEACIÓN Y  GESTIÓN "/>
    <x v="1"/>
    <s v="Gerencia Riesgos"/>
    <s v="Cesar Godoy"/>
    <s v="Mayo de 2016"/>
    <s v="PVAR"/>
    <n v="1"/>
    <s v="Ac"/>
    <s v="a traves de comunicado número 2016 602 0067813 del 01/06/2016 el area responsable, envia el pla de mejora_x000a_1. Enviar memo a la OCI explicando la metodología que la DAFP ha indicado para la valoración de controles en los mapas de riesgo institucional._x000a_2. De"/>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
    <m/>
    <m/>
    <x v="0"/>
    <m/>
  </r>
  <r>
    <n v="3104"/>
    <n v="99"/>
    <x v="4"/>
    <s v="8.1.1 Para la Interventoría_x000a__x000a_Se presentan observaciones a la gestión realizada por parte de la Interventoría como:_x000a__x000a_1. Se evidencia que, por la reciente entrega de los peajes a cargo de la concesión (18 de abril de 2016), no se han colocado las cámaras y "/>
    <s v="GESTIÓN CONTRACTUAL Y  SEGUIMIENTO DE  PROYECTOS DE  INFRAESTRUCTURA DE TRANSPORTE "/>
    <x v="3"/>
    <s v="Pacífico 2 "/>
    <s v="Ivan Mejia "/>
    <s v="Mayo de 2016"/>
    <s v="PEI"/>
    <n v="121"/>
    <m/>
    <s v="La Interventoría mediante comunicado No. 01-018-294-16, del 13 de junio del 2016,  solicitó a la ANI  el levantamiento de la No conformidad,  por cuanto a la fecha de realización de la Auditoria  de la ANI, contractualmente  no estábamos obligados a la in"/>
    <m/>
    <m/>
    <m/>
    <m/>
    <m/>
    <x v="1"/>
    <s v="Mediante memorando No. 2016-409-055064-2 del 30/06/2016, se informa que ya se instalaron las cámaras de los pejaes, de acuerdo a los tiempos estiupados contractualmente para realizar dicha actividad. Se adjunta documentación soporte"/>
  </r>
  <r>
    <n v="3105"/>
    <n v="100"/>
    <x v="4"/>
    <s v="8.1.2 Para la supervisión_x000a_1. No se evidencio por parte de la ANI cómo se procedió a apremiar al concesionario en virtud de la demora en el trámite de permisos ambientales, siendo que la interventoría advirtió en varias oportunidades la situación, particul"/>
    <s v="GESTIÓN CONTRACTUAL Y  SEGUIMIENTO DE  PROYECTOS DE  INFRAESTRUCTURA DE TRANSPORTE "/>
    <x v="3"/>
    <s v="Pacífico 2 "/>
    <s v="Ivan Mejia "/>
    <s v="Mayo de 2016"/>
    <s v="PEI"/>
    <n v="121"/>
    <m/>
    <m/>
    <m/>
    <m/>
    <m/>
    <m/>
    <m/>
    <x v="1"/>
    <s v="Mediante memorando No. 2016-603-008305-3 del 05/07/2016, el Grupo Interno de Trabajo Social y Ambiental de la Vicepresidencia de Planeación envía documentación soporte, en donde se evidencia las gestiones que se han realizado para apoyar la vigilancia y c"/>
  </r>
  <r>
    <n v="3106"/>
    <n v="101"/>
    <x v="4"/>
    <s v="8.1.3 Para la Vicepresidencia de Estructuración 1. De acuerdo a lo presentado por el concesionario y revisado por la interventoría se advierten la activación de riesgos prediales, por redes, compensaciones ambientales y riesgo geológico para el proyecto; "/>
    <s v="GESTIÓN CONTRACTUAL Y  SEGUIMIENTO DE  PROYECTOS DE  INFRAESTRUCTURA DE TRANSPORTE "/>
    <x v="6"/>
    <s v="Pacífico 2 "/>
    <s v="Ivan Mejia "/>
    <s v="Mayo de 2016"/>
    <s v="PEI"/>
    <n v="121"/>
    <m/>
    <s v="Se trasladó la no conformidad a la Vicepresidencia de Estructuración, para su respectivo trámite y respuesta"/>
    <m/>
    <m/>
    <m/>
    <s v="Mediante memorando No. 2016-200-008366-3 del 08/07/2016 se dio respuesta a la Oficina de Control Interno, en donde se explica los argumentos del porqué no se cuantificaron los valores finales de los riesgos prediales, por redes, compensaciones ambientales"/>
    <m/>
    <x v="0"/>
    <m/>
  </r>
  <r>
    <n v="3107"/>
    <n v="102"/>
    <x v="4"/>
    <s v="2. No se evidencia en los indicadores de niveles de servicio estipulados en el apéndice técnico 4, un indicador de referencia acerca de la señalización horizontal o demarcación, esta es vital importancia para la vía ya que en la fase preoperativa y mientr"/>
    <s v="GESTIÓN CONTRACTUAL Y  SEGUIMIENTO DE  PROYECTOS DE  INFRAESTRUCTURA DE TRANSPORTE "/>
    <x v="6"/>
    <s v="Pacífico 2 "/>
    <s v="Ivan Mejia "/>
    <s v="Mayo de 2016"/>
    <s v="PEI"/>
    <n v="121"/>
    <m/>
    <s v="Se trasladó la no conformidad a la Vicepresidencia de Estructuración, para su respectivo trámite y respuesta"/>
    <m/>
    <m/>
    <m/>
    <s v="Mediante memorando No. 2016-200-008366-3 del 08/07/2016 se dio respuesta a la Oficina de Control Interno, en donde se explica que para los proyectos desde la segunda ola de la cuarta generación._x000a__x000a_En espera de respuesta por parte de la VE al memorando envi"/>
    <m/>
    <x v="0"/>
    <m/>
  </r>
  <r>
    <n v="3108"/>
    <n v="103"/>
    <x v="4"/>
    <s v="1. Noventa y dos (92) equipos de cómputo que equivalen al 16,58% de 555 equipos que constituyen la planta de equipos con que cuenta la entidad  se encuentran con más de 5 años de uso, es decir, son obsoletos; y no se cuenta actualmente con una política qu"/>
    <s v="GESTIÓN DE LA  INFORMACIÓN Y  COMUNICACIONES"/>
    <x v="1"/>
    <s v="Gerencia de sistemas "/>
    <s v="Juan Diego Toro"/>
    <s v="Mayo de 2016"/>
    <s v="PEI"/>
    <n v="32"/>
    <m/>
    <m/>
    <m/>
    <m/>
    <m/>
    <m/>
    <m/>
    <x v="2"/>
    <m/>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
    <s v="GESTIÓN DE LA  INFORMACIÓN Y  COMUNICACIONES"/>
    <x v="1"/>
    <s v="Gerencia de sistemas "/>
    <s v="Juan Diego Toro"/>
    <s v="Mayo de 2016"/>
    <s v="PEI"/>
    <n v="32"/>
    <m/>
    <m/>
    <m/>
    <m/>
    <m/>
    <m/>
    <m/>
    <x v="2"/>
    <m/>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s v="GESTIÓN DE LA  INFORMACIÓN Y  COMUNICACIONES"/>
    <x v="1"/>
    <s v="Gerencia de sistemas "/>
    <s v="Juan Diego Toro"/>
    <s v="Mayo de 2016"/>
    <s v="PEI"/>
    <n v="32"/>
    <m/>
    <m/>
    <m/>
    <m/>
    <m/>
    <m/>
    <m/>
    <x v="2"/>
    <m/>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
    <s v="GESTIÓN CONTRACTUAL Y  SEGUIMIENTO DE  PROYECTOS DE  INFRAESTRUCTURA DE TRANSPORTE "/>
    <x v="3"/>
    <s v="Ruta del Sol II"/>
    <s v="T Luz Jeni Fung Muñoz"/>
    <s v="Mayo de 2016"/>
    <s v="PEI"/>
    <n v="55"/>
    <m/>
    <s v="Con relación a los sobrantes producto del recaudo de peaje, se reiteró a la Gerencia Gestion Contractual 2 (Jurídica) la solicitud de concepto y procedimiento a seguir con radicado 20163050070553 de fecha 8 de junio de 2016, estamos a la espera del concep"/>
    <m/>
    <m/>
    <m/>
    <s v="Mediante correo electrónico del 15/09/2016 se informa que se sigue trabajando en el documento, aunque varios temas hacen parte de los dos tribunales en curso."/>
    <m/>
    <x v="0"/>
    <m/>
  </r>
  <r>
    <n v="3112"/>
    <n v="107"/>
    <x v="4"/>
    <s v="8.1.1 Para la Interventoría_x000a_Las anotaciones a la gestión realizada por parte de la interventoría se presentan a continuación:_x000a_1. No se evidenció la recopilación y análisis de los soportes de ensayos y de las especificaciones técnicas de mezclas, emulsione"/>
    <s v="GESTIÓN CONTRACTUAL Y  SEGUIMIENTO DE  PROYECTOS DE  INFRAESTRUCTURA DE TRANSPORTE "/>
    <x v="3"/>
    <s v=" IP 4G, Transversal del Sisga "/>
    <s v="Víctor Alfonso Trespalacios "/>
    <s v="Mayo de 2016"/>
    <s v="PEI"/>
    <n v="145"/>
    <m/>
    <s v="En la Fase de Precontrucción, se realizaran capacitaciones para la toma de ensayos de laboratorio, y se verificaran la calibración de los equipos propios."/>
    <m/>
    <m/>
    <m/>
    <s v="Mediante memorando No. 2016-306-009024-3 del 21/07/2016 y No. 2016-306-009256-3 del 26/07/2016, se envía el plan de mejoramiento_x000a__x000a_Mediante correo electrónico del 16/09/2016, se anexan las calibraciones de los equipos de la interventoría; sin embargo, es n"/>
    <m/>
    <x v="0"/>
    <m/>
  </r>
  <r>
    <n v="3113"/>
    <n v="108"/>
    <x v="4"/>
    <s v="2. No se cumplió la fecha establecida contractualmente para la emisión del concepto de No Objeción de los estudios de trazado y diseño geométrico por parte de la interventoría. Si bien la interventoría ofició con observaciones oportunas después de cada en"/>
    <s v="GESTIÓN CONTRACTUAL Y  SEGUIMIENTO DE  PROYECTOS DE  INFRAESTRUCTURA DE TRANSPORTE "/>
    <x v="3"/>
    <s v=" IP 4G, Transversal del Sisga "/>
    <s v="Víctor Alfonso Trespalacios "/>
    <s v="Mayo de 2016"/>
    <s v="PEI"/>
    <n v="145"/>
    <m/>
    <s v=" Se continuará desarrollando los procesos de control y seguimiento, como una acción de mejoramiento continuo."/>
    <m/>
    <m/>
    <m/>
    <s v="Mediante memorando No. 2016-306-009024-3 del 21/07/2016 y No. 2016-306-009256-3 del 26/07/2016, se envía el plan de mejoramiento_x000a__x000a_Mediante correo electrónico del 16/09/2016, se anexa listado de seguimiento a las obligaciones contractuales por parte de la "/>
    <m/>
    <x v="0"/>
    <m/>
  </r>
  <r>
    <n v="3114"/>
    <n v="109"/>
    <x v="4"/>
    <s v="8.1.2 Para la vicepresidencia de estructuración_x000a_De forma particular, se generan las siguientes anotaciones a la estructuración del proyecto por parte de la ANI:_x000a_1. No se estimó el valor suficiente para cumplir con la adquisición predial y respectivas comp"/>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r>
  <r>
    <n v="3115"/>
    <n v="110"/>
    <x v="4"/>
    <s v="2. No es claro el alcance del proyecto. Se requiere consensuar y manifestar oficial y definitivamente el alcance físico que se espera resulte del presente contrato de concesión, con el fin de que no se generen más solicitudes de esclarecimiento de criteri"/>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r>
  <r>
    <n v="3116"/>
    <n v="111"/>
    <x v="4"/>
    <s v="3. No se corresponde la duración de la etapa pre-operativa (48 meses) estipulada en la parte especial del contrato de concesión (numeral 3.8), con el plazo establecido en el contrato de interventoría (capítulo 1, cláusula 1.2) para esta misma etapa (60 me"/>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r>
  <r>
    <n v="3117"/>
    <n v="112"/>
    <x v="4"/>
    <s v="4. No se contempla la exigencia de velocidades de diseño mínimas, radios mínimos ni pendientes máximas en el apéndice técnico 1 del contrato de concesión, capítulo 2.5 (alcance de las unidades funcionales). "/>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r>
  <r>
    <n v="3118"/>
    <n v="113"/>
    <x v="4"/>
    <s v="8.1.3 Para la supervisión_x000a_1. No es claro por qué motivo se siguen generando aclaraciones del alcance del proyecto, superados los nueve (9) meses de la fase de pre-construcción, y cumplida la entrega del trazado, diseño geométrico y estudios de detalle por"/>
    <s v="GESTIÓN CONTRACTUAL Y  SEGUIMIENTO DE  PROYECTOS DE  INFRAESTRUCTURA DE TRANSPORTE "/>
    <x v="3"/>
    <s v=" IP 4G, Transversal del Sisga "/>
    <s v="Víctor Alfonso Trespalacios "/>
    <s v="Mayo de 2016"/>
    <s v="PEI"/>
    <n v="145"/>
    <m/>
    <s v="Se realizaron una serie de reuniones entre la Vicepresidencia de Gestión Contractual, la Vicepresidencia de Estructuración, el Concesionario, la Interventoría y el Equipo de Supervisión, de tal manera que se genere un documento contractual con el alcance "/>
    <m/>
    <m/>
    <m/>
    <s v="Mediante memorando No. 2016-306-009024-3 del 21/07/2016, se informa que se están adelantando los trámites pertinentes, con el fin de suscribir un acta de entendimiento entre las partes, que contenga el alcance de las  intervenciones y los plazos contractu"/>
    <m/>
    <x v="0"/>
    <m/>
  </r>
  <r>
    <n v="3119"/>
    <n v="114"/>
    <x v="4"/>
    <s v="7.1.1 Para la Interventoría_x000a_1. No se cuenta con un instrumento adecuado para realizar el seguimiento a las PQR`s del proyecto, de acuerdo a lo establecido en el literal m) de la sección 4.02 del capítulo IV del contrato de la interventoría. Esto se debe a"/>
    <s v="GESTIÓN CONTRACTUAL Y  SEGUIMIENTO DE  PROYECTOS DE  INFRAESTRUCTURA DE TRANSPORTE "/>
    <x v="4"/>
    <s v="Bosa-Granada-Girardot"/>
    <s v="Mónica Bibiana Forero "/>
    <s v="Mayo de 2016"/>
    <s v="PEI"/>
    <n v="6"/>
    <m/>
    <s v="La Interventoría CIC2012 cuenta con el formato  FOR 1086-042 - REV 00 - Seguimiento PQRs y EDS, el cual le permite contar con un consolidado  de la totalidad de PQRs radicadas en medio físico, enviadas por correo electrónico o allegadas de alguna otra for"/>
    <m/>
    <m/>
    <m/>
    <m/>
    <m/>
    <x v="1"/>
    <s v="Mediante correo electrónico del 14/07/2016, se envía explicación y formato de seguimiento a las PQR`s que llegan al proyecto, evidenciando trazabilidad por parte de la interventoría_x000a__x000a_"/>
  </r>
  <r>
    <n v="3120"/>
    <n v="115"/>
    <x v="4"/>
    <s v="7.1.2 Para la Supervisión_x000a_1. De acuerdo a la verificación documental de la información que se encuentra en la plataforma Project on line, se observó que no se tienen cargados los informes de supervisión en el transcurso del proyecto, ni los informes mensu"/>
    <s v="GESTIÓN CONTRACTUAL Y  SEGUIMIENTO DE  PROYECTOS DE  INFRAESTRUCTURA DE TRANSPORTE "/>
    <x v="4"/>
    <s v="Bosa-Granada-Girardot"/>
    <s v="Mónica Bibiana Forero "/>
    <s v="Mayo de 2016"/>
    <s v="PEI"/>
    <n v="6"/>
    <m/>
    <s v="1. Verificación de carga de soportes.informes de supervisión e informes mensuales de interventoría.                                                                                                                                                            "/>
    <m/>
    <m/>
    <m/>
    <s v="Mediante correo electrónico del 19/07/2016, se envía el plan de mejoramiento._x000a__x000a_Seguimiento en septiembre"/>
    <m/>
    <x v="1"/>
    <s v="Mediante correo electrónico del 15/09/2016, se envía avance del cargue de información a la aplicación project on line. Es necesario enviar documentación soporte._x000a__x000a_Mediante correo electrónico del 27/09/2016, se anexan los pantallazos que evidencian el carg"/>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
    <s v="GESTIÓN CONTRACTUAL Y  SEGUIMIENTO DE  PROYECTOS DE  INFRAESTRUCTURA DE TRANSPORTE "/>
    <x v="4"/>
    <s v="Bosa-Granada-Girardot"/>
    <s v="Mónica Bibiana Forero "/>
    <s v="Mayo de 2016"/>
    <s v="PEI"/>
    <n v="6"/>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m/>
    <x v="0"/>
    <m/>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
    <s v="GESTIÓN CONTRACTUAL Y  SEGUIMIENTO DE  PROYECTOS DE  INFRAESTRUCTURA DE TRANSPORTE "/>
    <x v="4"/>
    <s v="Bosa-Granada-Girardot"/>
    <s v="Mónica Bibiana Forero "/>
    <s v="Mayo de 2016"/>
    <s v="PEI"/>
    <n v="6"/>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
    <m/>
    <x v="0"/>
    <m/>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
    <s v="GESTIÓN CONTRACTUAL Y  SEGUIMIENTO DE  PROYECTOS DE  INFRAESTRUCTURA DE TRANSPORTE "/>
    <x v="3"/>
    <s v="Bosa-Granada-Girardot"/>
    <s v="Mónica Bibiana Forero "/>
    <s v="Mayo de 2016"/>
    <s v="PEI"/>
    <n v="6"/>
    <m/>
    <s v="Mediante comunicación interna se informara a la Vicepresidencia Ejecutiva que el GIT de Estrategia Contractual, permisos y modificaciones realizara una revisión al manual de reversiones de la entidad (versión 1) teniendo en cuenta las observaciones hechas"/>
    <m/>
    <m/>
    <m/>
    <s v="Mediante correo electrónico del 25/07/2016, se informa que se realizarán las modificaciones pertienentes._x000a_Mediante correo electrónico del 19/09/2016, se anexa comunicación de VGC en donde se tendrán ern cuenta las consideraciones realizadas por la OCI._x000a_Se"/>
    <m/>
    <x v="0"/>
    <m/>
  </r>
  <r>
    <n v="3124"/>
    <n v="119"/>
    <x v="4"/>
    <s v="Como se muestra en el acápite correspondiente, se logró vislumbrar falta de publicación en la modalidad de “iniciativas privadas”, considerando que no se encontró lo concerniente las siguientes IP: Malla vial del Meta; Chirajara – Villavicencio; Cesar – G"/>
    <s v="GESTIÓN DE LA CONTRATACIÓN PÚBLICA"/>
    <x v="5"/>
    <s v="Contratación"/>
    <s v="Marcos  Noguera"/>
    <s v="Mayo de 2016"/>
    <s v="PEI"/>
    <n v="3"/>
    <m/>
    <m/>
    <m/>
    <m/>
    <m/>
    <m/>
    <m/>
    <x v="2"/>
    <m/>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
    <s v="GESTIÓN CONTRACTUAL Y  SEGUIMIENTO DE  PROYECTOS DE  INFRAESTRUCTURA DE TRANSPORTE "/>
    <x v="3"/>
    <s v="Fontibón Facatativá los Alpes"/>
    <s v="Ivan Mejia "/>
    <s v="Mayo de 2016"/>
    <s v="PEI"/>
    <n v="46"/>
    <m/>
    <s v="El seguimiento se realiza de manera mensual por parte de la ingeniera ambienta."/>
    <m/>
    <m/>
    <m/>
    <s v="Mediante correo electrónico del 22/09/2016, se envía plan de mejoramiento._x000a_"/>
    <m/>
    <x v="0"/>
    <m/>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s v="GESTIÓN CONTRACTUAL Y  SEGUIMIENTO DE  PROYECTOS DE  INFRAESTRUCTURA DE TRANSPORTE "/>
    <x v="3"/>
    <s v="Fontibón Facatativá los Alpes"/>
    <s v="Ivan Mejia "/>
    <s v="Mayo de 2016"/>
    <s v="PEI"/>
    <n v="46"/>
    <m/>
    <s v="Se enviará comunicación al Concesionario solicitando informe. "/>
    <m/>
    <m/>
    <m/>
    <s v="Mediante correo electrónico del 22/09/2016, se envía plan de mejoramiento._x000a_"/>
    <m/>
    <x v="0"/>
    <m/>
  </r>
  <r>
    <n v="3127"/>
    <n v="122"/>
    <x v="4"/>
    <s v="3. La ficha del proyecto en la página web de la interventoría se encuentra desactualizada; esta información siempre debe estar al día y su actualización debe ser mensual según los avances del proyecto."/>
    <s v="GESTIÓN CONTRACTUAL Y  SEGUIMIENTO DE  PROYECTOS DE  INFRAESTRUCTURA DE TRANSPORTE "/>
    <x v="3"/>
    <s v="Fontibón Facatativá los Alpes"/>
    <s v="Ivan Mejia "/>
    <s v="Mayo de 2016"/>
    <s v="PEI"/>
    <n v="46"/>
    <m/>
    <s v="Se notificará al área encarga de la actualización mensual y se realizará su verificación mensualmente."/>
    <m/>
    <m/>
    <m/>
    <s v="Mediante correo electrónico del 22/09/2016, se envía plan de mejoramiento._x000a_"/>
    <m/>
    <x v="0"/>
    <m/>
  </r>
  <r>
    <n v="3128"/>
    <n v="123"/>
    <x v="4"/>
    <s v="4. Se evidencia un regular funcionamiento de los postes SOS, lo cual no ha sido advertido de manera estricta llevando a que el servicio prestado no sea al 100% durante varios meses consecutivos, en marzo 71% y en abril del 63% de acuerdo a lo reportado en"/>
    <s v="GESTIÓN CONTRACTUAL Y  SEGUIMIENTO DE  PROYECTOS DE  INFRAESTRUCTURA DE TRANSPORTE "/>
    <x v="3"/>
    <s v="Fontibón Facatativá los Alpes"/>
    <s v="Ivan Mejia "/>
    <s v="Mayo de 2016"/>
    <s v="PEI"/>
    <n v="46"/>
    <m/>
    <s v="Se oficiará nuevamente al Concesionario detallando claramente los meses en que se ha evidenciado el regular funcionamiento y los postes que han generado matores inconvenientes."/>
    <m/>
    <m/>
    <m/>
    <s v="Mediante correo electrónico del 22/09/2016, se envía plan de mejoramiento._x000a_"/>
    <m/>
    <x v="0"/>
    <m/>
  </r>
  <r>
    <n v="3129"/>
    <n v="124"/>
    <x v="4"/>
    <s v="8.1.2 Para la supervisión_x000a__x000a_1. Se evidencia falencia en el cargue de información en la plataforma Project Online, ya que se encuentra desactualizada respecto al avance del proyecto._x000a_"/>
    <s v="GESTIÓN CONTRACTUAL Y  SEGUIMIENTO DE  PROYECTOS DE  INFRAESTRUCTURA DE TRANSPORTE "/>
    <x v="3"/>
    <s v="Fontibón Facatativá los Alpes"/>
    <s v="Ivan Mejia "/>
    <s v="Mayo de 2016"/>
    <s v="PEI"/>
    <n v="46"/>
    <m/>
    <m/>
    <m/>
    <m/>
    <m/>
    <m/>
    <m/>
    <x v="2"/>
    <m/>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
    <s v="GESTIÓN CONTRACTUAL Y  SEGUIMIENTO DE  PROYECTOS DE  INFRAESTRUCTURA DE TRANSPORTE "/>
    <x v="3"/>
    <s v="Fontibón Facatativá los Alpes"/>
    <s v="Ivan Mejia "/>
    <s v="Mayo de 2016"/>
    <s v="PEI"/>
    <n v="46"/>
    <m/>
    <m/>
    <m/>
    <m/>
    <m/>
    <m/>
    <m/>
    <x v="2"/>
    <m/>
  </r>
  <r>
    <n v="3131"/>
    <n v="126"/>
    <x v="4"/>
    <s v="1. En cuanto al Consorcio Unión Temporal Ferroviaria Central, tiene una cartera pendiente por recuperar por un monto de $11.665.975,64=, valor que corresponde a facturas generadas en el presente año."/>
    <s v="GESTIÓN  ADMINISTRATIVA Y  FINANCIERA"/>
    <x v="2"/>
    <s v="Contabilidad"/>
    <s v="Luz Jeni Fung Muñoz"/>
    <s v="Junio de 2016"/>
    <s v="PIL"/>
    <n v="20"/>
    <m/>
    <m/>
    <m/>
    <m/>
    <m/>
    <m/>
    <m/>
    <x v="2"/>
    <m/>
  </r>
  <r>
    <n v="3132"/>
    <n v="127"/>
    <x v="4"/>
    <s v="2. El Consorcio Dracol con corte a abril de 2016 presenta una cartera pendiente de cobro por $37.557.892=, valor que corresponde a facturas generadas en el 2016."/>
    <s v="GESTIÓN  ADMINISTRATIVA Y  FINANCIERA"/>
    <x v="2"/>
    <s v="Contabilidad"/>
    <s v="Luz Jeni Fung Muñoz"/>
    <s v="Junio de 2016"/>
    <s v="PIL"/>
    <n v="20"/>
    <m/>
    <m/>
    <m/>
    <m/>
    <m/>
    <m/>
    <m/>
    <x v="2"/>
    <m/>
  </r>
  <r>
    <n v="3133"/>
    <n v="128"/>
    <x v="4"/>
    <s v="3. El consorcio Fenoco con corte a abril de 2016, tiene vigente la siguiente cartera:_x000a_a) Drummond, por valor de $7.804.740.062=, que corresponde a las cuatro (4) últimas facturas generadas en el mes de abril de 2016._x000a_b) C.I. Prodeco, por valor de $6.007.1"/>
    <s v="GESTIÓN  ADMINISTRATIVA Y  FINANCIERA"/>
    <x v="2"/>
    <s v="Contabilidad"/>
    <s v="Luz Jeni Fung Muñoz"/>
    <s v="Junio de 2016"/>
    <s v="PIL"/>
    <n v="20"/>
    <m/>
    <m/>
    <m/>
    <m/>
    <m/>
    <m/>
    <m/>
    <x v="2"/>
    <m/>
  </r>
  <r>
    <n v="3134"/>
    <n v="129"/>
    <x v="4"/>
    <s v="1. De acuerdo a lo estipulado en la cláusula 10.24 del contrato de concesión, el cual menciona: “Suministrar, instalar y operar los equipos y el personal necesarios para operar las estaciones de peaje, las estaciones de pesaje, los centros de control de o"/>
    <s v="GESTIÓN CONTRACTUAL Y  SEGUIMIENTO DE  PROYECTOS DE  INFRAESTRUCTURA DE TRANSPORTE "/>
    <x v="4"/>
    <s v="Ruta Caribe"/>
    <s v="Mónica Bibiana Forero "/>
    <s v="Junio de 2016"/>
    <s v="PEI"/>
    <n v="36"/>
    <m/>
    <s v="Requerir al Concesionario Suministrar, instalar y operar los equipos y el personal necesarios para operar las estaciones de  pesaje "/>
    <m/>
    <m/>
    <m/>
    <m/>
    <m/>
    <x v="1"/>
    <s v="Mediante memorando No. 2016-500-010015-3 del 16/08/2016, se informa que la situación ya fue informada para reparación por parte del concesionario. Se anexa acta de comité técnico y oficio CEV-0237-16 del 03/08/2016, en donde se evidencia mediante registro"/>
  </r>
  <r>
    <n v="3135"/>
    <n v="130"/>
    <x v="4"/>
    <s v="2. No se evidenciaron elementos de protección personal en los trabajadores de las empresas subcontratistas del concesionario,  específicamente en la construcción del puente peatonal PIMSA, por lo que se hace necesario que la interventoría tome acciones al"/>
    <s v="GESTIÓN CONTRACTUAL Y  SEGUIMIENTO DE  PROYECTOS DE  INFRAESTRUCTURA DE TRANSPORTE "/>
    <x v="4"/>
    <s v="Ruta Caribe"/>
    <s v="Mónica Bibiana Forero "/>
    <s v="Junio de 2016"/>
    <s v="PEI"/>
    <n v="36"/>
    <m/>
    <s v="Requerir al Concesionario el cumplimiento del programa de seguridad industrial y ejercer un control sonre la entrega de los elementos de dotación a los empleados"/>
    <m/>
    <m/>
    <m/>
    <s v="Mediante memorando No. 2016-500-010015-3 del 16/08/2016, se informa que la situación ya fue informada al concesionario. Se anexa acta de comité técnico y formatos de entrega de EPP`s y dotación de todos los trabajadores en los últimos 3 meses._x000a_Mediante co"/>
    <m/>
    <x v="0"/>
    <m/>
  </r>
  <r>
    <n v="3136"/>
    <n v="131"/>
    <x v="4"/>
    <s v="1. De acuerdo a la verificación documental de la información que se encuentra en la plataforma Project on line, se observó que no se tienen cargados los documentos relacionados a los otrosíes No. 4 y 5. Además, los informes de supervisión y de interventor"/>
    <s v="GESTIÓN CONTRACTUAL Y  SEGUIMIENTO DE  PROYECTOS DE  INFRAESTRUCTURA DE TRANSPORTE "/>
    <x v="4"/>
    <s v="Ruta Caribe"/>
    <s v="Mónica Bibiana Forero "/>
    <s v="Junio de 2016"/>
    <s v="PEI"/>
    <n v="36"/>
    <m/>
    <s v="Actualizar la plataforma Project online con las modificaciones contractuales faltantes (otrosó No. 4 y 5)"/>
    <m/>
    <m/>
    <m/>
    <m/>
    <m/>
    <x v="1"/>
    <s v="Mediante memorando No. 2016-500-010015-3 del 16/08/2016, se anexan pantallazos de la plaaforma project online, en donde se evidencia el cargue de los documentos contractuales faltantes"/>
  </r>
  <r>
    <n v="3137"/>
    <n v="132"/>
    <x v="4"/>
    <s v="2. Es necesario que se adopte un procedimiento y se establezcan tiempos máximos de respuesta por parte de los encargados de la revisión social a cargo de la ANI, con el fin de que no se presenten retrasos en la verificación de los factores de compensación"/>
    <s v="GESTIÓN CONTRACTUAL Y  SEGUIMIENTO DE  PROYECTOS DE  INFRAESTRUCTURA DE TRANSPORTE "/>
    <x v="4"/>
    <s v="Ruta Caribe"/>
    <s v="Mónica Bibiana Forero "/>
    <s v="Junio de 2016"/>
    <s v="PEI"/>
    <n v="36"/>
    <m/>
    <s v="Se realizaron las diligencias pertinentes y se dio la explicación referente a a situación identificada por la Oficina de Control Interno"/>
    <m/>
    <m/>
    <m/>
    <m/>
    <m/>
    <x v="1"/>
    <s v="Mediante memorando No. 2016-500-010015-3 del 16/08/2016, se informa el procedimiento que se realiza para la aporbación de factores sociales al interior de la Entidad, y se anexan los memorandos mediante los cuales se aprobó y se emitió la resolución de pa"/>
  </r>
  <r>
    <n v="3138"/>
    <n v="133"/>
    <x v="4"/>
    <s v="_x000a_1. No se lleva una matriz o metodología para identificar periódicamente los riesgos del desarrollo del contrato de concesión._x000a_"/>
    <s v="GESTIÓN CONTRACTUAL Y  SEGUIMIENTO DE  PROYECTOS DE  INFRAESTRUCTURA DE TRANSPORTE "/>
    <x v="3"/>
    <s v="Aeropuerto el Dorado-modernización y expansión del nuevo terminal."/>
    <s v="Víctor Alfonso Trespalacios "/>
    <s v="Junio de 2016"/>
    <s v="PEI"/>
    <n v="103"/>
    <m/>
    <s v="Recomendar a la Interventoría llevar un control mínimo para el seguimiento de los riesgos del contrato de concesión; sin embargo, es preciso indicar que el seguimiento a los riesgos es realizado internamente por la Gerencia de Riesgos los cuales se social"/>
    <m/>
    <m/>
    <m/>
    <s v="Mediante memorando No. 2016-309-010937-3 del 08/09/2016 se anexa plan de mejoramiento._x000a__x000a_Es necesario reformular_x000a_"/>
    <m/>
    <x v="0"/>
    <m/>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
    <s v="GESTIÓN CONTRACTUAL Y  SEGUIMIENTO DE  PROYECTOS DE  INFRAESTRUCTURA DE TRANSPORTE "/>
    <x v="3"/>
    <s v="Aeropuerto el Dorado-modernización y expansión del nuevo terminal."/>
    <s v="Víctor Alfonso Trespalacios "/>
    <s v="Junio de 2016"/>
    <s v="PEI"/>
    <n v="103"/>
    <m/>
    <s v="Solicitar al Interventor el seguimiento y documentación de los recorridos a todos los frentes de obra, tres (3) veces por semana donde se verifique la Gestión HSEQ del Concesionario, abarcando todos los temas relacionados con la gestión del control de vec"/>
    <m/>
    <m/>
    <m/>
    <s v="Mediante memorando No. 2016-309-010937-3 del 08/09/2016 se anexa plan de mejoramiento._x000a_"/>
    <m/>
    <x v="0"/>
    <m/>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
    <s v="GESTIÓN CONTRACTUAL Y  SEGUIMIENTO DE  PROYECTOS DE  INFRAESTRUCTURA DE TRANSPORTE "/>
    <x v="3"/>
    <s v="Aeropuerto el Dorado-modernización y expansión del nuevo terminal."/>
    <s v="Víctor Alfonso Trespalacios "/>
    <s v="Junio de 2016"/>
    <s v="PEI"/>
    <n v="103"/>
    <m/>
    <s v="Realizar presentación a la oficina de Control Interno explicando los aportes y ventajas de la Contratación del Program Manager en los proyectos de Concesión del Aeropuerto El Dorado; así como, la estructura interna donde se indiquen los roles del personal"/>
    <m/>
    <m/>
    <m/>
    <s v="Mediante memorando No. 2016-309-010937-3 del 08/09/2016 se anexa plan de mejoramiento._x000a_"/>
    <m/>
    <x v="0"/>
    <m/>
  </r>
  <r>
    <n v="3141"/>
    <n v="136"/>
    <x v="4"/>
    <s v="2. El informe de la supervisión correspondiente al mes de mayo de 2016 no se allegó como soporte documental para la presente auditoría."/>
    <s v="GESTIÓN CONTRACTUAL Y  SEGUIMIENTO DE  PROYECTOS DE  INFRAESTRUCTURA DE TRANSPORTE "/>
    <x v="3"/>
    <s v="Aeropuerto el Dorado-modernización y expansión del nuevo terminal."/>
    <s v="Víctor Alfonso Trespalacios "/>
    <s v="Junio de 2016"/>
    <s v="PEI"/>
    <n v="103"/>
    <m/>
    <s v="Entregar Informe de supervisión correspondiente al mes de mayo de 2016."/>
    <m/>
    <m/>
    <m/>
    <s v="Mediante memorando No. 2016-309-010937-3 del 08/09/2016 se anexa plan de mejoramiento._x000a__x000a_Es necesario reformular"/>
    <m/>
    <x v="0"/>
    <m/>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
    <s v="GESTIÓN CONTRACTUAL Y  SEGUIMIENTO DE  PROYECTOS DE  INFRAESTRUCTURA DE TRANSPORTE "/>
    <x v="6"/>
    <s v="Estructuración."/>
    <s v="Ivan Mejia "/>
    <s v="Junio de 2016"/>
    <s v="PEI"/>
    <n v="138"/>
    <m/>
    <m/>
    <m/>
    <m/>
    <m/>
    <m/>
    <m/>
    <x v="2"/>
    <m/>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
    <s v="GESTIÓN CONTRACTUAL Y  SEGUIMIENTO DE  PROYECTOS DE  INFRAESTRUCTURA DE TRANSPORTE "/>
    <x v="6"/>
    <s v="Estructuración."/>
    <s v="Ivan Mejia "/>
    <s v="Junio de 2016"/>
    <s v="PEI"/>
    <n v="138"/>
    <m/>
    <m/>
    <m/>
    <m/>
    <m/>
    <m/>
    <m/>
    <x v="2"/>
    <m/>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
    <s v="SISTEMA ESTRATÉGICO DE PLANEACIÓN Y  GESTIÓN "/>
    <x v="1"/>
    <s v="Gerencia de Planeación "/>
    <s v="M Natalia "/>
    <s v="Julio de 2016"/>
    <s v="PIL"/>
    <n v="32"/>
    <m/>
    <s v="19/09/2016_x000a_Se revisara y ajustara el &quot;MANUAL PARA LA ELABORACIÓN DE INDICADORES SEPG-M-003&quot; en el año 2016."/>
    <d v="2016-09-19T00:00:00"/>
    <d v="2016-12-31T00:00:00"/>
    <m/>
    <s v="19/09/2016 a través de correo institucional la VPRE envía el plan de mejoramiento en la no conformidad No. 3144"/>
    <m/>
    <x v="0"/>
    <m/>
  </r>
  <r>
    <n v="3145"/>
    <n v="140"/>
    <x v="4"/>
    <s v="1. El programa de SST debe estar firmado por el representante legal de la entidad y el encargado de desarrollarlo. En documento suministrado por talento humano – anexo 1, no se encuentra firmado; por lo anterior, se evidencia el incumplimiento del Art. 4 "/>
    <s v="GESTIÓN DEL TALENTO HUMANO"/>
    <x v="2"/>
    <s v="Talento Humano"/>
    <s v="Yuly Ujueta "/>
    <s v="Julio de 2016"/>
    <s v="PEI"/>
    <n v="139"/>
    <m/>
    <m/>
    <m/>
    <m/>
    <m/>
    <m/>
    <m/>
    <x v="2"/>
    <m/>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
    <s v="GESTIÓN DEL TALENTO HUMANO"/>
    <x v="2"/>
    <s v="Talento Humano"/>
    <s v="Yuly Ujueta "/>
    <s v="Julio de 2016"/>
    <s v="PEI"/>
    <n v="139"/>
    <m/>
    <m/>
    <m/>
    <m/>
    <m/>
    <m/>
    <m/>
    <x v="2"/>
    <m/>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
    <s v="GESTIÓN DEL TALENTO HUMANO"/>
    <x v="2"/>
    <s v="Talento Humano"/>
    <s v="Yuly Ujueta "/>
    <s v="Julio de 2016"/>
    <s v="PEI"/>
    <n v="139"/>
    <m/>
    <m/>
    <m/>
    <m/>
    <m/>
    <m/>
    <m/>
    <x v="2"/>
    <m/>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
    <s v="GESTIÓN DEL TALENTO HUMANO"/>
    <x v="2"/>
    <s v="Talento Humano"/>
    <s v="Yuly Ujueta "/>
    <s v="Julio de 2016"/>
    <s v="PEI"/>
    <n v="139"/>
    <m/>
    <m/>
    <m/>
    <m/>
    <m/>
    <m/>
    <m/>
    <x v="2"/>
    <m/>
  </r>
  <r>
    <n v="3149"/>
    <n v="144"/>
    <x v="4"/>
    <s v="5. De acuerdo a la documentación entregada por talento humano (anexo 11), se relacionan doce (12) actas comprendidas entre el periodo del 03/07/2015 y el 31/05/2016, donde se encuentra que en acta N° 3, solo hasta el día 28 de abril de 2015 se constituye "/>
    <s v="GESTIÓN DEL TALENTO HUMANO"/>
    <x v="2"/>
    <s v="Talento Humano"/>
    <s v="Yuly Ujueta "/>
    <s v="Julio de 2016"/>
    <s v="PEI"/>
    <n v="139"/>
    <m/>
    <m/>
    <m/>
    <m/>
    <m/>
    <m/>
    <m/>
    <x v="2"/>
    <m/>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
    <s v="GESTIÓN DEL TALENTO HUMANO"/>
    <x v="2"/>
    <s v="Talento Humano"/>
    <s v="Yuly Ujueta "/>
    <s v="Julio de 2016"/>
    <s v="PEI"/>
    <n v="139"/>
    <m/>
    <m/>
    <m/>
    <m/>
    <m/>
    <m/>
    <m/>
    <x v="2"/>
    <m/>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
    <s v="GESTIÓN DEL TALENTO HUMANO"/>
    <x v="2"/>
    <s v="Talento Humano"/>
    <s v="Yuly Ujueta "/>
    <s v="Julio de 2016"/>
    <s v="PEI"/>
    <n v="139"/>
    <m/>
    <m/>
    <m/>
    <m/>
    <m/>
    <m/>
    <m/>
    <x v="2"/>
    <m/>
  </r>
  <r>
    <n v="3152"/>
    <n v="147"/>
    <x v="4"/>
    <s v="8. El COPASST debe proponer al empleador las medidas correctivas que haya lugar para evitar la ocurrencia de accidentes laborales. No hay evidencia de estas propuestas en las actas suministradas. Por lo anterior, se evidencia el incumplimiento del Art. 12"/>
    <s v="GESTIÓN DEL TALENTO HUMANO"/>
    <x v="2"/>
    <s v="Talento Humano"/>
    <s v="Yuly Ujueta "/>
    <s v="Julio de 2016"/>
    <s v="PEI"/>
    <n v="139"/>
    <m/>
    <m/>
    <m/>
    <m/>
    <m/>
    <m/>
    <m/>
    <x v="2"/>
    <m/>
  </r>
  <r>
    <n v="3153"/>
    <n v="148"/>
    <x v="4"/>
    <s v="9. En el Art. 26 literal C del decreto 614 de 1984, se determina que el COPAAST debe tener copias de las conclusiones, inspecciones e investigaciones que realizan las autoridades de salud ocupacional en los sitios de trabajo (anexo 7). En la entrevista re"/>
    <s v="GESTIÓN DEL TALENTO HUMANO"/>
    <x v="2"/>
    <s v="Talento Humano"/>
    <s v="Yuly Ujueta "/>
    <s v="Julio de 2016"/>
    <s v="PEI"/>
    <n v="139"/>
    <m/>
    <m/>
    <m/>
    <m/>
    <m/>
    <m/>
    <m/>
    <x v="2"/>
    <m/>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
    <s v="GESTIÓN DEL TALENTO HUMANO"/>
    <x v="2"/>
    <s v="Talento Humano"/>
    <s v="Yuly Ujueta "/>
    <s v="Julio de 2016"/>
    <s v="PEI"/>
    <n v="139"/>
    <m/>
    <m/>
    <m/>
    <m/>
    <m/>
    <m/>
    <m/>
    <x v="2"/>
    <m/>
  </r>
  <r>
    <n v="3155"/>
    <n v="150"/>
    <x v="4"/>
    <s v="11. Del periodo de 2015 – 2016, se relacionan dos actas del comité de convivencia laboral (anexo 16), de acuerdo a lo anterior se determina que este año el comité se ha reunido cada tres meses; sin embargo, del año 2015 no se encuentra ningún registro. Po"/>
    <s v="GESTIÓN DEL TALENTO HUMANO"/>
    <x v="2"/>
    <s v="Talento Humano"/>
    <s v="Yuly Ujueta "/>
    <s v="Julio de 2016"/>
    <s v="PEI"/>
    <n v="139"/>
    <m/>
    <m/>
    <m/>
    <m/>
    <m/>
    <m/>
    <m/>
    <x v="2"/>
    <m/>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s v="GESTIÓN DEL TALENTO HUMANO"/>
    <x v="2"/>
    <s v="Talento Humano"/>
    <s v="Yuly Ujueta "/>
    <s v="Julio de 2016"/>
    <s v="PEI"/>
    <n v="139"/>
    <m/>
    <m/>
    <m/>
    <m/>
    <m/>
    <m/>
    <m/>
    <x v="2"/>
    <m/>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
    <s v="GESTIÓN DEL TALENTO HUMANO"/>
    <x v="2"/>
    <s v="Talento Humano"/>
    <s v="Yuly Ujueta "/>
    <s v="Julio de 2016"/>
    <s v="PEI"/>
    <n v="139"/>
    <m/>
    <m/>
    <m/>
    <m/>
    <m/>
    <m/>
    <m/>
    <x v="2"/>
    <m/>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
    <s v="GESTIÓN DE LA CONTRATACIÓN PÚBLICA"/>
    <x v="7"/>
    <s v="Vicepresidencias"/>
    <s v="Luis Miguel Sabogal "/>
    <s v="Julio de 2016"/>
    <s v="PEI"/>
    <n v="125"/>
    <m/>
    <m/>
    <m/>
    <m/>
    <m/>
    <m/>
    <m/>
    <x v="2"/>
    <m/>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
    <s v="GESTIÓN DE LA CONTRATACIÓN PÚBLICA"/>
    <x v="7"/>
    <s v="Vicepresidencias"/>
    <s v="Luis Miguel Sabogal "/>
    <s v="Julio de 2016"/>
    <s v="PEI"/>
    <n v="125"/>
    <m/>
    <m/>
    <m/>
    <m/>
    <m/>
    <m/>
    <m/>
    <x v="2"/>
    <m/>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
    <s v="GESTIÓN DE LA CONTRATACIÓN PÚBLICA"/>
    <x v="7"/>
    <s v="Vicepresidencias"/>
    <s v="Luis Miguel Sabogal "/>
    <s v="Julio de 2016"/>
    <s v="PEI"/>
    <n v="125"/>
    <m/>
    <m/>
    <m/>
    <m/>
    <m/>
    <m/>
    <m/>
    <x v="2"/>
    <m/>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
    <s v="GESTIÓN DE LA CONTRATACIÓN PÚBLICA"/>
    <x v="7"/>
    <s v="Vicepresidencias"/>
    <s v="Luis Miguel Sabogal "/>
    <s v="Julio de 2016"/>
    <s v="PEI"/>
    <n v="125"/>
    <m/>
    <m/>
    <m/>
    <m/>
    <m/>
    <m/>
    <m/>
    <x v="2"/>
    <m/>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
    <s v="GESTIÓN DE LA CONTRATACIÓN PÚBLICA"/>
    <x v="7"/>
    <s v="Vicepresidencias"/>
    <s v="Luis Miguel Sabogal "/>
    <s v="Julio de 2016"/>
    <s v="PEI"/>
    <n v="125"/>
    <m/>
    <m/>
    <m/>
    <m/>
    <m/>
    <m/>
    <m/>
    <x v="2"/>
    <m/>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
    <s v="GESTIÓN DE LA  INFORMACIÓN Y  COMUNICACIONES"/>
    <x v="1"/>
    <s v="Gerencia de Sistemas "/>
    <s v="Juan Diego Toro"/>
    <s v="Julio de 2016"/>
    <s v="PEI"/>
    <n v="147"/>
    <m/>
    <m/>
    <m/>
    <m/>
    <m/>
    <m/>
    <m/>
    <x v="2"/>
    <m/>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
    <s v="GESTIÓN DE LA  INFORMACIÓN Y  COMUNICACIONES"/>
    <x v="1"/>
    <s v="Gerencia de Sistemas "/>
    <s v="Juan Diego Toro"/>
    <s v="Julio de 2016"/>
    <s v="PEI"/>
    <n v="147"/>
    <m/>
    <m/>
    <m/>
    <m/>
    <m/>
    <m/>
    <m/>
    <x v="2"/>
    <m/>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
    <s v="GESTIÓN DE LA  INFORMACIÓN Y  COMUNICACIONES"/>
    <x v="1"/>
    <s v="Gerencia de Sistemas "/>
    <s v="Juan Diego Toro"/>
    <s v="Julio de 2016"/>
    <s v="PEI"/>
    <n v="147"/>
    <m/>
    <m/>
    <m/>
    <m/>
    <m/>
    <m/>
    <m/>
    <x v="2"/>
    <m/>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
    <s v="GESTIÓN DE LA  INFORMACIÓN Y  COMUNICACIONES"/>
    <x v="1"/>
    <s v="Gerencia de Sistemas "/>
    <s v="Juan Diego Toro"/>
    <s v="Julio de 2016"/>
    <s v="PEI"/>
    <n v="147"/>
    <m/>
    <m/>
    <m/>
    <m/>
    <m/>
    <m/>
    <m/>
    <x v="2"/>
    <m/>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
    <s v="GESTIÓN CONTRACTUAL Y  SEGUIMIENTO DE  PROYECTOS DE  INFRAESTRUCTURA DE TRANSPORTE "/>
    <x v="3"/>
    <s v="Autopista Conexión Norte (4G)"/>
    <s v="Víctor Alfonso Trespalacios "/>
    <s v="Julio de 2016"/>
    <s v="PEI"/>
    <n v="109"/>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
    <m/>
    <x v="0"/>
    <m/>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
    <s v="GESTIÓN CONTRACTUAL Y  SEGUIMIENTO DE  PROYECTOS DE  INFRAESTRUCTURA DE TRANSPORTE "/>
    <x v="3"/>
    <s v="Autopista Conexión Norte (4G)"/>
    <s v="Víctor Alfonso Trespalacios "/>
    <s v="Julio de 2016"/>
    <s v="PEI"/>
    <n v="109"/>
    <m/>
    <s v="Dentro de los planes de regularización a interventoría que las solicitudes de periodos de cura no se presenten como una primera instancia; sino, que la ANI sepa de antemano las circunstancias que darían paso a una eventual solicitud de periodo de cura por"/>
    <m/>
    <m/>
    <m/>
    <s v="Mediante correo electrónico del 21/09/2016, se informa el plan de mejoramiento._x000a__x000a_Seguimiento en diciembre"/>
    <m/>
    <x v="0"/>
    <m/>
  </r>
  <r>
    <n v="3169"/>
    <n v="164"/>
    <x v="4"/>
    <s v="1. La cuantificación del gasto y el valor destinado a las respectivas contingencias de redes por parte de la estructuración, no suplen la necesidad para su manejo y/o traslado."/>
    <s v="GESTIÓN CONTRACTUAL Y  SEGUIMIENTO DE  PROYECTOS DE  INFRAESTRUCTURA DE TRANSPORTE "/>
    <x v="6"/>
    <s v="Autopista Conexión Norte (4G)"/>
    <s v="Víctor Alfonso Trespalacios "/>
    <s v="Julio de 2016"/>
    <s v="PEI"/>
    <n v="109"/>
    <m/>
    <m/>
    <m/>
    <m/>
    <m/>
    <s v="Esta no conformidad hace parte de los temas tratados mediante mesa de trabajo con VE y la OCI._x000a_Mediante correos electrónicos del 05/09/2016 y 14/09/2016 se envio documentación solicitada._x000a__x000a_Se encuentra en revisión por parte de la OCI"/>
    <m/>
    <x v="0"/>
    <m/>
  </r>
  <r>
    <n v="3170"/>
    <n v="165"/>
    <x v="4"/>
    <s v="2. En el contrato de concesión no quedó explícita la obligación del concesionario de ejecutar las intervenciones específicas que se requieren en el puente sobre el río Cauca en la UF 2, lo que ha generado diferencias entre las partes que derivaron en la a"/>
    <s v="GESTIÓN CONTRACTUAL Y  SEGUIMIENTO DE  PROYECTOS DE  INFRAESTRUCTURA DE TRANSPORTE "/>
    <x v="6"/>
    <s v="Autopista Conexión Norte (4G)"/>
    <s v="Víctor Alfonso Trespalacios "/>
    <s v="Julio de 2016"/>
    <s v="PEI"/>
    <n v="109"/>
    <m/>
    <m/>
    <m/>
    <m/>
    <m/>
    <s v="Mediante correo electrónico del 21/09/2016, se informa que mediante memorando radicado ANI 20163000099073 se trasladó el informe de auditoría para su atención._x000a_Esta no conformidad hace parte de los temas tratados mediante mesa de trabajo con VE y la OCI._x000a_"/>
    <m/>
    <x v="0"/>
    <m/>
  </r>
  <r>
    <n v="3171"/>
    <n v="166"/>
    <x v="4"/>
    <s v="8.1.1 Para la Interventoría_x000a_Se presentan observaciones a la gestión realizada por parte de la Interventoría como:_x000a_1. La información contenida en la página web tanto de interventoría como de la concesión no está totalmente actualizada; los avances e inform"/>
    <s v="GESTIÓN CONTRACTUAL Y  SEGUIMIENTO DE  PROYECTOS DE  INFRAESTRUCTURA DE TRANSPORTE "/>
    <x v="3"/>
    <s v="Cartagena- Barranquilla 4G"/>
    <s v="Ivan Mejia "/>
    <s v="Julio de 2016"/>
    <s v="PEI"/>
    <n v="152"/>
    <m/>
    <s v="Las páginas web de concesionario y la interventoría se encuentran actualizadas al mes de julio"/>
    <m/>
    <m/>
    <m/>
    <m/>
    <m/>
    <x v="1"/>
    <s v="Mediante memorando No. 2016-300-010788-3 del 05/08/2016 se envia registro fotográfico de la actualización de las páginas web; sin embargo, se evidencia que la pág web de la concesión aún persiste con el problema (informes ejecutivos hasta febrero de 2015)"/>
  </r>
  <r>
    <n v="3172"/>
    <n v="167"/>
    <x v="4"/>
    <s v="8.1.2 Para la supervisión_x000a_1. No se evidencia por parte de la ANI cómo se procedió a apremiar al concesionario en virtud de las fallas a nivel de estructura presentadas en la UF2 una vez han sido advertidas por la interventoría, paralelo al viaducto de la "/>
    <s v="GESTIÓN CONTRACTUAL Y  SEGUIMIENTO DE  PROYECTOS DE  INFRAESTRUCTURA DE TRANSPORTE "/>
    <x v="3"/>
    <s v="Cartagena- Barranquilla 4G"/>
    <s v="Ivan Mejia "/>
    <s v="Julio de 2016"/>
    <s v="PEI"/>
    <n v="152"/>
    <m/>
    <m/>
    <m/>
    <m/>
    <m/>
    <m/>
    <m/>
    <x v="0"/>
    <m/>
  </r>
  <r>
    <n v="3173"/>
    <n v="168"/>
    <x v="4"/>
    <s v="8.1.3 Para la Vicepresidencia de Estructuración_x000a_1. De acuerdo a lo presentado por el concesionario y revisado por la interventoría, se advierte la posible activación del riesgo predial; en este sentido, se observase de manera temprana la necesidad de recu"/>
    <s v="GESTIÓN CONTRACTUAL Y  SEGUIMIENTO DE  PROYECTOS DE  INFRAESTRUCTURA DE TRANSPORTE "/>
    <x v="6"/>
    <s v="Cartagena- Barranquilla 4G"/>
    <s v="Ivan Mejia "/>
    <s v="Julio de 2016"/>
    <s v="PEI"/>
    <n v="152"/>
    <m/>
    <m/>
    <m/>
    <m/>
    <m/>
    <s v="Esta no conformidad hace parte de los temas tratados mediante mesa de trabajo con VE y la OCI._x000a__x000a_Mediante correos electrónicos del 05/09/2016 y 14/09/2016 se envio documentación solicitada._x000a__x000a_Se encuentra en revisión por parte de la OCI"/>
    <m/>
    <x v="0"/>
    <m/>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
    <s v="GESTIÓN CONTRACTUAL Y  SEGUIMIENTO DE  PROYECTOS DE  INFRAESTRUCTURA DE TRANSPORTE "/>
    <x v="3"/>
    <s v="Aeropuertos de Centronorte "/>
    <s v="Mónica Bibiana Forero "/>
    <s v="Julio de 2016"/>
    <s v="PEI"/>
    <n v="101"/>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
    <m/>
    <m/>
    <m/>
    <s v="Mediante memorando No, 2016-309-010391-3 del 25/08/2016, se iinforma las acciones a realizar por parte de la interventoría_x000a__x000a_Se revisará avance en diciembre"/>
    <m/>
    <x v="0"/>
    <m/>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
    <s v="GESTIÓN CONTRACTUAL Y  SEGUIMIENTO DE  PROYECTOS DE  INFRAESTRUCTURA DE TRANSPORTE "/>
    <x v="3"/>
    <s v="Aeropuertos de Centronorte "/>
    <s v="Mónica Bibiana Forero "/>
    <s v="Julio de 2016"/>
    <s v="PEI"/>
    <n v="101"/>
    <m/>
    <s v="Se iniciará el proceso de selección y contratación de un profesional de calidad, el cual tendrá la función de:_x000a_1. Capacitar al personal de cada área en la implementación de los formatos y procedimientos ya establecidos por el plan de calidad que tiene en "/>
    <m/>
    <m/>
    <m/>
    <s v="Mediante memorando No, 2016-309-010391-3 del 25/08/2016, se iinforma las acciones a realizar por parte de la interventoría_x000a__x000a_Se revisará avance en diciembre"/>
    <m/>
    <x v="0"/>
    <m/>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
    <s v="GESTIÓN CONTRACTUAL Y  SEGUIMIENTO DE  PROYECTOS DE  INFRAESTRUCTURA DE TRANSPORTE "/>
    <x v="3"/>
    <s v="Aeropuertos de Centronorte "/>
    <s v="Mónica Bibiana Forero "/>
    <s v="Julio de 2016"/>
    <s v="PEI"/>
    <n v="101"/>
    <m/>
    <s v="Se está analizando la posibilidad de incorporar un link en la página web de nuestros consorciados (C&amp;M) para dar a conocer toda la información pertinente de los proyectos en los aeropuertos"/>
    <m/>
    <m/>
    <m/>
    <s v="Mediante memorando No, 2016-309-010391-3 del 25/08/2016, se iinforma las acciones a realizar por parte de la interventoría_x000a__x000a_Se revisará avance en diciembre"/>
    <m/>
    <x v="0"/>
    <m/>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
    <s v="GESTIÓN CONTRACTUAL Y  SEGUIMIENTO DE  PROYECTOS DE  INFRAESTRUCTURA DE TRANSPORTE "/>
    <x v="3"/>
    <s v="Aeropuertos de Centronorte "/>
    <s v="Mónica Bibiana Forero "/>
    <s v="Julio de 2016"/>
    <s v="PEI"/>
    <n v="101"/>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
    <m/>
    <m/>
    <m/>
    <s v="Mediante memorando No, 2016-309-010391-3 del 25/08/2016, se iinforma las acciones a realizar por parte de la interventoría_x000a__x000a_Se revisará avance en diciembre"/>
    <m/>
    <x v="0"/>
    <m/>
  </r>
  <r>
    <n v="3178"/>
    <n v="173"/>
    <x v="4"/>
    <s v="5. En la auditoría se verifica que por la metodología que utiliza el especialista social, se categorizan PQR`s como “abiertas” de acuerdo al período de corte que se realiza para el informe mensual entregado a la ANI; sin embargo, se evidencia que el conce"/>
    <s v="GESTIÓN CONTRACTUAL Y  SEGUIMIENTO DE  PROYECTOS DE  INFRAESTRUCTURA DE TRANSPORTE "/>
    <x v="3"/>
    <s v="Aeropuertos de Centronorte "/>
    <s v="Mónica Bibiana Forero "/>
    <s v="Julio de 2016"/>
    <s v="PEI"/>
    <n v="101"/>
    <m/>
    <s v="Se corregirá el informe de la PQR`s y se añadirán más casillas para validar la información presentada por parte de la concesión, esto para llevar un control más claro de estas solicitudes_x000a_Se presentará un plan de acción donde se le informe a la concesión "/>
    <m/>
    <m/>
    <m/>
    <s v="Mediante memorando No, 2016-309-010391-3 del 25/08/2016, se iinforma las acciones a realizar por parte de la interventoría_x000a__x000a_Se revisará avance en diciembre"/>
    <m/>
    <x v="0"/>
    <m/>
  </r>
  <r>
    <n v="3179"/>
    <n v="174"/>
    <x v="4"/>
    <s v="6. No se está  verificando y controlando el documento del beneficiario real para garantizan que no hay violación a los LA/FT (lavado de activos y financiación de terrorismo) de los dineros del concesionario, por lo que es necesario que la interventoría so"/>
    <s v="GESTIÓN CONTRACTUAL Y  SEGUIMIENTO DE  PROYECTOS DE  INFRAESTRUCTURA DE TRANSPORTE "/>
    <x v="3"/>
    <s v="Aeropuertos de Centronorte "/>
    <s v="Mónica Bibiana Forero "/>
    <s v="Julio de 2016"/>
    <s v="PEI"/>
    <n v="101"/>
    <m/>
    <s v="Se adjunta la certifación actualizada de la Fiduciaria Bancolombia en cuanto al cumplimiento con el sistema de Administración del riesgo de Lavado de activos y de Financiación del Terrorismo &quot;SARLAFT&quot;"/>
    <m/>
    <m/>
    <m/>
    <m/>
    <m/>
    <x v="1"/>
    <s v="Mediante memorando No, 2016-309-010391-3 del 25/08/2016, se anexa dicha certificación. Evidenciando cumplimiento"/>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
    <s v="GESTIÓN CONTRACTUAL Y  SEGUIMIENTO DE  PROYECTOS DE  INFRAESTRUCTURA DE TRANSPORTE "/>
    <x v="3"/>
    <s v="Aeropuertos de Centronorte "/>
    <s v="Mónica Bibiana Forero "/>
    <s v="Julio de 2016"/>
    <s v="PEI"/>
    <n v="101"/>
    <m/>
    <s v="En reunión y recorrido de obras entre el apoyo de la supervisión, el concesionario y la interventoría el 3 de agosto de 2016, se verificó la solicitud de la interventoría, en cuanto a que, el andén exterior frente de la nueva ampliación del muelle interna"/>
    <m/>
    <m/>
    <m/>
    <s v="Mediante memorando No, 2016-309-010391-3 del 25/08/2016, se informa que el concesionario se encuentra realizando los diseños correspondientes que permitan continuar con el andén existente._x000a__x000a_Se revisará avance en diciembre"/>
    <m/>
    <x v="0"/>
    <m/>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s v="GESTIÓN CONTRACTUAL Y  SEGUIMIENTO DE  PROYECTOS DE  INFRAESTRUCTURA DE TRANSPORTE "/>
    <x v="5"/>
    <s v="Aeropuertos de Centronorte "/>
    <s v="Mónica Bibiana Forero "/>
    <s v="Julio de 2016"/>
    <s v="PEI"/>
    <n v="101"/>
    <m/>
    <s v="Desde el área de defensa judicial se ha solicitado un informe actualizado a la Interventoría, respecto de las obligaciones presuntamente incumplidas por el Concesionario y que dieron motivo para el inicio del proceso sancionatorio por franjas de pista en "/>
    <m/>
    <m/>
    <m/>
    <s v="Mediante memorando No, 2016-309-010391-3 del 25/08/2016, se informa que Defensa Judicial solicitó a la interventoría un informe actualizado de los incumplimientos, con el fin de realizar las acciones correspondientes._x000a__x000a_Mediante correo electrónico del 30/0"/>
    <m/>
    <x v="0"/>
    <m/>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
    <s v="TRANSPARENCIA,  PARTICIPACIÓN,  SERVICIO AL  CIUDADANO Y  COMUNICACIÓN"/>
    <x v="2"/>
    <s v="Atención al ciudadano"/>
    <s v="Luz Mary Hernández"/>
    <s v="Julio de 2016"/>
    <s v="PAOC"/>
    <n v="1"/>
    <m/>
    <m/>
    <m/>
    <m/>
    <m/>
    <m/>
    <m/>
    <x v="2"/>
    <m/>
  </r>
  <r>
    <n v="3183"/>
    <n v="178"/>
    <x v="4"/>
    <s v="5.2. Se observa con preocupación que el porcentaje de incumplimiento más alto           (31%) corresponde a las peticiones enviadas por el Congreso de la República, ente que ejerce control político en donde los términos para dar trámite se amparan en su m"/>
    <s v="TRANSPARENCIA,  PARTICIPACIÓN,  SERVICIO AL  CIUDADANO Y  COMUNICACIÓN"/>
    <x v="2"/>
    <s v="Atención al ciudadano"/>
    <s v="Luz Mary Hernández"/>
    <s v="Julio de 2016"/>
    <s v="PAOC"/>
    <n v="1"/>
    <m/>
    <m/>
    <m/>
    <m/>
    <m/>
    <m/>
    <m/>
    <x v="2"/>
    <m/>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
    <s v="TRANSPARENCIA,  PARTICIPACIÓN,  SERVICIO AL  CIUDADANO Y  COMUNICACIÓN"/>
    <x v="2"/>
    <s v="Atención al ciudadano"/>
    <s v="Luz Mary Hernández"/>
    <s v="Julio de 2016"/>
    <s v="PAOC"/>
    <n v="1"/>
    <m/>
    <m/>
    <m/>
    <m/>
    <m/>
    <m/>
    <m/>
    <x v="2"/>
    <m/>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
    <s v="TRANSPARENCIA,  PARTICIPACIÓN,  SERVICIO AL  CIUDADANO Y  COMUNICACIÓN"/>
    <x v="2"/>
    <s v="Atención al ciudadano"/>
    <s v="Luz Mary Hernández"/>
    <s v="Julio de 2016"/>
    <s v="PAOC"/>
    <n v="1"/>
    <m/>
    <m/>
    <m/>
    <m/>
    <m/>
    <m/>
    <m/>
    <x v="2"/>
    <m/>
  </r>
  <r>
    <n v="3186"/>
    <n v="181"/>
    <x v="4"/>
    <s v="7.1.1 Para la Interventoría_x000a_1. No se cuenta con un formato de seguimiento y/o documentación soporte que evidencie el seguimiento que hace la interventoría a la documentación entregada por el contratista respecto al cumplimiento de las actividades plasmada"/>
    <s v="GESTIÓN CONTRACTUAL Y  SEGUIMIENTO DE  PROYECTOS DE  INFRAESTRUCTURA DE TRANSPORTE "/>
    <x v="3"/>
    <s v="Corredores férreos Bogotá - Belencito."/>
    <s v="Mónica Bibiana Forero "/>
    <s v="Agosto de 2016"/>
    <s v="PEI"/>
    <n v="115"/>
    <m/>
    <m/>
    <m/>
    <m/>
    <m/>
    <m/>
    <m/>
    <x v="2"/>
    <m/>
  </r>
  <r>
    <n v="3187"/>
    <n v="182"/>
    <x v="4"/>
    <s v="2. En la auditoría se verifica que por la metodología que utiliza el especialista social, se categoriza una PQR`s como “abierta”, la cual está relacionada a un reclamo por parte del señor Bernardo Moreno respecto a unos accesos de obra en el PK 188, y por"/>
    <s v="GESTIÓN CONTRACTUAL Y  SEGUIMIENTO DE  PROYECTOS DE  INFRAESTRUCTURA DE TRANSPORTE "/>
    <x v="3"/>
    <s v="Corredores férreos Bogotá - Belencito."/>
    <s v="Mónica Bibiana Forero "/>
    <s v="Agosto de 2016"/>
    <s v="PEI"/>
    <n v="115"/>
    <m/>
    <m/>
    <m/>
    <m/>
    <m/>
    <m/>
    <m/>
    <x v="2"/>
    <m/>
  </r>
  <r>
    <n v="3188"/>
    <n v="183"/>
    <x v="4"/>
    <s v="7.1.2 Para la Vicepresidencia de Gestión Contractual (Coordinación Estrategia Contractual y Permisos)_x000a__x000a_1. No se evidenció que la Entidad cuenta, en el marco del proceso de liquidación de los contratos, con un esquema que permita la entrega de los planos r"/>
    <s v="GESTIÓN CONTRACTUAL Y  SEGUIMIENTO DE  PROYECTOS DE  INFRAESTRUCTURA DE TRANSPORTE "/>
    <x v="3"/>
    <s v="Corredores férreos Bogotá - Belencito."/>
    <s v="Mónica Bibiana Forero "/>
    <s v="Agosto de 2016"/>
    <s v="PEI"/>
    <n v="115"/>
    <m/>
    <m/>
    <m/>
    <m/>
    <m/>
    <m/>
    <m/>
    <x v="2"/>
    <m/>
  </r>
  <r>
    <n v="3189"/>
    <n v="184"/>
    <x v="4"/>
    <s v="8.1.1 Para la Interventoría_x000a_Se presentan observaciones a la gestión realizada por parte de la Interventoría como:_x000a_1. No se evidencia dentro del informe de interventoría un seguimiento detallado al plan de obra del concesionario; si bien se encuentra en et"/>
    <s v="GESTIÓN CONTRACTUAL Y  SEGUIMIENTO DE  PROYECTOS DE  INFRAESTRUCTURA DE TRANSPORTE "/>
    <x v="3"/>
    <s v="IP 4G, Autopista Río Magdalena 2"/>
    <s v="Ivan Mejia "/>
    <s v="Agosto de 2016"/>
    <s v="PEI"/>
    <n v="133"/>
    <m/>
    <m/>
    <m/>
    <m/>
    <m/>
    <m/>
    <m/>
    <x v="2"/>
    <m/>
  </r>
  <r>
    <n v="3190"/>
    <n v="185"/>
    <x v="4"/>
    <s v="2. En la página web de la interventoría no se encuentran los datos de la oficina de campo ni correo electrónico de contacto, considerados datos importantes para la interlocución, lo cual resulta ser definitivo para poder comunicarse con la interventoría y"/>
    <s v="GESTIÓN CONTRACTUAL Y  SEGUIMIENTO DE  PROYECTOS DE  INFRAESTRUCTURA DE TRANSPORTE "/>
    <x v="3"/>
    <s v="IP 4G, Autopista Río Magdalena 2"/>
    <s v="Ivan Mejia "/>
    <s v="Agosto de 2016"/>
    <s v="PEI"/>
    <n v="133"/>
    <m/>
    <m/>
    <m/>
    <m/>
    <m/>
    <m/>
    <m/>
    <x v="2"/>
    <m/>
  </r>
  <r>
    <n v="3191"/>
    <n v="186"/>
    <x v="4"/>
    <s v="_x000a_3. No se viene generando un estricto control a las invasiones en el corredor particularmente en la UF3 referido a las querellas policivas que el concesionario debe instaurar para la recuperación de los predios del estado que se requieren para el proyecto"/>
    <s v="GESTIÓN CONTRACTUAL Y  SEGUIMIENTO DE  PROYECTOS DE  INFRAESTRUCTURA DE TRANSPORTE "/>
    <x v="3"/>
    <s v="IP 4G, Autopista Río Magdalena 2"/>
    <s v="Ivan Mejia "/>
    <s v="Agosto de 2016"/>
    <s v="PEI"/>
    <n v="133"/>
    <m/>
    <m/>
    <m/>
    <m/>
    <m/>
    <m/>
    <m/>
    <x v="2"/>
    <m/>
  </r>
  <r>
    <n v="3192"/>
    <n v="187"/>
    <x v="4"/>
    <s v="8.1.2 Para la supervisión_x000a_1. No se encuentra cargada la documentación contractual del proyecto en la herramienta de seguimiento de la entidad “Project Online”. Este es un sitio de control del proyecto y no evidencia el cargue de documentos como apéndices "/>
    <s v="GESTIÓN CONTRACTUAL Y  SEGUIMIENTO DE  PROYECTOS DE  INFRAESTRUCTURA DE TRANSPORTE "/>
    <x v="3"/>
    <s v="IP 4G, Autopista Río Magdalena 2"/>
    <s v="Ivan Mejia "/>
    <s v="Agosto de 2016"/>
    <s v="PEI"/>
    <n v="133"/>
    <m/>
    <m/>
    <m/>
    <m/>
    <m/>
    <m/>
    <m/>
    <x v="2"/>
    <m/>
  </r>
  <r>
    <n v="3193"/>
    <n v="188"/>
    <x v="4"/>
    <s v="2. Los tiempos asociados a periodos de cura y el seguido incumplimiento presentado por el concesionario, evidencia un manejo muy laxo por parte de la ANI donde se tardan tiempos excesivos en las actuaciones de la entidad. No se observa cómo la supervisión"/>
    <s v="GESTIÓN CONTRACTUAL Y  SEGUIMIENTO DE  PROYECTOS DE  INFRAESTRUCTURA DE TRANSPORTE "/>
    <x v="3"/>
    <s v="IP 4G, Autopista Río Magdalena 2"/>
    <s v="Ivan Mejia "/>
    <s v="Agosto de 2016"/>
    <s v="PEI"/>
    <n v="133"/>
    <m/>
    <m/>
    <m/>
    <m/>
    <m/>
    <m/>
    <m/>
    <x v="2"/>
    <m/>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
    <s v="GESTIÓN CONTRACTUAL Y  SEGUIMIENTO DE  PROYECTOS DE  INFRAESTRUCTURA DE TRANSPORTE "/>
    <x v="3"/>
    <s v="Aeropuerto Alfonso Bonilla Aragón Cali"/>
    <s v="Víctor Alfonso Trespalacios "/>
    <s v="Agosto de 2016"/>
    <s v="PEI"/>
    <n v="105"/>
    <m/>
    <m/>
    <m/>
    <m/>
    <m/>
    <m/>
    <m/>
    <x v="2"/>
    <m/>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
    <s v="GESTIÓN  ADMINISTRATIVA Y  FINANCIERA"/>
    <x v="2"/>
    <s v="VAF"/>
    <s v="Luz Jeni Fung Muñoz"/>
    <s v="Agosto de 2016"/>
    <s v="PIL"/>
    <n v="2"/>
    <m/>
    <m/>
    <m/>
    <m/>
    <m/>
    <m/>
    <m/>
    <x v="2"/>
    <m/>
  </r>
  <r>
    <n v="3196"/>
    <n v="191"/>
    <x v="4"/>
    <s v="1. De los planes de acción de cada una de las dependencias de la Entidad y que fueron   presentados por la VPRE en su informe de seguimiento a la ejecución de los mencionados planes, el 28.3% de las actividades cumplieron, el 16.9%  de las actividades sup"/>
    <s v="SISTEMA ESTRATÉGICO DE PLANEACIÓN Y  GESTIÓN "/>
    <x v="1"/>
    <s v="Gerencia de Planeación "/>
    <s v="M Natalia "/>
    <s v="Agosto de 2016"/>
    <s v="PEI"/>
    <n v="52"/>
    <m/>
    <m/>
    <m/>
    <m/>
    <m/>
    <m/>
    <m/>
    <x v="2"/>
    <m/>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
    <s v="SISTEMA ESTRATÉGICO DE PLANEACIÓN Y  GESTIÓN "/>
    <x v="1"/>
    <s v="Gerencia de Planeación "/>
    <s v="M Natalia "/>
    <s v="Agosto de 2016"/>
    <s v="PEI"/>
    <n v="52"/>
    <m/>
    <m/>
    <m/>
    <m/>
    <m/>
    <m/>
    <m/>
    <x v="2"/>
    <m/>
  </r>
  <r>
    <n v="3198"/>
    <n v="193"/>
    <x v="4"/>
    <s v="3. Se evidenció la eliminación de 80 actividades en el 2do trimestre del plan de acción Vs al plan de acción metas 2016, para las siguientes dependencias: ver página 16 del informe de auditoría."/>
    <s v="SISTEMA ESTRATÉGICO DE PLANEACIÓN Y  GESTIÓN "/>
    <x v="1"/>
    <s v="Gerencia de Planeación "/>
    <s v="M Natalia "/>
    <s v="Agosto de 2016"/>
    <s v="PEI"/>
    <n v="52"/>
    <m/>
    <m/>
    <m/>
    <m/>
    <m/>
    <m/>
    <m/>
    <x v="2"/>
    <m/>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
    <s v="SISTEMA ESTRATÉGICO DE PLANEACIÓN Y  GESTIÓN "/>
    <x v="1"/>
    <s v="Gerencia de Planeación "/>
    <s v="M Natalia "/>
    <s v="Agosto de 2016"/>
    <s v="PEI"/>
    <n v="52"/>
    <m/>
    <m/>
    <m/>
    <m/>
    <m/>
    <m/>
    <m/>
    <x v="2"/>
    <m/>
  </r>
  <r>
    <n v="3200"/>
    <n v="195"/>
    <x v="4"/>
    <s v="5. Se evidenció que el reporte del seguimiento del 2do trimestre del plan de acción vigencia 2016, se realizó a través de la herramienta de gestión de ITS, lo cual no corresponde a lo determinado en la metodología del plan de acción SEPG-I-006. "/>
    <s v="SISTEMA ESTRATÉGICO DE PLANEACIÓN Y  GESTIÓN "/>
    <x v="1"/>
    <s v="Gerencia de Planeación "/>
    <s v="M Natalia "/>
    <s v="Agosto de 2016"/>
    <s v="PEI"/>
    <n v="52"/>
    <m/>
    <m/>
    <m/>
    <m/>
    <m/>
    <m/>
    <m/>
    <x v="2"/>
    <m/>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
    <s v="SISTEMA ESTRATÉGICO DE PLANEACIÓN Y  GESTIÓN "/>
    <x v="1"/>
    <s v="Gerencia de Planeación "/>
    <s v="M Natalia "/>
    <s v="Agosto de 2016"/>
    <s v="PEI"/>
    <n v="52"/>
    <m/>
    <m/>
    <m/>
    <m/>
    <m/>
    <m/>
    <m/>
    <x v="2"/>
    <m/>
  </r>
  <r>
    <n v="3202"/>
    <n v="197"/>
    <x v="4"/>
    <s v="7. Las actividades cuya unidad de medida en el plan de acción es porcentaje (%), tienen diferente el valor de la meta anual, porque la herramienta de gestión ITS genera acumulados, ver imagen. "/>
    <s v="SISTEMA ESTRATÉGICO DE PLANEACIÓN Y  GESTIÓN "/>
    <x v="1"/>
    <s v="Gerencia de Planeación "/>
    <s v="M Natalia "/>
    <s v="Agosto de 2016"/>
    <s v="PEI"/>
    <n v="52"/>
    <m/>
    <m/>
    <m/>
    <m/>
    <m/>
    <m/>
    <m/>
    <x v="2"/>
    <m/>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s v="SISTEMA ESTRATÉGICO DE PLANEACIÓN Y  GESTIÓN "/>
    <x v="1"/>
    <s v="Gerencia de Planeación "/>
    <s v="M Natalia "/>
    <s v="Agosto de 2016"/>
    <s v="PEI"/>
    <n v="52"/>
    <m/>
    <m/>
    <m/>
    <m/>
    <m/>
    <m/>
    <m/>
    <x v="2"/>
    <m/>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
    <s v="TRANSPARENCIA,  PARTICIPACIÓN,  SERVICIO AL  CIUDADANO Y  COMUNICACIÓN"/>
    <x v="7"/>
    <s v="Vicepresidencias"/>
    <s v="Luz Mary Hernández"/>
    <s v="Agosto de 2016"/>
    <s v="PIL"/>
    <n v="35"/>
    <m/>
    <m/>
    <m/>
    <m/>
    <m/>
    <m/>
    <m/>
    <x v="2"/>
    <m/>
  </r>
  <r>
    <n v="3205"/>
    <n v="200"/>
    <x v="4"/>
    <s v="2. Situación similar se presenta con los Incumplimientos a los criterios establecidos en la circular No. 2013-409-000009-4 del 10/05/2013, en los trámites y procedimientos del manejo del ORFEO que ocasionan pérdida de trazabilidad sobre el trámite ofrecid"/>
    <s v="TRANSPARENCIA,  PARTICIPACIÓN,  SERVICIO AL  CIUDADANO Y  COMUNICACIÓN"/>
    <x v="7"/>
    <s v="Vicepresidencias"/>
    <s v="Luz Mary Hernández"/>
    <s v="Agosto de 2016"/>
    <s v="PIL"/>
    <n v="35"/>
    <m/>
    <m/>
    <m/>
    <m/>
    <m/>
    <m/>
    <m/>
    <x v="2"/>
    <m/>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
    <s v="TRANSPARENCIA,  PARTICIPACIÓN,  SERVICIO AL  CIUDADANO Y  COMUNICACIÓN"/>
    <x v="2"/>
    <s v="Atención al ciudadano"/>
    <s v="Luz Mary Hernández"/>
    <s v="Agosto de 2016"/>
    <s v="PIL"/>
    <n v="35"/>
    <m/>
    <m/>
    <m/>
    <m/>
    <m/>
    <m/>
    <m/>
    <x v="2"/>
    <m/>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
    <s v="TRANSPARENCIA,  PARTICIPACIÓN,  SERVICIO AL  CIUDADANO Y  COMUNICACIÓN"/>
    <x v="2"/>
    <s v="Atención al ciudadano"/>
    <s v="Luz Mary Hernández"/>
    <s v="Agosto de 2016"/>
    <s v="PIL"/>
    <n v="35"/>
    <m/>
    <m/>
    <m/>
    <m/>
    <m/>
    <m/>
    <m/>
    <x v="2"/>
    <m/>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
    <s v="TRANSPARENCIA,  PARTICIPACIÓN,  SERVICIO AL  CIUDADANO Y  COMUNICACIÓN"/>
    <x v="5"/>
    <s v="Defensa Judicial "/>
    <s v="Luz Mary Hernández"/>
    <s v="Agosto de 2016"/>
    <s v="PIL"/>
    <n v="35"/>
    <m/>
    <m/>
    <m/>
    <m/>
    <m/>
    <m/>
    <m/>
    <x v="2"/>
    <m/>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
    <s v="TRANSPARENCIA,  PARTICIPACIÓN,  SERVICIO AL  CIUDADANO Y  COMUNICACIÓN"/>
    <x v="7"/>
    <s v="Vicepresidencias"/>
    <s v="Luz Mary Hernández"/>
    <s v="Agosto de 2016"/>
    <s v="PIL"/>
    <n v="35"/>
    <m/>
    <m/>
    <m/>
    <m/>
    <m/>
    <m/>
    <m/>
    <x v="2"/>
    <m/>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
    <s v="TRANSPARENCIA,  PARTICIPACIÓN,  SERVICIO AL  CIUDADANO Y  COMUNICACIÓN"/>
    <x v="2"/>
    <s v="Atención al ciudadano"/>
    <s v="Luz Mary Hernández"/>
    <s v="Agosto de 2016"/>
    <s v="PIL"/>
    <n v="35"/>
    <m/>
    <m/>
    <m/>
    <m/>
    <m/>
    <m/>
    <m/>
    <x v="2"/>
    <m/>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
    <s v="GESTIÓN DEL TALENTO HUMANO"/>
    <x v="2"/>
    <s v="Talento Humano"/>
    <s v="Yuly Ujueta "/>
    <s v="Agosto de 2016"/>
    <s v="PEI"/>
    <n v="91"/>
    <m/>
    <m/>
    <m/>
    <m/>
    <m/>
    <m/>
    <m/>
    <x v="2"/>
    <m/>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s v="GESTIÓN DEL TALENTO HUMANO"/>
    <x v="2"/>
    <s v="Talento Humano"/>
    <s v="Yuly Ujueta "/>
    <s v="Agosto de 2016"/>
    <s v="PEI"/>
    <n v="91"/>
    <m/>
    <m/>
    <m/>
    <m/>
    <m/>
    <m/>
    <m/>
    <x v="2"/>
    <m/>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
    <s v="GESTIÓN DEL TALENTO HUMANO"/>
    <x v="2"/>
    <s v="Talento Humano"/>
    <s v="Yuly Ujueta "/>
    <s v="Agosto de 2016"/>
    <s v="PEI"/>
    <n v="91"/>
    <m/>
    <m/>
    <m/>
    <m/>
    <m/>
    <m/>
    <m/>
    <x v="2"/>
    <m/>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s v="GESTIÓN DEL TALENTO HUMANO"/>
    <x v="2"/>
    <s v="Talento Humano"/>
    <s v="Yuly Ujueta "/>
    <s v="Agosto de 2016"/>
    <s v="PEI"/>
    <n v="91"/>
    <m/>
    <m/>
    <m/>
    <m/>
    <m/>
    <m/>
    <m/>
    <x v="2"/>
    <m/>
  </r>
  <r>
    <n v="3215"/>
    <n v="210"/>
    <x v="4"/>
    <s v="_x000a_2- Se hace indispensable tener un registro de las capacitaciones realizadas y que se encuentran en cabeza del administrador del sistema, como lo denota esta auditoría en el acápite correspondiente._x000a_"/>
    <s v="GESTIÓN JURÍDICA"/>
    <x v="5"/>
    <s v="Defensa Judicial "/>
    <s v="Marcos  Noguera"/>
    <s v="Agosto de 2016"/>
    <s v="PIL"/>
    <n v="11"/>
    <m/>
    <m/>
    <m/>
    <m/>
    <m/>
    <m/>
    <m/>
    <x v="2"/>
    <m/>
  </r>
  <r>
    <n v="3216"/>
    <n v="211"/>
    <x v="4"/>
    <s v="3- Fijar las políticas de prevención del daño antijurídico tendientes a fortalecer la defensa de los intereses de la entidad."/>
    <s v="GESTIÓN JURÍDICA"/>
    <x v="5"/>
    <s v="Defensa Judicial "/>
    <s v="Marcos  Noguera"/>
    <s v="Agosto de 2016"/>
    <s v="PIL"/>
    <n v="11"/>
    <m/>
    <m/>
    <m/>
    <m/>
    <m/>
    <m/>
    <m/>
    <x v="2"/>
    <m/>
  </r>
  <r>
    <m/>
    <m/>
    <x v="5"/>
    <m/>
    <m/>
    <x v="8"/>
    <m/>
    <m/>
    <m/>
    <m/>
    <m/>
    <m/>
    <m/>
    <m/>
    <m/>
    <m/>
    <m/>
    <m/>
    <x v="3"/>
    <m/>
  </r>
  <r>
    <m/>
    <m/>
    <x v="5"/>
    <m/>
    <m/>
    <x v="8"/>
    <m/>
    <m/>
    <m/>
    <m/>
    <m/>
    <m/>
    <m/>
    <m/>
    <m/>
    <m/>
    <m/>
    <m/>
    <x v="3"/>
    <m/>
  </r>
</pivotCacheRecords>
</file>

<file path=xl/pivotCache/pivotCacheRecords3.xml><?xml version="1.0" encoding="utf-8"?>
<pivotCacheRecords xmlns="http://schemas.openxmlformats.org/spreadsheetml/2006/main" xmlns:r="http://schemas.openxmlformats.org/officeDocument/2006/relationships" count="745">
  <r>
    <n v="1017"/>
    <s v="113-12"/>
    <x v="0"/>
    <s v="4. Ajustar el manual de imagen corporativa a las necesidades de la Entidad. (Se verifico la plantilla de la pagina No. 25 del Manual de imagen corporativa (Mn-06, V 1.0), Vs. El formato Fm-04., presentan diferencias; Se verifico la plantilla del carné pag"/>
    <s v="GESTIÓN DE LA  INFORMACIÓN Y  COMUNICACIONES"/>
    <x v="0"/>
    <s v="Comunicaciones"/>
    <s v="Héctor Vanegas"/>
    <s v="Julio de 2012"/>
    <s v="PEI"/>
    <n v="76"/>
    <s v="Ac"/>
    <m/>
    <m/>
    <m/>
    <s v="04/03/2016, a la fecha la OC esta trabando en la actualización del manual el cual será integrado al SIG y entregado en la vigencia 2016."/>
    <m/>
    <m/>
    <x v="0"/>
    <m/>
    <m/>
    <x v="0"/>
  </r>
  <r>
    <n v="1486"/>
    <s v="275-13"/>
    <x v="1"/>
    <s v="4. Garantizar la veracidad de la información reportada en la página Web, sinergia.dnp.gov.co. :_x000a_• El primer indicador (Nuevos kilómetros de doble calzada en operación) en la  Página Web, sinergia.dnp.gov.co, reporta como meta para el año 2013, 204,81 con "/>
    <s v="SISTEMA ESTRATÉGICO DE PLANEACIÓN Y  GESTIÓN "/>
    <x v="1"/>
    <s v="Gerencia de Planeación "/>
    <s v="Héctor Vanegas"/>
    <s v="Mayo de 2013"/>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resó que, en estos casos, se realiza la solicitud de ajustes  al portal de sinergia con su respectiva justificación de conformidad con el decreto 1082 de 2015 de DNP y estos ajustes aplican  a partir del 26 de mayo de 2015. Queda pendiente la v"/>
    <n v="100"/>
    <x v="1"/>
    <s v="Se cierra la no conformidad en el informe de febrero de 2016 Informe de seguimiento a  los planes de acción de las dependencias y el seguimiento a los compromisos sectoriales del sistema de seguimiento a metas de gobierno – SINERGIA  (PEI 52)"/>
    <s v="ENE-MAR"/>
    <x v="0"/>
  </r>
  <r>
    <n v="1488"/>
    <s v="277-13"/>
    <x v="1"/>
    <s v="3. Ajustar la resolución No. 505 del 15 de Mayo de 2013, de acuerdo con las siguientes observaciones:_x000a_• El comité debería contar entre sus miembros a los Vicepresidentes y  Jefes de Oficina, en tanto que la misión institucional debe estar adecuadamente re"/>
    <s v="SISTEMA ESTRATÉGICO DE PLANEACIÓN Y  GESTIÓN "/>
    <x v="1"/>
    <s v="Gerencia de Planeación "/>
    <s v="Héctor Vanegas"/>
    <s v="Mayo de 2013"/>
    <s v="PIL"/>
    <n v="10"/>
    <s v="Ap"/>
    <s v="02/03/2016, a la fecha la nueva resolución esta en firmas, la misma se ajusto de acuerdo con las recomendaciones dadas por la OCI."/>
    <m/>
    <m/>
    <s v="02/03/2016, a la fecha la nueva resolución esta en firmas, la misma se ajusto de acuerdo con las recomendaciones dadas por la OCI."/>
    <s v="31/03/2015 Se verificó que la resolución 398 del 14 de marzo de 2016 que modifica la resolución 505 del 15 de mayo de 2013 por la cual se crea el Comité Institucional de Planeación y Gestión de la ANI. Contemplara las recomendaciones de la OCI de aclarar "/>
    <n v="100"/>
    <x v="1"/>
    <m/>
    <s v="ENE-MAR"/>
    <x v="0"/>
  </r>
  <r>
    <n v="1571"/>
    <n v="360"/>
    <x v="1"/>
    <s v="1. Garantizar la afiliación al  Sistema de Seguridad Social (Pensión) de los siguientes contratistas:_x000a_No. Contrato Pensión Nombre No. Cedula_x000a_VAF - 468 No reporta LUZ MARINA CHARRIA MORENO 37246021_x000a_VJ - 508 No reporta MARIA OLINDA TORRES CASTRO 1032434420_x000a_"/>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 612 No reporta Michael Smith Martínez Sánchez 1031134026 _x000a_No "/>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2"/>
    <n v="361"/>
    <x v="1"/>
    <s v="2. Garantizar la afiliación al  Sistema de Seguridad Social (Salud) de los siguientes contratistas:_x000a_No. Contrato Salud Nombre No. Cedula_x000a_VAF - 468 No reporta LUZ MARINA CHARRIA MORENO 37246021_x000a_VGC - 604 No reporta YASMINA DEL CARMEN CORRALES PATERNINA 306"/>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a salud a través del FOSYGA: _x000a_*VAF - 468 No reporta LUZ Marina Charria"/>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5"/>
    <n v="364"/>
    <x v="1"/>
    <s v="5. Garantizar la afiliación al  Sistema de Seguridad Social (Pensiones) de los siguientes contratistas, de los cuales  los  fondos de pensiones no enviaron información:_x000a_NUMERO CONTRATISTA DOCUMENTO Afiliaciones a Pensiones Descripción Radicado No. Solicit"/>
    <s v="GESTIÓN  ADMINISTRATIVA Y  FINANCIERA"/>
    <x v="2"/>
    <s v="Contratación"/>
    <s v="Héctor Vanegas"/>
    <s v="Junio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542 Claudia Patricia Ortiz Gualtero 52903412 _x000a_ *VGC - 570 Cami"/>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7"/>
    <n v="366"/>
    <x v="1"/>
    <s v="2. Garantizar el estricto cumplimiento de la directiva presidencial 04 de 2012 en los siguientes casos:_x000a_a. Enviar los resultados del Plan de Eficiencia Administrativa a la Alta Consejería  del Buen Gobierno en el mes de octubre de cada año, a través del  "/>
    <s v="GESTIÓN  ADMINISTRATIVA Y  FINANCIERA"/>
    <x v="2"/>
    <s v="VAF"/>
    <s v="Héctor Vanegas"/>
    <s v="Junio de 2013"/>
    <s v="PEI"/>
    <n v="90"/>
    <m/>
    <m/>
    <m/>
    <m/>
    <s v="08/03/2016, _x000a_A. Con correo del viernes, 26 de febrero de 2016 10:05 a.m., la Dra., Nelsy envió plan al MINTIC._x000a_B. Se implemento firma digital (ver acta No. 24 MIPG)_x000a_C. Se implemento firma digital (ver acta No. 24 MIPG); Se publico la resolución No. 716 de"/>
    <s v="se solicita plan de mejoramiento para esta no conformidad en  seguimiento realizado al MIPG  a través de comunicado 20151020145643_x000a_18/03/2016  se revisaron los soportes relacionados Plan de Eficiencia Administrativa_x000a_"/>
    <n v="100"/>
    <x v="1"/>
    <m/>
    <s v="ENE-MAR"/>
    <x v="0"/>
  </r>
  <r>
    <n v="1578"/>
    <n v="367"/>
    <x v="1"/>
    <s v="3. Garantizar el cumplimiento de las actividades planteadas en el Plan de Eficiencia Administrativa, en  las siguientes  iniciativas:_x000a_a. Iniciativa No. 3, “Solicitud de permiso de cruce de carreteras concesionadas”, actividad propuesta, “Elaborar la propu"/>
    <s v="GESTIÓN  ADMINISTRATIVA Y  FINANCIERA"/>
    <x v="2"/>
    <s v="VAF"/>
    <s v="Héctor Vanegas"/>
    <s v="Junio de 2013"/>
    <s v="PEI"/>
    <n v="90"/>
    <m/>
    <m/>
    <m/>
    <m/>
    <s v="07/03/2016, _x000a_A. Se publico la resolución No. 716 de 2015 &quot;Por la cual se fija el procedimiento para el otorgamiento de los permisos para el uso, la ocupación y la intervención temporal de la infraestructura vial carretera concesionada y férrea que se encu"/>
    <s v="se solicita plan de mejoramiento para esta no conformidad en  seguimiento realizado al MIPG  a través de comunicado 20151020145643_x000a_18/03/2016  se revisaron los soportes relacionados Plan de Eficiencia Administrativa"/>
    <n v="100"/>
    <x v="1"/>
    <m/>
    <s v="ENE-MAR"/>
    <x v="0"/>
  </r>
  <r>
    <n v="1673"/>
    <n v="462"/>
    <x v="1"/>
    <s v="6. Garantizar la afiliación al  Sistema de Riesgos Laborales (ARL) de los siguientes contratistas, de los cuales  las ARL, reportan como no activo, no afiliado y retirado."/>
    <s v="GESTIÓN  ADMINISTRATIVA Y  FINANCIERA"/>
    <x v="2"/>
    <s v="Contratación"/>
    <s v="Héctor Vanegas"/>
    <s v="Septiembre de 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reporte del Registro único de afiliados RUAF de los contratistas faltantes evidenciando:_x000a_Cuentan con afiliación:_x000a_*VGC-027 Javier Steven Suarez 1022952207  *VJ -047 Juan Fernando Herrera 19345731   *CI-037 Juan Diego Toro 79569758           "/>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2488"/>
    <n v="441"/>
    <x v="2"/>
    <s v="2. Los siguientes indicadores no alcanzaron la meta planteadas al 30 de junio de 2014 en el SISMEG: _x000a_• Nuevos kilómetros de doble calzada construidos: reportó un avance del 22.00% (ver tabla No. 8) _x000a_• Toneladas de carga transportada en red férrea: reportó"/>
    <s v="SISTEMA ESTRATÉGICO DE PLANEACIÓN Y  GESTIÓN "/>
    <x v="1"/>
    <s v="Gerencia de Planeación "/>
    <s v="Héctor Vanegas"/>
    <s v="Septiembre de 2014"/>
    <s v="PIL"/>
    <n v="40"/>
    <s v="Ac"/>
    <s v="Realizaremos un informe ejecutivo donde se generen alertas del avance de las metas mensualmente   ( ANI COMO VAMOS) y presentadas en los comités de presidencia, apoyadnos en las herramientas implementadas de reporte."/>
    <m/>
    <m/>
    <m/>
    <s v="La VPRE explicó que, estas circunstancias se tratan el comité de presidencia. Sigue pendiente la verificación de los soportes de control que genera la VPRE, que no han sido remitidos a este despacho._x000a_Informe de auditoria de febrero 2016:_x000a_La VPRE aportó lo"/>
    <n v="100"/>
    <x v="1"/>
    <s v="Se cierra la no conformidad en el informe de febrero de 2016 Informe de seguimiento a  los planes de acción de las dependencias y el seguimiento a los compromisos sectoriales del sistema de seguimiento a metas de gobierno – SINERGIA  (PEI 52)"/>
    <s v="ENE-MAR"/>
    <x v="0"/>
  </r>
  <r>
    <n v="2491"/>
    <n v="444"/>
    <x v="2"/>
    <s v="5. No existe una herramienta que articule el Plan de acción, con el Plan Estratégico Institucional, las  metas SISMEG y los indicadores de gestión por procesos, (No hay un enlace visible entre el resultado de las metas de gobierno y los planes de acción p"/>
    <s v="SISTEMA ESTRATÉGICO DE PLANEACIÓN Y  GESTIÓN "/>
    <x v="1"/>
    <s v="Gerencia de Planeación "/>
    <s v="Héctor Vanegas"/>
    <s v="Septiembre de 2014"/>
    <s v="PIL_x000a_PEI "/>
    <s v="40_x000a_52"/>
    <s v="Ac"/>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
    <n v="80"/>
    <x v="0"/>
    <m/>
    <m/>
    <x v="0"/>
  </r>
  <r>
    <n v="2494"/>
    <n v="447"/>
    <x v="2"/>
    <s v="8. El indicador  del SISMEG “Porcentaje de avance de obra en concesión”  no tiene meta establecida para la vigencia 2014. (Ver tabla No. 10)._x000a__x000a__x000a_"/>
    <s v="SISTEMA ESTRATÉGICO DE PLANEACIÓN Y  GESTIÓN "/>
    <x v="1"/>
    <s v="Gerencia de Planeación "/>
    <s v="Héctor Vanegas"/>
    <s v="Septiembre de 2014"/>
    <s v="PIL"/>
    <n v="40"/>
    <s v="Ac"/>
    <s v="Debido a que era un indicador Proxy, no tiene meta, adicionalmente para este PND 2014-2018, no se considero viable continuar con este indicador."/>
    <m/>
    <m/>
    <m/>
    <s v="La VPRE explicó que este indicador se eliminó por no estar incluido el PND2015-2018. Queda pendiente los soportes de la eliminación _x000a_Informe de auditoria de febrero 2016:_x000a_La VPRE explicó que este indicador se eliminó por no estar incluido en el PND2015-20"/>
    <n v="100"/>
    <x v="1"/>
    <s v="Se cierra la no conformidad en el informe de febrero de 2016 Informe de seguimiento a  los planes de acción de las dependencias y el seguimiento a los compromisos sectoriales del sistema de seguimiento a metas de gobierno – SINERGIA  (PEI 52)"/>
    <s v="ENE-MAR"/>
    <x v="0"/>
  </r>
  <r>
    <n v="2496"/>
    <n v="449"/>
    <x v="2"/>
    <s v="10. La información reportada en la página Web “sinergia.dnp.gov.co.”, no coincide con la información reportada por la VPRE  en los siguientes casos: (Ver tabla No. 10).    _x000a_• La meta para 2014 “Nuevos kilómetros de doble calzada en operación”, aparece en "/>
    <s v="SISTEMA ESTRATÉGICO DE PLANEACIÓN Y  GESTIÓN "/>
    <x v="1"/>
    <s v="Gerencia de Planeación "/>
    <s v="Héctor Vanegas"/>
    <s v="Septiembre de 2014"/>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licó que en estos casos se realiza la solicitud de ajustes a sinergia con su respectiva justificación. Queda pendiente la verificación de los soportes respectivos, que no han sido remitidos a este despacho. _x000a_Informe de auditoria de febrero 2016"/>
    <n v="100"/>
    <x v="1"/>
    <s v="Se cierra la no conformidad en el informe de febrero de 2016 Informe de seguimiento a  los planes de acción de las dependencias y el seguimiento a los compromisos sectoriales del sistema de seguimiento a metas de gobierno – SINERGIA  (PEI 52)"/>
    <s v="ENE-MAR"/>
    <x v="0"/>
  </r>
  <r>
    <n v="2834"/>
    <n v="130"/>
    <x v="3"/>
    <s v="• Se observa que el cumplimiento de las actividades propuestas para los 8 riesgos identificados en la vigencia 2014 es muy bajo, solo tres actividades el 16% de las 19 propuestas para mitigar los riesgos se cumplieron al 100%. Queda pendiente el seguimien"/>
    <s v="SISTEMA ESTRATÉGICO DE PLANEACIÓN Y  GESTIÓN "/>
    <x v="1"/>
    <s v="Gerencia Riesgos"/>
    <s v="M Natalia "/>
    <s v="Junio de 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m/>
    <x v="0"/>
  </r>
  <r>
    <n v="2835"/>
    <n v="131"/>
    <x v="3"/>
    <s v="Se vislumbra que el seguimiento del mapa de riesgo de proceso, no fue riguroso por parte de los responsables, porque no registran las actividades que se realizaron. "/>
    <s v="SISTEMA ESTRATÉGICO DE PLANEACIÓN Y  GESTIÓN "/>
    <x v="1"/>
    <s v="Gerencia Riesgos"/>
    <s v="M Natalia "/>
    <s v="Junio de 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m/>
    <x v="0"/>
  </r>
  <r>
    <n v="2836"/>
    <n v="132"/>
    <x v="3"/>
    <s v="En las actividades propuestas no hay clasificación de acciones preventivas y/o correctivas."/>
    <s v="SISTEMA ESTRATÉGICO DE PLANEACIÓN Y  GESTIÓN "/>
    <x v="1"/>
    <s v="Gerencia Riesgos"/>
    <s v="M Natalia "/>
    <s v="Junio de 2015"/>
    <s v="PVAR"/>
    <n v="1"/>
    <s v="Ap"/>
    <s v="1. Gerencia de Riesgos incluirá en el formato del mapa de riesgos  una columna que identifique el tipo de acción (preventiva /correctiva)"/>
    <d v="2016-06-01T00:00:00"/>
    <d v="2017-01-31T00:00:00"/>
    <m/>
    <s v="El 28/04/2016 la VPRE  entrega su plan de mejoramiento"/>
    <m/>
    <x v="0"/>
    <m/>
    <m/>
    <x v="0"/>
  </r>
  <r>
    <n v="2837"/>
    <n v="133"/>
    <x v="3"/>
    <s v="• No se presentan indicadores pertinentes para medir las actividades propuestas, como se muestra a renglón seguido:"/>
    <s v="SISTEMA ESTRATÉGICO DE PLANEACIÓN Y  GESTIÓN "/>
    <x v="1"/>
    <s v="Gerencia Riesgos"/>
    <s v="M Natalia "/>
    <s v="Junio de 2015"/>
    <s v="PVAR"/>
    <n v="1"/>
    <s v="Ap"/>
    <s v="1. La Gerencia de Riesgos realizará acompañamiento en el mejoramiento de los indicadores del mapa de riesgos del Proceso"/>
    <d v="2016-06-01T00:00:00"/>
    <d v="2017-01-31T00:00:00"/>
    <m/>
    <s v="El 28/04/2016 la VPRE  entrega su plan de mejoramiento"/>
    <m/>
    <x v="0"/>
    <m/>
    <m/>
    <x v="0"/>
  </r>
  <r>
    <n v="2838"/>
    <n v="134"/>
    <x v="3"/>
    <s v="Las actividades propuestas para mitigar los riesgos: Aprobación insuficiente de recursos y demoras de trámites presupuestales y Formulación incoherente del Plan de Infraestructura de Transportes y sus planes programas y proyectos; no se desarrollaron en l"/>
    <s v="SISTEMA ESTRATÉGICO DE PLANEACIÓN Y  GESTIÓN "/>
    <x v="1"/>
    <s v="Gerencia Riesgos"/>
    <s v="M Natalia "/>
    <s v="Junio de 2015"/>
    <s v="PVAR"/>
    <n v="1"/>
    <s v="Ap"/>
    <s v="1. El GITP realizara seguimientos periódicos a las acciones planteadas para mitigar los riesgos."/>
    <d v="2016-06-01T00:00:00"/>
    <d v="2017-01-31T00:00:00"/>
    <m/>
    <s v="El 28/04/2016 la VPRE  entrega su plan de mejoramiento"/>
    <m/>
    <x v="0"/>
    <m/>
    <m/>
    <x v="0"/>
  </r>
  <r>
    <n v="2839"/>
    <n v="135"/>
    <x v="3"/>
    <s v="• Para el riesgo número 8, deficiencias en la documentación de los procesos del Sistema Integrado de Gestión de Calidad, el indicador es formalización del Sistema Integrado de Gestión de Calidad, registran como resultado permanentemente,  este no refleja "/>
    <s v="SISTEMA ESTRATÉGICO DE PLANEACIÓN Y  GESTIÓN "/>
    <x v="1"/>
    <s v="Gerencia Riesgos"/>
    <s v="M Natalia "/>
    <s v="Junio de 2015"/>
    <s v="PVAR"/>
    <n v="1"/>
    <s v="Ap"/>
    <s v="1. El GITP realizara seguimientos periódicos a las acciones planteadas para mitigar los riesgos."/>
    <d v="2016-06-01T00:00:00"/>
    <d v="2017-01-31T00:00:00"/>
    <m/>
    <s v="El 28/04/2016 la VPRE  entrega su plan de mejoramiento"/>
    <m/>
    <x v="0"/>
    <m/>
    <m/>
    <x v="0"/>
  </r>
  <r>
    <n v="2871"/>
    <n v="167"/>
    <x v="3"/>
    <s v="1. De los planes de acción de cada una de las dependencias de la Entidad y que fueron presentados por la VPRE en su informe de seguimiento a la ejecución de los mencionados planes, se advierte que  el  38.2% de las acciones programadas en dichos planes no"/>
    <s v="SISTEMA ESTRATÉGICO DE PLANEACIÓN Y  GESTIÓN "/>
    <x v="1"/>
    <s v="Gerencia de Planeación "/>
    <s v="M Natalia "/>
    <s v="Agosto de 2015"/>
    <s v="PIL"/>
    <n v="40"/>
    <m/>
    <s v="A partir de la vigencia 2014 se implementó el reporte ANI COMO VAMOS el cual presenta mensualmente al Comité de Presidencia un semáforo que incluye los principales inconvenientes presentados en el logro de las metas, dicho insumo se utiliza para la toma d"/>
    <m/>
    <m/>
    <m/>
    <s v="Se revisa con la no conformidad 3002 por tener el acumulado"/>
    <m/>
    <x v="1"/>
    <m/>
    <s v="ENE-MAR"/>
    <x v="0"/>
  </r>
  <r>
    <n v="2872"/>
    <n v="168"/>
    <x v="3"/>
    <s v="2. No hay un enlace visible entre el resultado de las metas de gobierno y los planes de acción planteados por cada una de las dependencias,  al igual que el avance de las metas para el periodo evaluado). Adicionalmente el valor de la meta en el plan de ac"/>
    <s v="SISTEMA ESTRATÉGICO DE PLANEACIÓN Y  GESTIÓN "/>
    <x v="1"/>
    <s v="Gerencia de Planeación "/>
    <s v="M Natalia "/>
    <s v="Agosto de 2015"/>
    <s v="PIL_x000a_PEI "/>
    <s v="40_x000a_52"/>
    <s v="Ac"/>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
    <n v="50"/>
    <x v="0"/>
    <m/>
    <m/>
    <x v="0"/>
  </r>
  <r>
    <n v="2873"/>
    <n v="169"/>
    <x v="3"/>
    <s v="3. Los indicadores del SISMEG descritos a continuación, no tiene meta establecida para la vigencia 2015:_x000a_*Inversión privada en infraestructura de carretera (billones de $ acumulados en el cuatrienio) - ANI _x000a_*Inversión privada en infraestructura de férrea,"/>
    <s v="SISTEMA ESTRATÉGICO DE PLANEACIÓN Y  GESTIÓN "/>
    <x v="1"/>
    <s v="Gerencia de Planeación "/>
    <s v="M Natalia "/>
    <s v="Agosto de 2015"/>
    <s v="PIL"/>
    <n v="40"/>
    <m/>
    <m/>
    <m/>
    <m/>
    <m/>
    <m/>
    <n v="100"/>
    <x v="1"/>
    <s v="24/02/2016 Se verificó en la pagina de SINERGIA y ya encuentra establecido las metas para los 7 indicadores de la Agencia "/>
    <s v="ENE-MAR"/>
    <x v="0"/>
  </r>
  <r>
    <n v="2937"/>
    <n v="233"/>
    <x v="3"/>
    <s v="1. Ocho (8) de los veinte dos (22) contratistas evaluados, (el 36%), no reportan la totalidad de soportes exigidos de la hoja de vida en el aplicativo-SIGEP los cuales se listan a continuación:_x000a_ 1. Erika Arcila Vásquez (experiencia laboral y soporte de ba"/>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que el 88% cumplen con la totalidad de los soportes, solo un contratista falta por reportar la totalidad. Jairo Hernán Buritica Vélez (RUT) _x000a_Se"/>
    <n v="100"/>
    <x v="1"/>
    <m/>
    <s v="septiembre"/>
    <x v="0"/>
  </r>
  <r>
    <n v="2938"/>
    <n v="234"/>
    <x v="3"/>
    <s v="2. Diecisiete (17) de los veinte cuatro (24) funcionarios públicos evaluados, (el 71%), no reportan la totalidad de soportes exigidos de la hoja de vida en el aplicativo-SIGEP los cuales se listan a continuación:  _x000a_1. Rueda Ochoa Sandra Milena (foto, RUT)"/>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
    <n v="94"/>
    <x v="0"/>
    <m/>
    <m/>
    <x v="0"/>
  </r>
  <r>
    <n v="2939"/>
    <n v="235"/>
    <x v="3"/>
    <s v="3. Nueve (9) funcionarios públicos evaluados en las anteriores auditorias, continúan con la información incompleta en la hoja de vida reportada en el SIGEP, los cuales se listan a continuación:  _x000a_1. Marlenny  del Carmen Elorza Restrepo._x000a_2. Myriam Luz Garc"/>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m/>
    <n v="66"/>
    <x v="0"/>
    <m/>
    <m/>
    <x v="0"/>
  </r>
  <r>
    <n v="2940"/>
    <n v="236"/>
    <x v="3"/>
    <s v="4. Dos (2) contratistas evaluados en las anteriores auditorias, continúan con la información incompleta en la hoja de vida reportada en el SIGEP, los cuales se listan a continuación: _x000a_1. Alejandro León Sierra_x000a_2. Melissa Leonor Chegwin Altamar_x000a_"/>
    <s v="GESTIÓN DEL TALENTO HUMANO"/>
    <x v="2"/>
    <s v="Talento Humano"/>
    <s v="M Natalia "/>
    <s v="Septiembre de 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Septiembre 2016 se verificó en la plataforma del SIGEP en el modulo de hojas de vida  que el contratista Melissa Leonor Chegwin Altamar cuenta con todos los soportes de su hoja de vida  al igual que  el contratista Alejandro  león que se retiro de la enti"/>
    <n v="100"/>
    <x v="1"/>
    <m/>
    <s v="septiembre"/>
    <x v="0"/>
  </r>
  <r>
    <n v="2941"/>
    <n v="237"/>
    <x v="3"/>
    <s v="5. Tres (3) de los treinta y tres  (33) funcionarios públicos evaluados en la auditoria de mayo de 2015, (el 9%), a la fecha de la auditoria no presentan copia impresa y firmada de acuerdo a lo establecido en el  artículo 227 del decreto 019 de 2012, repo"/>
    <s v="GESTIÓN DEL TALENTO HUMANO"/>
    <x v="2"/>
    <s v="Talento Humano"/>
    <s v="M Natalia "/>
    <s v="Septiembre de 2015"/>
    <s v="PIL"/>
    <n v="9"/>
    <m/>
    <s v="Se revisará la  Hoja de Vida de cada Funcionario y se solicitará la declaración de Bienes y Rentas si esta faltará. "/>
    <d v="2015-11-06T00:00:00"/>
    <d v="2016-03-31T00:00:00"/>
    <m/>
    <m/>
    <m/>
    <x v="0"/>
    <m/>
    <m/>
    <x v="0"/>
  </r>
  <r>
    <n v="2942"/>
    <n v="238"/>
    <x v="3"/>
    <s v="6. Veintidós (22) de los doscientos ochenta y cinco (285) contratistas de la entidad, el (8%) faltan ser vinculados al SIGEP, los cuales se listan a continuación: _x000a_1. Adriana Maria Rodriguez Uribe_x000a_2. Khendry Rueda Romero _x000a_3. Wilson Yovany Garzon Cifuentes"/>
    <s v="GESTIÓN DEL TALENTO HUMANO"/>
    <x v="2"/>
    <s v="Talento Humano"/>
    <s v="M Natalia "/>
    <s v="Septiembre de 2015"/>
    <s v="PIL"/>
    <n v="9"/>
    <m/>
    <s v="Los contratistas reportados pertenecen a Fiducia por lo anterior no son vinculados al SIGEP."/>
    <m/>
    <m/>
    <m/>
    <s v="Se consulto al DAFP para tener el concepto sobre la obligatoriedad de publicar contratos realizados a través de fiducia, quien manifestó a través del radicado 20163000107541 del 18/05/2016 &quot;el tipo de contrato de la consulta, no hace parte del tipo de con"/>
    <m/>
    <x v="1"/>
    <m/>
    <s v="MAYO"/>
    <x v="0"/>
  </r>
  <r>
    <n v="2943"/>
    <n v="239"/>
    <x v="3"/>
    <s v="2. Políticas de desarrollo administrativo transparencia, participación y servicio al ciudadano._x000a_Componente plan anticorrupción y de atención al ciudadano _x000a_Se evidenció que en el plan anticorrupción y atención al ciudadano, falta incorporar la  identificac"/>
    <s v="SISTEMA ESTRATÉGICO DE PLANEACIÓN Y  GESTIÓN "/>
    <x v="1"/>
    <s v="Gerencia de Planeación "/>
    <s v="M Natalia "/>
    <s v="Septiembre de 2015"/>
    <s v="PIL"/>
    <n v="10"/>
    <m/>
    <s v="04/03/2016, _x000a_Componente plan anticorrupción y de atención al ciudadano: _x000a_Se  incorporara la  identificación de riesgos de corrupción a partir de la información suministrada por parte de la ciudadanía en la estrategia de 2016._x000a_Componente  Transparencia y  "/>
    <m/>
    <m/>
    <s v="04/03/2016, _x000a_Componente plan anticorrupción y de atención al ciudadano: _x000a_Se  incorporara la  identificación de riesgos de corrupción a partir de la información suministrada por parte de la ciudadanía en la estrategia de 2016._x000a_Componente  Transparencia y  "/>
    <s v="18/03/2016 se verificó que se publico en la pagina web de la entidad la política aprobada de datos personales"/>
    <m/>
    <x v="0"/>
    <m/>
    <m/>
    <x v="0"/>
  </r>
  <r>
    <n v="2944"/>
    <n v="240"/>
    <x v="3"/>
    <s v="3. Políticas de Gestión del talento Humano _x000a_Se evidenció que los factores evaluados por MECI, en el elemento de desarrollo del talento humano evalúan como producto mínimo el descrito a continuación y que es susceptible de mejora. Se evidenció que se cuent"/>
    <s v="SISTEMA ESTRATÉGICO DE PLANEACIÓN Y  GESTIÓN "/>
    <x v="1"/>
    <s v="Gerencia de Planeación "/>
    <s v="M Natalia "/>
    <s v="Septiembre de 2015"/>
    <s v="PIL"/>
    <n v="10"/>
    <m/>
    <s v="08/03/2016, En el plan de trabajo del año 2016 se contemplo realizar las actividades solicitadas por la normatividad vigente."/>
    <m/>
    <m/>
    <s v="08/03/2016, En el plan de trabajo del año 2016 se contemplo realizar las actividades solicitadas por la normatividad vigente."/>
    <s v="Se evidenció que en el PIC  vigencia 2015 se estableció .la  ESTRUCTURA DEL PROGRAMA DE FORMACIÓN Y CAPACITACIÓN DE LA ANI_x000a_• Inducción_x000a_• Reinducción_x000a_• Plan Institucional de Capacitación - PIC_x000a_• Red Institucional de Capacitación_x000a_adicionalmente la entidad c"/>
    <m/>
    <x v="1"/>
    <m/>
    <s v="ENE-MAR"/>
    <x v="0"/>
  </r>
  <r>
    <n v="2948"/>
    <n v="244"/>
    <x v="3"/>
    <s v="• Tres (3) de los veintitrés (23) contratistas evaluados, (el 13%) que se listan a continuación no registran afiliación a la Administradora de Fondo de Pensiones (AFP)._x000a_o Cristian Eduardo Velandia Gamboa_x000a_o Libardo Silva Morales_x000a_o  Jairo Hernan Buritica Ve"/>
    <s v="GESTIÓN  ADMINISTRATIVA Y  FINANCIERA"/>
    <x v="2"/>
    <s v="Contratación y prestación de servicio"/>
    <s v="M Natalia "/>
    <s v="Agosto de 2015"/>
    <s v="PEI"/>
    <n v="87"/>
    <s v="Ap"/>
    <s v=" la forma de prevenir la no entrega de documentos por parte de los contratistas  se presenta en las siguientes instancias: 1. en la firma del contrato se entrega las certificación de afiliación a pensión y salud., 2. En la entrega de los informes de pago "/>
    <m/>
    <m/>
    <s v="05/04/2016:_x000a_En reunión efectuada el día 05 de Abril entre  Maria Natalia Norato, Vilma Janeth Maldonado Figueredo, Henry  Sastoque,  Nazly Delgado Villamil y Hector Vanegas, se entregaron los soportes faltantes a la no conformidad ; además se estableció q"/>
    <m/>
    <m/>
    <x v="1"/>
    <s v="05/04/2016:_x000a_Se verificaron los soportes faltantes donde se evidencia que se subsano la no conformidad y  se le da el cierre a esta adicionalmente se corroboro que  aplican una  serie de controles para prevenir que se genere la misma situación"/>
    <s v="ABRIL"/>
    <x v="0"/>
  </r>
  <r>
    <n v="2964"/>
    <n v="260"/>
    <x v="3"/>
    <s v="La entidad diseñó un  procedimiento para la elaboración y ejecución del plan institucional de capacitación GETH-P-005 y cuenta con el consolidado de Proyectos de Aprendizaje Institucional 2015; no obstante,  falta evaluar y socializar los resultados del P"/>
    <s v="SISTEMA ESTRATÉGICO DE PLANEACIÓN Y  GESTIÓN "/>
    <x v="1"/>
    <s v="Gerencia de Planeación "/>
    <s v="M Natalia "/>
    <s v="Noviembre de 2015"/>
    <s v="PIL"/>
    <n v="32"/>
    <m/>
    <s v="08/03/2016, Los resultados del PIC se publicaron en la  dirección &quot;http://www.ani.gov.co/estadisticas-gestion-del-talento-humano&quot; de la pagina Web."/>
    <m/>
    <m/>
    <s v="08/03/2016, Los resultados del PIC se publicaron en la  dirección &quot;http://www.ani.gov.co/estadisticas-gestion-del-talento-humano&quot; de la pagina Web."/>
    <s v="se verificó en la pagina web en el link http://www.ani.gov.co/estadisticas-gestion-del-talento-humano la publicación de los resultados del PIC dentro del documento estadificas de gestión del talento humano "/>
    <m/>
    <x v="1"/>
    <s v="Se cierra en el primer informe cuatrimestre  de marzo de 2016"/>
    <s v="ENE-MAR"/>
    <x v="0"/>
  </r>
  <r>
    <n v="2965"/>
    <n v="261"/>
    <x v="3"/>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
    <x v="1"/>
    <s v="Gerencia de Planeación "/>
    <s v="M Natalia "/>
    <s v="Noviembre de 2015"/>
    <s v="PIL"/>
    <n v="32"/>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m/>
    <x v="0"/>
    <m/>
    <m/>
    <x v="0"/>
  </r>
  <r>
    <n v="2966"/>
    <n v="262"/>
    <x v="3"/>
    <s v="La entidad realiza el seguimiento a los indicadores de las  acciones propuestas para mitigar el riesgo, establecidas en los mapas de riesgos institucionales y de anticorrupción; no obstante se recomienda revisar y ajustar estos indicadores, puesto que alg"/>
    <s v="SISTEMA ESTRATÉGICO DE PLANEACIÓN Y  GESTIÓN "/>
    <x v="1"/>
    <s v="Gerencia Riesgos"/>
    <s v="M Natalia "/>
    <s v="Noviembre de 2015"/>
    <s v="PIL"/>
    <n v="32"/>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m/>
    <x v="0"/>
    <m/>
    <m/>
    <x v="0"/>
  </r>
  <r>
    <n v="2967"/>
    <n v="263"/>
    <x v="3"/>
    <s v="La entidad cuenta con la política de comunicación externa código TPSC-PT-0002 y con la política de comunicación interna código TPSC-PT-0001; no obstante, falta incluir en estas, una matriz de comunicaciones y guía de comunicaciones y socializarla  a todos"/>
    <s v="SISTEMA ESTRATÉGICO DE PLANEACIÓN Y  GESTIÓN "/>
    <x v="1"/>
    <s v="Gerencia de Planeación "/>
    <s v="M Natalia "/>
    <s v="Noviembre de 2015"/>
    <s v="PIL"/>
    <n v="32"/>
    <m/>
    <s v="04/03/2016, la OC revisara y ajustara la documentación del SIG en el año 2016."/>
    <m/>
    <m/>
    <s v="04/03/2016, la OC revisara y ajustara la documentación del SIG en el año 2016."/>
    <s v="se evidencio que la oficina de Comunicaciones esta trabajando en el plan de comunicaciones de la entidad ."/>
    <m/>
    <x v="0"/>
    <m/>
    <m/>
    <x v="0"/>
  </r>
  <r>
    <n v="3002"/>
    <n v="298"/>
    <x v="3"/>
    <s v="1. De los planes de acción de cada una de las dependencias de la Entidad y que fueron presentados por la VPRE en su informe de seguimiento a la ejecución de los mencionados planes, se advierte que el  41.0% de las acciones programadas en dichos planes no "/>
    <s v="SISTEMA ESTRATÉGICO DE PLANEACIÓN Y  GESTIÓN "/>
    <x v="1"/>
    <s v="Gerencia de Planeación "/>
    <s v="M Natalia "/>
    <s v="Diciembre de 2015"/>
    <s v="PIL_x000a_PEI "/>
    <s v="40_x000a_52"/>
    <s v="Ac"/>
    <s v="A partir de la vigencia 2014 se implementó el reporte ANI COMO VAMOS el cual presenta mensualmente al Comité de Presidencia un semáforo que incluye los principales inconvenientes presentados en el logro de las metas, dicho insumo se utiliza para la toma d"/>
    <m/>
    <m/>
    <m/>
    <s v="Informe de auditoria de febrero 2016:_x000a_La VPRE presentó el plan de mejoramiento. Se está iniciando la implementación del Sistema Integrado de Calidad, donde se cargarán las metas de los planes de acción anual y se realizará reporte de avance de estas; en e"/>
    <m/>
    <x v="1"/>
    <m/>
    <s v="JULIO"/>
    <x v="0"/>
  </r>
  <r>
    <n v="1010"/>
    <s v="106-12"/>
    <x v="0"/>
    <s v="Con lo ya denotado, se hace constar que durante el periodo de Gerente (E) la Doctora Maria Constanza Garcia Botero, mediante Acta 017 del 6 de julio de 2011 al 30 de julio de 2011 y teniendo en cuenta el articulado número uno (1) de la Ley 951 del 31 de M"/>
    <s v="GESTIÓN DEL TALENTO HUMANO"/>
    <x v="2"/>
    <s v="Talento Humano"/>
    <s v="Marcos  Noguera"/>
    <s v="Junio de 2012"/>
    <s v="PIL"/>
    <n v="28"/>
    <m/>
    <m/>
    <m/>
    <m/>
    <m/>
    <s v="La anterior no conformidad a priori podemos decir que es una recomendación teniendo en consideración que como quiera que no se realizó informe de gestión por parte del funcionario saliente es imposible que un funcionario distinto al titular del cargo real"/>
    <m/>
    <x v="1"/>
    <s v="Se cierra por ser una recomendación "/>
    <s v="ENE-MAR"/>
    <x v="0"/>
  </r>
  <r>
    <n v="1085"/>
    <s v="180-12"/>
    <x v="0"/>
    <s v="1. No obstante, que el contrato de interventoría No SEA 015 de 2012 suscrito ente la Agencia Nacional de Infraestructura y el Consorcio Inter-Puerto, Capitulo IV, sección 4.0.2 “Informes mensuales”, establece que el interventor deberá suministrar al super"/>
    <s v="GESTIÓN CONTRACTUAL Y  SEGUIMIENTO DE  PROYECTOS DE  INFRAESTRUCTURA DE TRANSPORTE "/>
    <x v="3"/>
    <s v="Portuario Buenaventura, SPRBUN"/>
    <s v="Javier León"/>
    <s v="Octubre de 2012"/>
    <s v="PEI"/>
    <n v="19"/>
    <s v="Ac"/>
    <m/>
    <d v="2012-11-13T00:00:00"/>
    <d v="2013-07-26T00:00:00"/>
    <m/>
    <s v="Mediante memorando No. 2015-303-014330-3 prueba que los informes se están radicando dentro de los 5 días hábiles de cada mes; sin embargo, es necesario realizar nueva verificación._x000a_Además, se indica que se enviará un oficio recordando"/>
    <m/>
    <x v="1"/>
    <s v="Mediante memorando No. 2015-303-014330-3 y 2016-303-003553-3 se prueba que los informes se están radicando dentro de los 5 días hábiles de cada mes, además, se anexa oficio recordando a la interventoría el cumplimiento de lo establecido en el contrato"/>
    <s v="ENE-MAR"/>
    <x v="1"/>
  </r>
  <r>
    <n v="1086"/>
    <s v="181-12"/>
    <x v="0"/>
    <s v="2. No se cumple ni se justifica por parte de la supervisión de la ANI, lo referente  a la sección 1.0.3, valor del contrato y forma de pago, Numeral 7, ítem h, “pago de interventor” donde la ANI se compromete a revisar la factura dentro de los cinco días "/>
    <s v="GESTIÓN CONTRACTUAL Y  SEGUIMIENTO DE  PROYECTOS DE  INFRAESTRUCTURA DE TRANSPORTE "/>
    <x v="3"/>
    <s v="Portuario Buenaventura, SPRBUN"/>
    <s v="Javier León"/>
    <s v="Octubre de 2012"/>
    <s v="PEI"/>
    <n v="19"/>
    <s v="Ac"/>
    <m/>
    <d v="2012-11-13T00:00:00"/>
    <d v="2013-07-26T00:00:00"/>
    <m/>
    <s v="Mediante memorando No. 2015-303-014330-3 se anexan las últimas actas de pago, en donde se evidencia que la ANI se encuentra al día en los pagos con la Interventoría"/>
    <n v="100"/>
    <x v="1"/>
    <s v="Mediante memorando No. 2015-303-014330-3 se anexan las últimas actas de pago, en donde se evidencia que la ANI se encuentra al día en los pagos con la Interventoría"/>
    <s v="ENE-MAR"/>
    <x v="1"/>
  </r>
  <r>
    <n v="1091"/>
    <s v="186-12"/>
    <x v="0"/>
    <s v="7. No se realizan los comités con la periodicidad indicada, descritos en el contrato de interventoría N° SEA 015 de 2012 suscrito ente la Agencia Nacional de Infraestructura y el Consorcio Inter-Puerto, en otras funciones (Numeral h), donde se indica que "/>
    <s v="GESTIÓN CONTRACTUAL Y  SEGUIMIENTO DE  PROYECTOS DE  INFRAESTRUCTURA DE TRANSPORTE "/>
    <x v="3"/>
    <s v="Portuario Buenaventura, SPRBUN"/>
    <s v="Javier León"/>
    <s v="Octubre de 2012"/>
    <s v="PEI"/>
    <n v="19"/>
    <s v="Ac"/>
    <m/>
    <d v="2012-11-13T00:00:00"/>
    <d v="2013-07-26T00:00:00"/>
    <m/>
    <s v="Mediante memorando No. 2015-303-014330-3 se anexan las actas de los últimos 6 meses de reuniones con la Interventoría. Se evidencia que en dos meses no se realizó reunión"/>
    <m/>
    <x v="1"/>
    <s v="Mediante memorando No. 2015-303-014330-3 y 2016-303-003553-3 se anexan las actas de los últimos 6 meses de reuniones con la Interventoría."/>
    <s v="ENE-MAR"/>
    <x v="1"/>
  </r>
  <r>
    <n v="1093"/>
    <s v="188-12"/>
    <x v="0"/>
    <s v="9. No se tenia conocimiento ni se había revisado por parte de la supervisión, el adecuado cumplimiento de las obligaciones por parte de la Interventoría, a lo estipulado en el contrato de interventoría No SEA 015 de 2012, suscrito ente la Agencia Nacional"/>
    <s v="GESTIÓN CONTRACTUAL Y  SEGUIMIENTO DE  PROYECTOS DE  INFRAESTRUCTURA DE TRANSPORTE "/>
    <x v="3"/>
    <s v="Portuario Buenaventura, SPRBUN"/>
    <s v="Javier León"/>
    <s v="Octubre de 2012"/>
    <s v="PEI"/>
    <n v="19"/>
    <s v="Ac"/>
    <m/>
    <d v="2012-11-13T00:00:00"/>
    <d v="2013-07-26T00:00:00"/>
    <m/>
    <s v="Mediante memorando No. 2015-303-014330-3 se menciona que la revisión del personal se realiza anualmente, razón por la cual no es procedente la observación"/>
    <n v="100"/>
    <x v="1"/>
    <s v="Mediante memorando No. 2015-303-014330-3 se menciona que la revisión del personal se realiza anualmente, razón por la cual se cierra la observación"/>
    <s v="ENE-MAR"/>
    <x v="1"/>
  </r>
  <r>
    <n v="1098"/>
    <s v="193-12"/>
    <x v="0"/>
    <s v="14. No se ha remitido por parte de la Gerencia Portuaria, las orientaciones necesarias para la realización y entrega por parte de la Interventoría de la ficha técnica mensual del proyecto._x000a_"/>
    <s v="GESTIÓN CONTRACTUAL Y  SEGUIMIENTO DE  PROYECTOS DE  INFRAESTRUCTURA DE TRANSPORTE "/>
    <x v="3"/>
    <s v="Portuario Buenaventura, SPRBUN"/>
    <s v="Javier León"/>
    <s v="Octubre de 2012"/>
    <s v="PEI"/>
    <n v="19"/>
    <s v="Ac"/>
    <m/>
    <d v="2012-11-13T00:00:00"/>
    <d v="2013-07-26T00:00:00"/>
    <m/>
    <s v="Mediante memorando No. 2015-303-014330-3 se informa que se solicitará el diligenciamiento de la ficha técnica"/>
    <m/>
    <x v="1"/>
    <s v="Mediante memorando No. 2016-303-003553-3 se anexa comunicación, en donde se solicita incluir la ficha técnica dentro de los informes mensuales"/>
    <s v="ENE-MAR"/>
    <x v="1"/>
  </r>
  <r>
    <n v="1107"/>
    <s v="202-12"/>
    <x v="0"/>
    <s v="23. No se legalizan las comisiones dentro del tiempo estipulado, ya que la anterior visita realizada  y reportada por el supervisor se encuentra dentro del informe mensual radicado ANI N°20124090241862 de agosto 22 de 2012, y a la fecha de la visita de Co"/>
    <s v="GESTIÓN CONTRACTUAL Y  SEGUIMIENTO DE  PROYECTOS DE  INFRAESTRUCTURA DE TRANSPORTE "/>
    <x v="3"/>
    <s v="Portuario Buenaventura, SPRBUN"/>
    <s v="Javier León"/>
    <s v="Octubre de 2012"/>
    <s v="PEI"/>
    <n v="19"/>
    <s v="Ac"/>
    <m/>
    <d v="2012-11-13T00:00:00"/>
    <d v="2013-07-26T00:00:00"/>
    <m/>
    <s v="Mediante memorando No. 2015-303-014330-3 se anexa legalización de la última visita y cumple con los tiempos establecidos. Revisar otra ocasión"/>
    <m/>
    <x v="1"/>
    <s v="Mediante memorando No. 2015-303-014330-3  y 2016-303-003553-3 se anexa legalización de la última visita y cumple con los tiempos establecidos."/>
    <s v="ENE-MAR"/>
    <x v="1"/>
  </r>
  <r>
    <n v="1202"/>
    <s v="297-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El seguimiento a la inspección de equipos se hace de manera aleatoria conforme a la ficha 3F del PMA y se reporta en el informe de seguimiento HSE de la Interventoría, que luego es tenido en cuenta para la evaluación d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03"/>
    <s v="298-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El seguimiento al manejo y almacenamiento de explosivos se hace conforme a la ficha 9F del PMA y se reporta en el informe de seguimiento HSE de la Interventoría, que luego es tenido en cuenta en 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07"/>
    <s v="302-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Contractualmente el Concesionario no está obligado a dar cumplimiento con este tema especifico, pero cada uno de sus Contratista ha optado por llevar una planilla para control de visitantes para tuneles. Adicionalmente, dichos Contratistas han implementad"/>
    <m/>
    <m/>
    <m/>
    <s v="Informe de auditoria de Noviembre de 2015_x000a_ En la Auditoría se comprometieron a revisar el tema para dar respuesta a la OCI._x000a_Mediante correo electrónico del 22/12/15 se informa que cada contratista realiza control; sin embargo, es necesario aportar documen"/>
    <m/>
    <x v="0"/>
    <m/>
    <m/>
    <x v="1"/>
  </r>
  <r>
    <n v="1208"/>
    <s v="303-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os Contratistas cuenta con planes de evacuación y  emergencias, así como con equipos para responder al momento de presentarse un evento. De igual manera realizan de manera rutinaria mediciones frecuentes de gases  y, dependiendo de los resultados, activa"/>
    <m/>
    <m/>
    <m/>
    <s v="Informe de auditoria de Noviembre de 2015_x000a_ En la Auditoría se comprometieron a revisar el tema para dar respuesta a la OCI. _x000a_Mediante correo electrónico del 22/12/15 se informa que se están realizando simulacros periódicamente; sin embargo, es necesario a"/>
    <m/>
    <x v="0"/>
    <m/>
    <m/>
    <x v="1"/>
  </r>
  <r>
    <n v="1209"/>
    <s v="304-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a Interventoría realiza de manera rutinaria y aleatoria  inspecciones visuales a la señalización establecida en los PMT típicos, conforme a lo establecido en la ficha 2F de PMA y se reporta en el informe de seguimiento HSE de la Interventoría, que luego "/>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11"/>
    <s v="306-12"/>
    <x v="0"/>
    <s v="De igual manera, será labor para la Interventoría del proyecto, Consorcio Interconexiones, tener en cuenta las recomendaciones y lineamientos que ésta oficina está planteando en el presente informe, producto de la Auditoría realizada de manera pormenoriza"/>
    <s v="GESTIÓN CONTRACTUAL Y  SEGUIMIENTO DE  PROYECTOS DE  INFRAESTRUCTURA DE TRANSPORTE "/>
    <x v="3"/>
    <s v="Bogotá-Villavicencio"/>
    <s v="Juan Carlos Sáenz"/>
    <s v="Diciembre de 2012"/>
    <s v="PEI"/>
    <n v="59"/>
    <s v="Ac"/>
    <s v="La Interventoría verifica de forma periodica (mensual) las zonas de peaje, esto es: muros, pintura ( estado de canopi, bordillos), islas, bordillos, señalización de aproximación, caseta, vidrios, ilumuinación, estado de las peanas, estado de la talanquera"/>
    <m/>
    <m/>
    <m/>
    <s v="Informe de auditoria de Noviembre de 2015_x000a_ En la Auditoría se comprometieron a revisar el tema para dar respuesta a la OCI._x000a_Mediante correo electrónico del 22/12/15 se informa que se están realizando mediciones periódicas de reflectividad y Auditoría de p"/>
    <m/>
    <x v="0"/>
    <m/>
    <m/>
    <x v="1"/>
  </r>
  <r>
    <n v="1212"/>
    <s v="001-13"/>
    <x v="1"/>
    <s v="Recomendaciones para supervisión del proyecto, en cabeza del Ingeniero Luis Antonio Rodriguez:_x000a_1º. Realizar seguimiento a las solicitudes escritas de Interventoría hacia la concesión de información totalmente inherente al proyecto y que en dado caso se co"/>
    <s v="GESTIÓN CONTRACTUAL Y  SEGUIMIENTO DE  PROYECTOS DE  INFRAESTRUCTURA DE TRANSPORTE "/>
    <x v="3"/>
    <s v="Fontibón Facatativá los Alpes"/>
    <s v="Juan Carlos Sáenz"/>
    <s v="Enero de 2013"/>
    <s v="PEI"/>
    <n v="46"/>
    <s v="Ac"/>
    <s v="Actualmente se realiza un seguimiento a la correspondencia enviada de la interventoría al concesionario y en los comités de obra y operación se realiza la verificación de la respuesta dada por el concesionario."/>
    <d v="2013-01-28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
    <n v="80"/>
    <x v="0"/>
    <m/>
    <m/>
    <x v="1"/>
  </r>
  <r>
    <n v="1214"/>
    <s v="003-13"/>
    <x v="1"/>
    <s v="Recomendaciones para supervisión del proyecto, en cabeza del Ingeniero Luis Antonio Rodriguez:_x000a__x000a_3º. Se deberán continuar y culminar con las acciones que se requieran concernientes a los temas inherentes sobre el contrato Adicional 01-2010 firmado el 28 de"/>
    <s v="GESTIÓN CONTRACTUAL Y  SEGUIMIENTO DE  PROYECTOS DE  INFRAESTRUCTURA DE TRANSPORTE "/>
    <x v="3"/>
    <s v="Fontibón Facatativá los Alpes"/>
    <s v="Juan Carlos Sáenz"/>
    <s v="Enero de 2013"/>
    <s v="PEI"/>
    <n v="46"/>
    <s v="Ac"/>
    <m/>
    <m/>
    <m/>
    <m/>
    <s v="Mediante correo electrónico del 16/12/15 se anexa solicitud de la interventoría sobre el tema, pero es necesario conocer la respuesta del concesionario. Se tiene en cuenta la iniciativa privada del Regiotram – Tren de cercanías; sin embargo, se avanza en "/>
    <n v="80"/>
    <x v="0"/>
    <m/>
    <m/>
    <x v="1"/>
  </r>
  <r>
    <n v="1218"/>
    <s v="007-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3. Lineamiento. Mediante correo electrónico se adjunta oficio mencionado."/>
    <d v="2013-01-28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
    <n v="50"/>
    <x v="0"/>
    <m/>
    <m/>
    <x v="1"/>
  </r>
  <r>
    <n v="1224"/>
    <s v="013-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 _x000a_Mediante radicado ANI No. 2013-409-018680-2 de fecha 16 de mayo de 2013, la interventoría del proyecto dio respuesta a este requerimiento en el PUNTO 9. Lineamiento. Mediante correo electrónico se adjunta oficio mencionado."/>
    <d v="2013-01-28T00:00:00"/>
    <d v="2013-12-31T00:00:00"/>
    <m/>
    <s v="Mediante correo electrónico del 11/12/15 se anexa memorando en mención, aunque es necesario aportar comunicación de respuesta del concesionario"/>
    <m/>
    <x v="1"/>
    <s v="Mediante correo electrónico del 11/12/15 se anexa memorando en mención. Mediante correo electrónico del 01/03/2016, se anexa comunicado No. GG0528-13 del 21/05/2013 en donde el concesionario adjunta registro fotográfico con el mantenimiento y remoción de "/>
    <s v="ENE-MAR"/>
    <x v="1"/>
  </r>
  <r>
    <n v="1226"/>
    <s v="015-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1. Lineamiento. Mediante correo electrónico se adjunta oficio mencionado."/>
    <d v="2013-01-28T00:00:00"/>
    <d v="2013-12-31T00:00:00"/>
    <m/>
    <s v="Mediante correo electrónico del 11/12/15 se anexa memorando en mención, aunque es necesario aportar fotografías"/>
    <m/>
    <x v="1"/>
    <s v="Mediante correo electrónico del 11/12/15 se anexa memorando en mención. De igual manera, mediante correo electrónico de 22/02/16 se aportan fotografías en donde se evidencia que los postes fueron retirados"/>
    <s v="ENE-MAR"/>
    <x v="1"/>
  </r>
  <r>
    <n v="1227"/>
    <s v="016-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2. Lineamiento. Mediante correo electrónico se adjunta oficio mencionado."/>
    <d v="2013-01-28T00:00:00"/>
    <d v="2013-12-31T00:00:00"/>
    <m/>
    <s v="Mediante radicado ANI No. 2013-409-018680-2 de fecha 16 de mayo de 2013, la interventoría del proyecto dio respuesta a este requerimiento en el PUNTO 13. Mediante correo electrónico del 11/12/15 se anexa memorando en mención, aunque es necesario aportar c"/>
    <n v="100"/>
    <x v="1"/>
    <m/>
    <s v="JUNIO"/>
    <x v="1"/>
  </r>
  <r>
    <n v="1228"/>
    <s v="017-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3. Lineamiento. Mediante correo electrónico se adjunta oficio mencionado."/>
    <d v="2013-01-28T00:00:00"/>
    <d v="2013-12-31T00:00:00"/>
    <m/>
    <m/>
    <m/>
    <x v="1"/>
    <s v="Mediante correo electrónico del 11/12/15 se anexa memorando en mención, aunque es necesario aportar comunicación No. CO-CRQS-0107-2013 y conocer la posición del concesionario._x000a__x000a_Se cierra la no conformidad, mediante auditoria técnico del mes de mayo de 201"/>
    <s v="JUNIO-JULIO"/>
    <x v="1"/>
  </r>
  <r>
    <n v="1229"/>
    <s v="018-13"/>
    <x v="1"/>
    <s v="Será labor para la Interventoría del proyecto tener en cuenta las recomendaciones y lineamientos que ésta oficina esta planteando en el presente informe, producto de la Auditoria realizada de manera pormenorizada, y que en particular trata sobre los sigui"/>
    <s v="GESTIÓN CONTRACTUAL Y  SEGUIMIENTO DE  PROYECTOS DE  INFRAESTRUCTURA DE TRANSPORTE "/>
    <x v="3"/>
    <s v="Fontibón Facatativá los Alpes"/>
    <s v="Juan Carlos Sáenz"/>
    <s v="Enero de 2013"/>
    <s v="PEI"/>
    <n v="46"/>
    <s v="Ac"/>
    <s v="Mediante radicado ANI No. 2013-409-018680-2 de fecha 16 de mayo de 2013, la interventoría del proyecto dio respuesta a este requerimiento en el PUNTO 14. Lineamiento. Mediante correo electrónico se adjunta oficio mencionado."/>
    <d v="2013-01-28T00:00:00"/>
    <d v="2013-12-31T00:00:00"/>
    <m/>
    <s v="Mediante correo electrónico del 1612/15 se anexa comunicación No. CO-CRQS-0079-2014 en donde se evidencia que aún la concesión no ha realizado la gestión._x000a_Mediante radicado ANI No. 2013-409-018680-2 de fecha 16 de mayo de 2013, la interventoría del proyec"/>
    <n v="70"/>
    <x v="0"/>
    <m/>
    <m/>
    <x v="1"/>
  </r>
  <r>
    <n v="1240"/>
    <s v="029-13"/>
    <x v="1"/>
    <s v="La Agencia Nacional de Infraestructura - ANI, tiene el deber constitucional y legal, de velar y de cuidar de los bienes oficiales que están a su cargo, a través de todas las herramientas pertinentes para ello, para lo cual se cuenta con la Resolución 305 "/>
    <s v="GESTIÓN  ADMINISTRATIVA Y  FINANCIERA"/>
    <x v="2"/>
    <s v="Servicios Generales"/>
    <s v="Marcos  Noguera"/>
    <s v="Enero de 2013"/>
    <s v="PEI"/>
    <n v="93"/>
    <m/>
    <m/>
    <m/>
    <m/>
    <m/>
    <s v="Con respecto a esta no conformidad, es importante tener en cuenta que los hechos tuvieron su ocurrencia en el año 2012, y que a partir de ese momento se inicio una investigación disciplinaria, al igual que una investigación por parte de aseguradora; como "/>
    <m/>
    <x v="1"/>
    <m/>
    <s v="ENE-MAR"/>
    <x v="0"/>
  </r>
  <r>
    <n v="1243"/>
    <s v="032-13"/>
    <x v="1"/>
    <s v="3. Garantizar que el Plan de acción este alineado con el Plan Estratégico Institucional, las  Metas SISMEG y los indicadores de gestión por procesos."/>
    <s v="SISTEMA ESTRATÉGICO DE PLANEACIÓN Y  GESTIÓN "/>
    <x v="1"/>
    <s v="Gerencia de Planeación "/>
    <s v="Héctor Vanegas"/>
    <s v="Febrero de 2013"/>
    <s v="PIL"/>
    <n v="40"/>
    <s v="Ac"/>
    <s v="Modificar el formato de seguimiento al Plan de Acción con el fin de incluir los campos para alinear los planes y una columna de evidencias en la que las dependencias relacionen los soportes de avance de cada meta"/>
    <m/>
    <m/>
    <m/>
    <s v="No se encuentra publicada la matriz de seguimiento de la planeación estratégica del 3er  trimestre 2015, Queda pendiente la revisión de esta."/>
    <m/>
    <x v="1"/>
    <s v="se trabajara  con la no conformidad numero 2491 de herramienta de articulación"/>
    <s v="ENE-MAR"/>
    <x v="0"/>
  </r>
  <r>
    <n v="1248"/>
    <s v="037-13"/>
    <x v="1"/>
    <s v="4. Plantear planes de acción o acciones de mejora para los indicadores en los cuales no se está cumpliendo con el  porcentaje de avance correspondiente. (De los siete indicadores  presentados por la VPRE en su informe, el  indicador, (Nuevos kilómetros de"/>
    <s v="SISTEMA ESTRATÉGICO DE PLANEACIÓN Y  GESTIÓN "/>
    <x v="1"/>
    <s v="Gerencia de Planeación "/>
    <s v="Héctor Vanegas"/>
    <s v="Febrero de 2013"/>
    <s v="PIL"/>
    <n v="40"/>
    <s v="Ap"/>
    <s v="Con el fin de generar alertas , Se realizara a partir del mes de junio un boletín mensual que reporte las el avance suministrado por ellos y generen las alarmas del % de avance de cumplimiento"/>
    <m/>
    <m/>
    <m/>
    <s v="La VPRE explicó que, estas circunstancias se tratan el comité de presidencia. Los indicadores SISMEG tienen corte cuatrimestral."/>
    <n v="100"/>
    <x v="1"/>
    <m/>
    <s v="ENE-MAR"/>
    <x v="0"/>
  </r>
  <r>
    <n v="1253"/>
    <s v="042-13"/>
    <x v="1"/>
    <s v="A reglón seguido se detallan estas recomendaciones para supervisión del proyecto, en cabeza del Ingeniero Rodolfo Castiblanco:_x000a_2) Se recomienda a la Gerencia del Grupo Carretero 1 de la Vicepresidencia de Gestión Contractual, generar un informe ejecutivo "/>
    <s v="GESTIÓN CONTRACTUAL Y  SEGUIMIENTO DE  PROYECTOS DE  INFRAESTRUCTURA DE TRANSPORTE "/>
    <x v="4"/>
    <s v="Briceño – Tunja – Sogamoso "/>
    <s v="Juan Carlos Sáenz"/>
    <s v="Febrero de 2013"/>
    <s v="PEI"/>
    <n v="47"/>
    <s v="Ac"/>
    <m/>
    <d v="2013-02-04T00:00:00"/>
    <d v="2013-12-31T00:00:00"/>
    <m/>
    <s v="Mediante reunión del 16/12/15, se informa que mediante la dicha presidencial se observan el estado general del proyecto; sin embargo, es necesario adjuntar la ficha técnica"/>
    <m/>
    <x v="1"/>
    <s v="Mediante reunión del 16/12/15, se informa que mediante la dicha presidencial se observan el estado general del proyecto. Mediante correo electrónico del 02/03/16 se adjunta ficha técnica actualizada. "/>
    <s v="ENE-MAR"/>
    <x v="1"/>
  </r>
  <r>
    <n v="1257"/>
    <s v="046-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s v="ENE-MAR"/>
    <x v="1"/>
  </r>
  <r>
    <n v="1259"/>
    <s v="048-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s v="ENE-MAR"/>
    <x v="1"/>
  </r>
  <r>
    <n v="1260"/>
    <s v="049-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m/>
    <d v="2013-02-04T00:00:00"/>
    <d v="2013-12-31T00:00:00"/>
    <m/>
    <s v="Mediante reunión del 16/12/15, se informa que contractualmente se solicitó la página web y está en proceso de prueba. Se revisará avance en Marzo de 2016"/>
    <m/>
    <x v="1"/>
    <s v="Mediante reunión del 16/12/15, se informa que contractualmente se solicitó la página web y está en proceso de prueba. Mediante correo electrónico del 02/03/16 se informa que la página web está en funcionamiento"/>
    <s v="ENE-MAR"/>
    <x v="1"/>
  </r>
  <r>
    <n v="1264"/>
    <s v="053-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En reunión del 1 de Marzo de 2016 se acordó enviar informe mensual de interventoría del mes de Enero de 2016, revisar el numeral Basculas pág., 148, el cual se adjunta y se  adjunta también el informe de operación del concesionario del mes de Enero de 201"/>
    <d v="2013-02-04T00:00:00"/>
    <d v="2013-12-31T00:00:00"/>
    <m/>
    <s v="Mediante reunión del 16/12/15 se informa que este tema se encuentra desarrollado en el capítulo 15 del informe mensual; sin embargo es importante conocer la respuesta del concesionario_x000a_Mediante correo electrónico 23/06/2016, se anexa informe mensual del m"/>
    <n v="100"/>
    <x v="1"/>
    <s v="Mediante correo electrónico del 26/09/2016, se anexa informe de la interventoría en donde se explica el proceder, con el fin de evidenciar que el concesionario si ha intervenido estas zonas realizando el mantenimiento y se anexa registro fotográfico de lo"/>
    <s v="septiembre"/>
    <x v="1"/>
  </r>
  <r>
    <n v="1266"/>
    <s v="055-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4"/>
    <s v="Briceño – Tunja – Sogamoso "/>
    <s v="Juan Carlos Sáenz"/>
    <s v="Febrero de 2013"/>
    <s v="PEI"/>
    <n v="47"/>
    <s v="Ac"/>
    <s v="En reunión del 1 de Marzo de 2016 se acordó enviar la ultima Auditoria de Seguridad Vial, realizada por la interventoría saliente CCC, así como la propuesta de la nueva interventoría de ASV y la respuesta que le envía la entidad sobre la misma."/>
    <d v="2013-02-04T00:00:00"/>
    <d v="2013-12-31T00:00:00"/>
    <m/>
    <s v="Se cierra la no conformidad, ya que mediante correo electrónico del 23/12/15 se envía presentación de la Auditoría de seguridad vial y sus respectivas conclusiones; sin embargo, se evidencia que no se está considerando el tema de neblina ni acciones al re"/>
    <m/>
    <x v="1"/>
    <s v="Mediante correo electrónico del 23/12/15 se envía presentación de la Auditoría de seguridad vial y sus respectivas conclusiones; sin embargo, se evidencia que no se está considerando el tema de neblina ni acciones al respecto. Mediante correo electrónico "/>
    <s v="ENE-MAR"/>
    <x v="1"/>
  </r>
  <r>
    <n v="1272"/>
    <s v="061-13"/>
    <x v="1"/>
    <s v="Por otra, parte cuando haya cambio de administrador de entidad, deben poner en conocimiento a la mesa de ayuda del Sistema “LITIGOB”, a través del correo electrónico mesaayuda.litigob@minjusticia.gov.co para realizar el respectivo cambio dentro del sistem"/>
    <s v="GESTIÓN JURÍDICA"/>
    <x v="5"/>
    <s v="Defensa Judicial "/>
    <s v="Marcos  Noguera"/>
    <s v="Febrero de 2013"/>
    <s v="PIL"/>
    <n v="11"/>
    <m/>
    <m/>
    <m/>
    <m/>
    <m/>
    <s v="Esta no es una no conformidad, es una recomendación que la entidad viene aplicando a partir del año 2013 como se puede vislumbrar en el informe LITIGOB del periodo 2013-2 a la fecha."/>
    <m/>
    <x v="1"/>
    <s v="Se cierra por ser una recomendación "/>
    <s v="ENE-MAR"/>
    <x v="0"/>
  </r>
  <r>
    <n v="1273"/>
    <s v="062-13"/>
    <x v="1"/>
    <s v="Tener en cuenta que se encuentran algunos procesos (tabla No. 2) desactualizados en razón de los términos teniendo en cuenta la última actuación procesal; es decir que es necesario realizar la actualización de las etapas procesales dentro de los procesos "/>
    <s v="GESTIÓN JURÍDICA"/>
    <x v="5"/>
    <s v="Defensa Judicial "/>
    <s v="Marcos  Noguera"/>
    <s v="Febrero de 2013"/>
    <s v="PIL"/>
    <n v="11"/>
    <m/>
    <m/>
    <m/>
    <m/>
    <m/>
    <s v="Dentro del informe EKOGUI que se presentó en el mes de octubre de 2015 se logró comprobar que los procesos judiciales se encuentran actualizados."/>
    <m/>
    <x v="1"/>
    <s v="Se cierra en el informe de auditoria de octubre de 2015"/>
    <s v="ENE-MAR"/>
    <x v="0"/>
  </r>
  <r>
    <n v="1277"/>
    <s v="066-13"/>
    <x v="1"/>
    <s v="o En las carpetas revisadas se observó que la gran mayoría de ellas (19 de 20), no contienen la comunicación de aceptación del cargo al cual ha sido asignado, situación que evidencia el incumplimiento de lo estipulado en el artículo 44 del Decreto 1950 de"/>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78"/>
    <s v="067-13"/>
    <x v="1"/>
    <s v="o Se pudo verificar que en los “Formatos Únicos de Hojas de Vida”, no existen evidencias en cuanto al nombre y firma del jefe de personal o de quien haga sus veces, que indique que la información suministrada por la persona natural, fue constatada frente "/>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80"/>
    <s v="069-13"/>
    <x v="1"/>
    <s v="o Se constató nuevamente que en todos los  “Formatos de hoja de control” implementados en la entidad, se continua omitiendo el espacio concerniente con la fecha de elaboración, propuesto en el instructivo de la Función Pública y el Archivo General de la N"/>
    <s v="GESTIÓN  ADMINISTRATIVA Y  FINANCIERA"/>
    <x v="2"/>
    <s v="Contratación y prestación de servicio"/>
    <s v="Lucero Masmela"/>
    <s v="Febrero de 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81"/>
    <s v="070-13"/>
    <x v="1"/>
    <s v="1. Historia Laboral de Edgar Chacón Hartman - Cargo Gerente de Proyectos o Funcional Código G2, Grado 09_x000a_En cuanto a la experiencia aportada por el aspirante en el Folio No 26,  se evidencia  que  no cumple con los requisitos  solicitados, ya que  se esta"/>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2"/>
    <s v="071-13"/>
    <x v="1"/>
    <s v="1. Historia Laboral de Manuel Campos García – Cargo Gerente de Proyectos o Funcional Código G2 Grado 09 _x000a_En cuanto al diploma (folio--28) de “Máster of  Science in Port  Managenient  (Administración  de Empresas Portuarias y Logísticas) debemos afirmar qu"/>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3"/>
    <s v="072-13"/>
    <x v="1"/>
    <s v="1. Historia Laboral, María Alejandra Lobo Figueredo – Cargo Gerente de Proyectos o Funcional Código G2 Grado 08 : _x000a_La certificación laboral (folio-30), expedida por “Heymocol S.A.S.”, no indica las funciones desarrolladas como  Directora de Licitaciones, "/>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4"/>
    <s v="073-13"/>
    <x v="1"/>
    <s v="1. Historia Laboral, Camilo Andrés Jaramillo Berrocal – Cargo Gerente de Proyectos o Funcional Código G2 Grado 09 : _x000a_o Comparando las funciones señaladas en el certificado laboral expedido por “Banca y Gestión S.A.”, (folio-49), cuyo Representante Legal e"/>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l funcionario se encuentra des"/>
    <n v="100"/>
    <x v="1"/>
    <m/>
    <s v="ABRIL"/>
    <x v="0"/>
  </r>
  <r>
    <n v="1285"/>
    <s v="074-13"/>
    <x v="1"/>
    <s v="1. Historia Laboral de Patricia Barriga Riveros – Cargo Gerente de Proyectos o Funcional Código G2 Grado 09 :_x000a_o La certificación de la “Orden de Servicios 006 de 2011”, expedida por la Coordinadora del Grupo Contratos de la Oficina Asesora Jurídica del Mi"/>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6"/>
    <s v="075-13"/>
    <x v="1"/>
    <s v="1. Historia Laboral, Claudia Maritza Soto Cárdenas – Cargo Gerente de Proyectos o Funcional Código G2 Grado 09 : _x000a_o La certificación (folio - 35) del Instituto Nacional de Concesiones – INCO, fue expedida por “El Subgerente de Estructuración y Adjudicació"/>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7"/>
    <s v="076-13"/>
    <x v="1"/>
    <s v="1. Historia Laboral de Fernando Ireguì Mejía  – Cargo Gerente de Proyectos o Funcional Código G2 Grado 08 : _x000a_o En la certificación de Avianca (folio 30), en el cargo de Subdirector en la Subdirección Correo Aéreo, no señalan las funciones desempeñadas._x000a_o "/>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8"/>
    <s v="077-13"/>
    <x v="1"/>
    <s v="8. Historia Laboral, Wilmar Darío González  – Cargo Gerente de Proyectos o Funcional Código G2 Grado 09 : _x000a_Sí bien es cierto que la historia laboral objeto de estudio cuenta con dos (2) especializaciones académicas, la segunda de ellas no compensa la maes"/>
    <s v="GESTIÓN  ADMINISTRATIVA Y  FINANCIERA"/>
    <x v="2"/>
    <s v="Contratación y prestación de servicio"/>
    <s v="Lucero Masmela"/>
    <s v="Febrero de 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9"/>
    <s v="078-13"/>
    <x v="1"/>
    <s v="8. Historia Laboral de Ivonne de la Caridad Prada Medina – Cargo Gerente de proyectos o Funcional Código G2, Grado 09._x000a_Se parte de la base de que la citada profesional no cuenta con título de especialización o de maestría alguno, razón por la cual no cump"/>
    <s v="GESTIÓN DEL TALENTO HUMANO"/>
    <x v="2"/>
    <s v="Contratación y prestación de servicio"/>
    <s v="Lucero Masmela"/>
    <s v="Febrero de 2013"/>
    <s v="PEI"/>
    <n v="39"/>
    <s v="Ac"/>
    <m/>
    <m/>
    <m/>
    <s v="Se verificó desde lo sustancial el cumplimiento de los requisitos de estudio y experiencia exigidos en la ley y en los manuales de funciones para acceder al cargo respectivo. Igualmente se adoptaron las acciones correctivas que se describen en el document"/>
    <s v="La NO conformidad correspondiente con el tema de la historia laboral Dra. Ivonne Prada (edad de retiro forzoso), al indagar se indicó que:_x000a_1. Colpensiones le suspendió su mesada desde el 4/01/2016._x000a_2. Al presidente de la ANI, se le hizo entrega de un docu"/>
    <n v="0.3"/>
    <x v="0"/>
    <s v="La Dra. Ivonne Prada propone efectuar una reunión con el Dr. Bustos, a fin de comentarle lo pertinente con este tema.  Por otra parte teniendo en cuenta que no se tiene documento que soporte lo informado por la Dra. Ivonne, Se concluye que la presente NO "/>
    <m/>
    <x v="0"/>
  </r>
  <r>
    <n v="1326"/>
    <s v="115-13"/>
    <x v="1"/>
    <s v="Se presentan observaciones a la gestión realizada por parte del Supervisor:_x000a__x000a_Además de tener en cuenta las observaciones detectadas a la interventoría, para el ejercicio de las acciones a que haya lugar, se presentan las siguientes:_x000a__x000a__x000a_6. Se debe conceptua"/>
    <s v="GESTIÓN CONTRACTUAL Y  SEGUIMIENTO DE  PROYECTOS DE  INFRAESTRUCTURA DE TRANSPORTE "/>
    <x v="3"/>
    <s v="Girardot-Ibagué-Cajamarca GIC"/>
    <s v="Javier León"/>
    <s v="Febrero de 2013"/>
    <s v="PEI"/>
    <n v="10"/>
    <s v="Ac"/>
    <s v="La Interventoría desde el inicio de su Contrato en octubre de 2012, y de manera continua hasta la fecha, ha contado con una certificación ISO 9001 y certificaciones ISO 14.001 y OHSAS 18001._x000a__x000a_Consecuentemente, posee un sistema de gestión de la calidad, en"/>
    <d v="2013-03-04T00:00:00"/>
    <d v="2013-12-31T00:00:00"/>
    <m/>
    <s v="Mediante correo electrónico del 16/12/15, se anexa la recertificación de la firma interventora en ISO 9001; sin embargo, es necesario evidenciar que están cumpliendo con los manuales propios de la Entidad (tanto la interventoría como la supervisión)"/>
    <m/>
    <x v="1"/>
    <s v="Mediante correo electrónico del 29/04/2016, se envía plan de calidad de la interventoría y e certificado de calidad  9001"/>
    <s v="ABRIL"/>
    <x v="1"/>
  </r>
  <r>
    <n v="1331"/>
    <s v="120-13"/>
    <x v="1"/>
    <s v="Se presentan observaciones a la gestión realizada por parte del Supervisor:_x000a__x000a_Además de tener en cuenta las observaciones detectadas a la interventoría, para el ejercicio de las acciones a que haya lugar, se presentan las siguientes:_x000a__x000a_11. Se debe complemen"/>
    <s v="GESTIÓN CONTRACTUAL Y  SEGUIMIENTO DE  PROYECTOS DE  INFRAESTRUCTURA DE TRANSPORTE "/>
    <x v="3"/>
    <s v="Girardot-Ibagué-Cajamarca GIC"/>
    <s v="Javier León"/>
    <s v="Febrero de 2013"/>
    <s v="PEI"/>
    <n v="10"/>
    <s v="Ac"/>
    <s v="Es necesario verificar que en el Informe de la Supervisión, se esté haciendo bajo el lineamiento del formato GCSP-F-019"/>
    <d v="2013-03-04T00:00:00"/>
    <d v="2013-12-31T00:00:00"/>
    <m/>
    <s v="A la espera de documentación soporte"/>
    <m/>
    <x v="1"/>
    <s v="Mediante correo electrónico del 29/04/2016, se anexa informe de supervisión, en donde se evidencia que se utiliza el formato solicitado"/>
    <s v="ABRIL"/>
    <x v="1"/>
  </r>
  <r>
    <n v="1408"/>
    <s v="197-13"/>
    <x v="1"/>
    <s v="Los registros que constituyen la Base de Datos de Correspondencia y la Base de Datos de Control Interno deben ser concordantes con la realidad, especialmente en lo propio con el Proceso Auditor._x000a_Con ocasión al incumplimiento de las respuestas dadas a los "/>
    <s v="TRANSPARENCIA,  PARTICIPACIÓN,  SERVICIO AL  CIUDADANO Y  COMUNICACIÓN"/>
    <x v="2"/>
    <s v="Atención al ciudadano"/>
    <s v="Luz Mary Hernández"/>
    <s v="Abril de 2013"/>
    <s v="PAOC"/>
    <n v="1"/>
    <s v="Ac"/>
    <s v="Se realizan ajustes de manera anticipada a fin de verificar el total de los registros ingresados trimestral y semestralmente."/>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95"/>
    <x v="0"/>
    <m/>
    <m/>
    <x v="0"/>
  </r>
  <r>
    <n v="1420"/>
    <s v="209-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Respecto al Diagnóstico financiero, este documento para el mes de julio de 2015, incorpora las siguientes mejoras:_x000a_1.  Análisis tabular y gráfico de participación porcentual de cada categoría en el total de tráfico del período._x000a_2.  Análisis tabular y gráf"/>
    <d v="2013-05-06T00:00:00"/>
    <d v="2013-12-31T00:00:00"/>
    <m/>
    <s v="Mediante correo electrónico del  21/12/15 se informa que la interventoría está realizando oportunamente las actividades mencionadas en la no conformidad; sin embargo, es necesario enviar soportes"/>
    <n v="100"/>
    <x v="1"/>
    <s v="Mediante correo electrónico del  21/12/15 se informa que la interventoría está realizando oportunamente las actividades mencionadas en la no conformidad y mediante correo electrónico del 03/02/2016 se adjuntan documentos soportes como actas de comité, reg"/>
    <s v="ENE-MAR"/>
    <x v="1"/>
  </r>
  <r>
    <n v="1421"/>
    <s v="210-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La interventoría realizo su labor informando a la ANI sobre el posible incumplimiento del concesionario a este tema. A la fecha el tema de la Publicidad en las estaciones de peaje, se encuentra incluido en la demanda arbitral que se esta adelantando en el"/>
    <d v="2013-05-06T00:00:00"/>
    <d v="2013-12-31T00:00:00"/>
    <m/>
    <s v="Mediante correo electrónico del  21/12/15 se informa que existen oficios sobre el tema tanto de la interventoría como del concesionario. Al respecto, es necesario conocer la respuesta del Tribunal de Arbitramiento. _x000a_Avance en Marzo de 2016_x000a_Auditoria febre"/>
    <n v="1"/>
    <x v="1"/>
    <s v="Mediante correo electrónico del 28/06/2016, se informa que en el Tema de publicidad fue conciliada en el ACUERDO CONCILIATORIO. ARTICULO 2. Numeral 1.3, en donde entrará como ingresos en el modelo financiero hasta que se termine el contrato"/>
    <s v="JUNIO-JULIO"/>
    <x v="1"/>
  </r>
  <r>
    <n v="1429"/>
    <s v="218-13"/>
    <x v="1"/>
    <s v="De igual manera, será labor para la Interventoría del proyecto tener en cuenta las recomendaciones y lineamientos que ésta oficina está planteando en el presente informe, producto de la Auditoria realizada de manera pormenorizada, y que en particular trat"/>
    <s v="GESTIÓN CONTRACTUAL Y  SEGUIMIENTO DE  PROYECTOS DE  INFRAESTRUCTURA DE TRANSPORTE "/>
    <x v="3"/>
    <s v="DEVINORTE"/>
    <s v="Juan Carlos Sáenz"/>
    <s v="Abril de 2013"/>
    <s v="PEI"/>
    <n v="49"/>
    <s v="Ac"/>
    <s v="Mediante oficios la interventoría solicito al concesionario el cierre de este paso peatonal, pero la gente del sector, mediante protestas y la fuerza trato de tomarse la autopista e impedir el paso de los vehículos por lo que se tiene pensado estudiar en "/>
    <d v="2013-05-06T00:00:00"/>
    <d v="2013-12-31T00:00:00"/>
    <m/>
    <s v="Mediante correo electrónico del  21/12/15 se informa que existen comunicaciones al concesionario sobre el tema ; sin embargo, es necesario enviar soportes_x000a_Auditoria febrero 2016: En la Auditoría se verifica que existen comunicaciones al concesionario sobr"/>
    <n v="1"/>
    <x v="1"/>
    <s v="Mediante correo electrónico del  03/02/16 se informa que existen comunicaciones al concesionario sobre el tema y se ha tratado la problemática en varios comités operativos; sin embargo,  es necesario hacer seguimiento sobre el tema._x000a__x000a_Mediante correo elect"/>
    <s v="JUNIO-JULIO"/>
    <x v="1"/>
  </r>
  <r>
    <n v="1431"/>
    <s v="220-13"/>
    <x v="1"/>
    <s v="A reglón seguido se detallan estas recomendaciones para supervisión del proyecto, en cabeza del arquitecto Jaime Ortiz:_x000a__x000a_2) Mantener espacios e información actualizada entre el concesionario y la Interventoría con participación de las áreas asociadas al i"/>
    <s v="GESTIÓN CONTRACTUAL Y  SEGUIMIENTO DE  PROYECTOS DE  INFRAESTRUCTURA DE TRANSPORTE "/>
    <x v="3"/>
    <s v="Autopista del café"/>
    <s v="Juan Carlos Sáenz"/>
    <s v="Abril de 2013"/>
    <s v="PEI"/>
    <n v="44"/>
    <s v="Ac"/>
    <s v="* Se realizan comités mensuales, entre el supervisor de la ANI, Interventoría y Concesionario, donde se tratan los temas operación, gestión social, predial, ambiental y técnicas. Se adjunta comité N° 186 y N°187 correspondientes a los meses de Febrero y M"/>
    <d v="2013-05-06T00:00:00"/>
    <d v="2013-12-31T00:00:00"/>
    <m/>
    <s v="Mediante correo electrónico del  16/03/2016 e información entregada mediante CD el 17/03/2016, se informa que la gestión se realiza mediante comités mensuales en donde se revisa todos los pendientes del proyecto"/>
    <n v="100"/>
    <x v="1"/>
    <s v="En la Auditoría de marzo 2016 se verifica que la gestión se realiza mediante comités mensuales en donde se revisan todos los pendientes del proyecto y se dejan compromisos por las partes"/>
    <s v="ENE-MAR"/>
    <x v="1"/>
  </r>
  <r>
    <n v="1436"/>
    <s v="225-13"/>
    <x v="1"/>
    <s v="A reglón seguido se detallan estas recomendaciones para supervisión del proyecto, en cabeza del arquitecto Jaime Ortiz:_x000a__x000a_7) Dados los altos índices de accidentalidad que se siguen presentando en sectores plenamente identificados por la Interventoría, se r"/>
    <s v="GESTIÓN CONTRACTUAL Y  SEGUIMIENTO DE  PROYECTOS DE  INFRAESTRUCTURA DE TRANSPORTE "/>
    <x v="3"/>
    <s v="Autopista del café"/>
    <s v="Juan Carlos Sáenz"/>
    <s v="Abril de 2013"/>
    <s v="PEI"/>
    <n v="44"/>
    <s v="Ac"/>
    <s v="*Se solicita por medio del comunicado IAPM-213-14, el plan de acción de auditoria de seguridad vial.                                                                                                    _x000a_* Se envía los resultados previos de la primera audito"/>
    <d v="2013-05-06T00:00:00"/>
    <d v="2013-12-31T00:00:00"/>
    <m/>
    <s v="Mediante correo electrónico del 21/12/15, se menciona que se realzó auditorías de seguridad vial; sin embargo, es necesario conocer los soportes_x000a_*Mediante correo electrónico del  16/03/2016 e información entregada mediante CD el 17/03/2016, se informa que"/>
    <n v="50"/>
    <x v="1"/>
    <s v="Mediante correo electrónico del 24/06/2016, se informa que se ha solicitado al concesionario reforzar la señalización en donde se presenta mayores índices de accidentalidad. Al respecto, es necesario conocer si el concesionario ha implementado las recomen"/>
    <s v="septiembre"/>
    <x v="1"/>
  </r>
  <r>
    <n v="1437"/>
    <s v="226-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Se realizan capacitación para los conductores con respecto al tema de seguridad vial; capacitación de brigadas de rescate y primeros auxilios.                                                                                                               "/>
    <d v="2013-05-06T00:00:00"/>
    <d v="2013-12-31T00:00:00"/>
    <m/>
    <s v="Mediante correo electrónico del 21/12/15, no se evidencia acción de mejora ni soportes al respecto._x000a_Mediante correo electrónico del  16/03/2016 e información entregada mediante CD el 17/03/2016, se informa que se realizan capacitaciones y que el logo de l"/>
    <n v="100"/>
    <x v="1"/>
    <s v="En la Auditoría de 2016  se evidencia que se realizan capacitaciones al respecto y que el logo de la ANI es visible en los elementos de la interventoría. De igual manera, que se llevan formatos de seguimiento a actividades de construcción y mantenimiento"/>
    <s v="ENE-MAR"/>
    <x v="1"/>
  </r>
  <r>
    <n v="1438"/>
    <s v="227-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pagina WEB de la interventoría del proyecto se encuentra actualizada y  cuenta con información, como: ficha del proyecto, información del proyecto, sistema de gestión de calidad, cámaras y documentos, así como, registro fotográfico actualizado de los"/>
    <d v="2013-05-06T00:00:00"/>
    <d v="2013-12-31T00:00:00"/>
    <m/>
    <s v="Mediante correo electrónico del 21/12/15, no se evidencia acción de mejora ni soportes al respecto_x000a_*Mediante correo electrónico del  16/03/2016 e información entregada mediante CD el 17/03/2016,En la Auditoría se  verifica que se han realizado actualizaci"/>
    <n v="100"/>
    <x v="1"/>
    <s v="Mediante correo electrónico del  16/03/2016 e información entregada mediante CD el 17/03/2016, se informa que se han realizado actualizaciones de la pag; sin embargo, es necesario realizar modificaciones._x000a__x000a_Mediante correo electrónico del 24/06/2016, se in"/>
    <s v="JUNIO-JULIO"/>
    <x v="1"/>
  </r>
  <r>
    <n v="1439"/>
    <s v="228-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pagina WEB del concesionario cuanta con información como: Registro de accidentes en la vía, denominación para los postes SOS, inclusión de resoluciones para restricción del trafico pesado, la interventoría revisa periódicamente este proceso, por medi"/>
    <d v="2013-05-06T00:00:00"/>
    <d v="2013-12-31T00:00:00"/>
    <m/>
    <s v="Mediante correo electrónico del 21/12/15, no se evidencia acción de mejora ni soportes al respecto_x000a_Mediante correo electrónico del  16/03/2016 e información entregada mediante CD el 17/03/2016, se anexa seguimiento a la pago web del concesionario"/>
    <n v="100"/>
    <x v="1"/>
    <s v="En la Auditoría se verifica que la página web del concesionario cumple con lo requerido y la interventoría hace seguimiento al respecto. "/>
    <s v="ENE-MAR"/>
    <x v="1"/>
  </r>
  <r>
    <n v="1440"/>
    <s v="229-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Desde el mes de Noviembre de 2015 la interventoría realiza seguimiento  ala matriz de riesgos del proyecto, se adjunta las dos ultimas matrices corregidas, correspondientes a los meses de enero y diciembre respectivamente; estas matrices se incluyen como "/>
    <d v="2013-05-06T00:00:00"/>
    <d v="2013-12-31T00:00:00"/>
    <m/>
    <s v="Mediante correo electrónico del 21/12/15, se menciona que se hace seguimiento a la matriz de riesgos ; sin embargo, es necesario conocer los soportes_x000a_Mediante correo electrónico del  16/03/2016 e información entregada mediante CD el 17/03/2016, se anexa l"/>
    <n v="100"/>
    <x v="1"/>
    <s v="En la Auditoría de 2016 se verifica que la matriz de riesgos realizada por la interventoría está aprobada por la ANI. Por tal motivo, se realiza seguimiento y se  incluye en el informe mensual."/>
    <s v="ENE-MAR"/>
    <x v="1"/>
  </r>
  <r>
    <n v="1443"/>
    <s v="232-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La generación de recursos del contrato se manejan a través del fideicomiso, con la fiduciaria Fiducoldex, la cual, en el informe semestral en el numeral 2.7, verifica la información SARLAFT, adicionalmente se solicita al concesionario las políticas para"/>
    <d v="2013-05-06T00:00:00"/>
    <d v="2013-12-31T00:00:00"/>
    <m/>
    <s v="Mediante correo electrónico del 21/12/15, no se evidencia acción de mejora ni soportes al respecto_x000a_*Mediante correo electrónico del  16/03/2016 e información entregada mediante CD el 17/03/2016,En la Auditoría se evidencia que se hace seguimiento mediante"/>
    <n v="100"/>
    <x v="1"/>
    <s v="Mediante correo electrónico del  16/03/2016 e información entregada mediante CD el 17/03/2016, se informa que hace seguimiento mediante la fiducia y se realizaron formatos de verificación; sin embargo, es necesario verificar visitas y diligenciamiento de "/>
    <s v="JUNIO-JULIO"/>
    <x v="1"/>
  </r>
  <r>
    <n v="1444"/>
    <s v="233-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 Se realiza el inventario de señalización vial cada 6 meses con el fin de corroborar el estado de la señalización horizontal y vertical, semestralmente se realiza registro audiovisual de la señalización a lo largo de los tramos de la concesión. La interv"/>
    <d v="2013-05-06T00:00:00"/>
    <d v="2013-12-31T00:00:00"/>
    <m/>
    <s v="Mediante correo electrónico del 21/12/15, no se evidencia acción de mejora ni soportes al respecto_x000a_Mediante correo electrónico del  16/03/2016 e información entregada mediante CD el 17/03/2016, se informa que hace seguimiento a la señalización y reflectiv"/>
    <n v="100"/>
    <x v="1"/>
    <s v="En la Auditoría se evidencia que se hace seguimiento a la señalización y reflectividad de la misma. Se entrega informe al respecto"/>
    <s v="ENE-MAR"/>
    <x v="1"/>
  </r>
  <r>
    <n v="1445"/>
    <s v="234-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El concesionario realizó el mantenimiento a cada una de las estaciones de peaje, donde se mejoro tanto la estructura como la iluminación de cada, por lo tanto, la interventoría realiza el debido registro fotográfico de los trabajos  adelantados. Se adjun"/>
    <d v="2013-05-06T00:00:00"/>
    <d v="2013-12-31T00:00:00"/>
    <m/>
    <s v="Mediante correo electrónico del 21/12/15, no se evidencia acción de mejora ni soportes al respecto Mediante correo electrónico del  16/03/2016 e información entregada mediante CD el 17/03/2016, se anexa registro fotográfico del mantenimiento de los peajes"/>
    <n v="100"/>
    <x v="1"/>
    <s v="_x000a_En la Auditoría se verifica que el concesionario ha realizado el mantenimiento de los peajes. Se entrega registro fotográfico._x000a_"/>
    <s v="ENE-MAR"/>
    <x v="1"/>
  </r>
  <r>
    <n v="1446"/>
    <s v="235-13"/>
    <x v="1"/>
    <s v="De igual manera, será labor para la Interventoría del proyecto tener en cuenta las recomendaciones y lineamientos que ésta oficina esta planteando en el presente informe, producto de la Auditoria realizada de manera pormenorizada, y que en particular trat"/>
    <s v="GESTIÓN CONTRACTUAL Y  SEGUIMIENTO DE  PROYECTOS DE  INFRAESTRUCTURA DE TRANSPORTE "/>
    <x v="3"/>
    <s v="Autopista del café"/>
    <s v="Juan Carlos Sáenz"/>
    <s v="Abril de 2013"/>
    <s v="PEI"/>
    <n v="44"/>
    <s v="Ac"/>
    <s v="*Se registra por medio de los formatos implementados en la interventoría para el registro de los recorridos realizados por los inspectores.                                                                                                                    "/>
    <d v="2013-05-06T00:00:00"/>
    <d v="2013-12-31T00:00:00"/>
    <m/>
    <s v="Mediante correo electrónico del 21/12/15, se menciona que la interventoría realizó mejoras en cuanto a formularios, recorridos técnicos, capacitaciones, seguimiento al fideicomiso, seguridad industrial, entre otros Mediante correo electrónico del  16/03/2"/>
    <n v="100"/>
    <x v="1"/>
    <s v="En la Auditoría se verifica que se han implementado herramientas para las observaciones como son formatos de registro de inspectores, en donde se analizan temas de SISO, postes y en general actividades de mantenimiento y operación. Al igual, procedimiento"/>
    <s v="ENE-MAR"/>
    <x v="1"/>
  </r>
  <r>
    <n v="1451"/>
    <s v="240-13"/>
    <x v="1"/>
    <s v="4. El Grupo Interno de Trabajo de Talento Humano señala en su memorando que para la provisión de cargos ha tenido en consideración que existen unas circulares emanadas del Ministerio de Trabajo, según las cuales es legal y conveniente formalizar empleos v"/>
    <s v="GESTIÓN DEL TALENTO HUMANO"/>
    <x v="2"/>
    <s v="Talento Humano"/>
    <s v="Marcos  Noguera"/>
    <s v="Abril de 2013"/>
    <s v="PEI"/>
    <n v="28"/>
    <m/>
    <m/>
    <m/>
    <m/>
    <m/>
    <m/>
    <m/>
    <x v="1"/>
    <s v="Esta no conformidad se subsanó en el informe que se presentó en el año 2015"/>
    <s v="ENE-MAR"/>
    <x v="0"/>
  </r>
  <r>
    <n v="1452"/>
    <s v="241-13"/>
    <x v="1"/>
    <s v="5. Adicionalmente de los 175 cargos de carrera administrativa, 147 fueron  gestionados ante la CNSC restando 28 cargos, que no se sabe en qué situación se encuentran._x000a_De esta manera no se avizora la gestión realizada para la selección de los 28 cargos res"/>
    <s v="GESTIÓN DEL TALENTO HUMANO"/>
    <x v="2"/>
    <s v="Talento Humano"/>
    <s v="Marcos  Noguera"/>
    <s v="Abril de 2013"/>
    <s v="PEI"/>
    <n v="28"/>
    <m/>
    <m/>
    <m/>
    <m/>
    <m/>
    <m/>
    <m/>
    <x v="1"/>
    <s v="Esta no conformidad se subsanó en el informe que se presentó en el año 2015"/>
    <s v="ENE-MAR"/>
    <x v="0"/>
  </r>
  <r>
    <n v="1454"/>
    <s v="243-13"/>
    <x v="1"/>
    <s v="2. El Grupo Interno de Talento Humano debe trazar lineamientos y gestionar los trámites pertinentes frente a la incorporación en planta de los cargos de las diferentes dependencias, entre ellas la Oficina de Control Interno y la Oficina de Comunicaciones,"/>
    <s v="GESTIÓN DEL TALENTO HUMANO"/>
    <x v="2"/>
    <s v="Talento Humano"/>
    <s v="Marcos  Noguera"/>
    <s v="Abril de 2013"/>
    <s v="PEI"/>
    <n v="28"/>
    <m/>
    <m/>
    <m/>
    <m/>
    <m/>
    <s v="En este orden de ideas, no estamos frente a una no conformidad, sino frente a una recomendación, no obstante, se han realizado gestiones ante el DAFP y el Min. Hacienda sobre lo anterior desde el año 2014 hasta la fecha."/>
    <m/>
    <x v="1"/>
    <s v="Se cierra por ser una recomendación "/>
    <s v="ENE-MAR"/>
    <x v="0"/>
  </r>
  <r>
    <n v="1455"/>
    <s v="244-13"/>
    <x v="1"/>
    <s v="3. Proveer los cargos que se encuentran vacantes en las distintas dependencias de la entidad_x000a__x000a_"/>
    <s v="GESTIÓN DEL TALENTO HUMANO"/>
    <x v="2"/>
    <s v="Talento Humano"/>
    <s v="Marcos  Noguera"/>
    <s v="Abril de 2013"/>
    <s v="PEI"/>
    <n v="28"/>
    <m/>
    <m/>
    <m/>
    <m/>
    <m/>
    <s v="De la misma manera no nos encontramos frente a una no conformidad, sino frente a una recomendación, de acuerdo al informe en el año 2015 las vacantes fueron 6"/>
    <m/>
    <x v="1"/>
    <s v="Se cierra por ser una recomendación "/>
    <s v="ENE-MAR"/>
    <x v="0"/>
  </r>
  <r>
    <n v="1463"/>
    <s v="252-13"/>
    <x v="1"/>
    <s v="Observaciones a la Interventoría:_x000a__x000a_4. No se realizó seguimiento a los procesos de control de calidad que aplicará el Concesionario, ni se documentó el seguimiento efectuado al Manual de Funciones. En este se debe verificar: (Responsabilidades, Procedimien"/>
    <s v="GESTIÓN CONTRACTUAL Y  SEGUIMIENTO DE  PROYECTOS DE  INFRAESTRUCTURA DE TRANSPORTE "/>
    <x v="4"/>
    <s v="Córdoba-Sucre"/>
    <s v="Javier León"/>
    <s v="Abril de 2013"/>
    <s v="PEI"/>
    <n v="16"/>
    <s v="Ac"/>
    <s v="La Interventoría ha solicitado en diferentes oportunidades al concesionario la presentación de un cronograma de obras y el plan de calidad. Es así como en los comunicados El Pino-003-12, El Pino-108-12, El Pino-115-12, El Pino-0062-13, El Pino-144-15, El "/>
    <d v="2013-05-06T00:00:00"/>
    <d v="2013-12-31T00:00:00"/>
    <m/>
    <s v="Mediante memorando No. 2015-500-015325-3 del 24/12/15 se informa que en repetidas ocasiones de ha solicitado los Planes de calidad al concesionario pero no se ha dado respuesta; sin embargo, es necesario aportar documentos soportes"/>
    <m/>
    <x v="1"/>
    <s v="Mediante memorando No. 2016-500-003794-3 del 16/03/2016 se informa que en repetidas ocasiones de ha solicitado los Planes de calidad al concesionario. Se anexa documentos soportes"/>
    <s v="ENE-MAR"/>
    <x v="1"/>
  </r>
  <r>
    <n v="1478"/>
    <s v="267-13"/>
    <x v="1"/>
    <s v="_x000a_Se presentan observaciones a la gestión realizada por parte del Supervisor:_x000a__x000a_3. Requerir a la interventoría para que adopte y codifique algunos formatos evidenciados en campo (Seguridad industrial, PGSB, Señalización, POLCA), lo antes posible dentro del "/>
    <s v="GESTIÓN CONTRACTUAL Y  SEGUIMIENTO DE  PROYECTOS DE  INFRAESTRUCTURA DE TRANSPORTE "/>
    <x v="4"/>
    <s v="Córdoba-Sucre"/>
    <s v="Javier León"/>
    <s v="Abril de 2013"/>
    <s v="PEI"/>
    <n v="16"/>
    <s v="Ac"/>
    <s v="Mediante memorando No. 2015-500-015325-3 del 24/12/15 se informó que se solicitará el Plan de Mejoramiento que se presentó en esa época para verificar el cumplimiento del mismo, no se manifestó que se solicitará a la interventoría la modificación, como se"/>
    <d v="2013-05-06T00:00:00"/>
    <d v="2013-12-31T00:00:00"/>
    <m/>
    <s v="Mediante memorando No. 2015-500-015325-3 del 24/12/15 se informa que se solicitará a la interventoría la modificación"/>
    <m/>
    <x v="1"/>
    <s v="Mediante memorando No. 2016-500-003794-3 del 16/03/2016 se anexa formatos codificados a ISO 9001"/>
    <s v="ENE-MAR"/>
    <x v="1"/>
  </r>
  <r>
    <n v="1479"/>
    <s v="268-13"/>
    <x v="1"/>
    <s v="_x000a_Se presentan observaciones a la gestión realizada por parte del Supervisor:_x000a__x000a_4. Según verificación sobre el ingreso de los recursos establecidos en el Contrato a las distintas subcuentas del proyecto como a la Subcuenta de Predios, se evidencio que se de"/>
    <s v="GESTIÓN CONTRACTUAL Y  SEGUIMIENTO DE  PROYECTOS DE  INFRAESTRUCTURA DE TRANSPORTE "/>
    <x v="4"/>
    <s v="Córdoba-Sucre"/>
    <s v="Javier León"/>
    <s v="Abril de 2013"/>
    <s v="PEI"/>
    <n v="16"/>
    <s v="Ac"/>
    <s v="Mediante memorando No. 2015-500-015325-3 del 24/12/15, se informó que se solicitará el Plan de Mejoramiento que se presentó en esa época para verificar el cumplimiento del mismo._x000a_Revisado en mencionado Plan, entregado por la Interventoría en mayo de 2013,"/>
    <d v="2013-05-06T00:00:00"/>
    <d v="2013-12-31T00:00:00"/>
    <m/>
    <s v="Mediante memorando No. 2015-500-015325-3 del 24/12/15 se informa que no se tiene conocimiento de la observación. Revisar el alcance"/>
    <m/>
    <x v="1"/>
    <s v="Mediante memorando No. 2016-500-003794-3 del 16/03/2016 se anexa comunicaciones de la interventoría, ANI y fiducia en donde se modifica y se realiza fondeo de las subcuentas"/>
    <s v="ENE-MAR"/>
    <x v="1"/>
  </r>
  <r>
    <n v="1480"/>
    <s v="269-13"/>
    <x v="1"/>
    <s v="_x000a_Se presentan observaciones a la gestión realizada por parte del Supervisor:_x000a__x000a_5. Algunos equipos de operación del concesionario tienen fecha para su reposición el 2013, se debe requerir al concesionario para que verifique todos los equipos._x000a__x000a_"/>
    <s v="GESTIÓN CONTRACTUAL Y  SEGUIMIENTO DE  PROYECTOS DE  INFRAESTRUCTURA DE TRANSPORTE "/>
    <x v="4"/>
    <s v="Córdoba-Sucre"/>
    <s v="Javier León"/>
    <s v="Abril de 2013"/>
    <s v="PEI"/>
    <n v="16"/>
    <s v="Ac"/>
    <s v="La Interventoría verifica periódicamente el estado de los equipos de operación del concesionario, revisión que se plasma en los respectivos formatos codificados que se adjuntan._x000a_Igualmente ha requerido al Concesionario en este aspecto, con las comunicacio"/>
    <d v="2013-05-06T00:00:00"/>
    <d v="2013-12-31T00:00:00"/>
    <m/>
    <s v="Mediante memorando No. 2015-500-015325-3 del 24/12/15 se informa que no se tiene los documentos de la época; sin embargo, es necesario aportar documentos soportes como  formatos de equipos"/>
    <m/>
    <x v="1"/>
    <s v="Mediante memorando No. 2016-500-003794-3 del 16/03/2016 se anexa comunicaciones de la interventoría y la concesión en donde se evidencia entrega de equipos de POLCA."/>
    <s v="ENE-MAR"/>
    <x v="1"/>
  </r>
  <r>
    <n v="1481"/>
    <s v="270-13"/>
    <x v="1"/>
    <s v="_x000a_Se presentan observaciones a la gestión realizada por parte del Supervisor:_x000a__x000a_6. Se debe requerir al concesionario para que entregue al Interventor  cada pieza informativa antes de su edición para su concepto y observaciones. _x000a__x000a_"/>
    <s v="GESTIÓN CONTRACTUAL Y  SEGUIMIENTO DE  PROYECTOS DE  INFRAESTRUCTURA DE TRANSPORTE "/>
    <x v="4"/>
    <s v="Córdoba-Sucre"/>
    <s v="Javier León"/>
    <s v="Abril de 2013"/>
    <s v="PEI"/>
    <n v="16"/>
    <s v="Ac"/>
    <s v="La interventoría realiza la respectiva revisión de los diferentes documentos informativos previa presentación a la comunidad. Se adjunta soporte  de algunas revisiones realizadas vía correo electrónico._x000a_Adicionalmente se adjunta comunicado El Pino-0074-15"/>
    <d v="2013-05-06T00:00:00"/>
    <d v="2013-12-31T00:00:00"/>
    <m/>
    <s v="Mediante memorando No. 2015-500-015325-3 del 24/12/15 se informa que no se tiene los documentos de la época; sin embargo, es necesario evidenciar si se está realizando actualmente"/>
    <m/>
    <x v="1"/>
    <s v="Mediante memorando No. 2016-500-003794-3 del 16/03/2016 se anexa comunicaciones de la interventoría en donde se evidencia seguimiento de la publicidad por parte de la concesión"/>
    <s v="ENE-MAR"/>
    <x v="1"/>
  </r>
  <r>
    <n v="1494"/>
    <s v="283-13"/>
    <x v="1"/>
    <s v="Se presentan observaciones a la gestión realizada por parte de la Interventoría como:_x000a_ _x000a__x000a_6. Requerir a la interventoría para que adopte y codifique todos los formatos lo antes posible dentro del plan de aseguramiento de calidad en los procesos de interven"/>
    <s v="GESTIÓN CONTRACTUAL Y  SEGUIMIENTO DE  PROYECTOS DE  INFRAESTRUCTURA DE TRANSPORTE "/>
    <x v="4"/>
    <s v="Ruta Caribe"/>
    <s v="Javier León"/>
    <s v="Mayo de 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actualización de formatos"/>
    <m/>
    <x v="1"/>
    <s v="Mediante correo electrónico del 11/03/2016 se anexa formatos utilizados por la interventoría en donde se evidencia la aplicación de ISO 9001"/>
    <s v="ENE-MAR"/>
    <x v="1"/>
  </r>
  <r>
    <n v="1495"/>
    <s v="284-13"/>
    <x v="1"/>
    <s v="Se presentan observaciones a la gestión realizada por parte de la Interventoría como:_x000a_ _x000a__x000a_7. No se realizó seguimiento a los procesos de control de calidad que aplica el Concesionario, ni se documentó el seguimiento efectuado al Manual de Funciones. En est"/>
    <s v="GESTIÓN CONTRACTUAL Y  SEGUIMIENTO DE  PROYECTOS DE  INFRAESTRUCTURA DE TRANSPORTE "/>
    <x v="4"/>
    <s v="Ruta Caribe"/>
    <s v="Javier León"/>
    <s v="Mayo de 2013"/>
    <s v="PEI"/>
    <n v="36"/>
    <s v="Ac"/>
    <s v="Se anexa el Plan de Cálida del Concesionario Autopista del Sol "/>
    <d v="2013-06-04T00:00:00"/>
    <d v="2013-12-31T00:00:00"/>
    <m/>
    <s v="Es necesario aportar soportes de gestión, como formatos R126 y R129. Además Plan de calidad del concesionario"/>
    <m/>
    <x v="1"/>
    <s v="Mediante correo electrónico del 11/03/2016 se anexa formatos utilizados por la interventoría y plan de calidad del concesionario aprobado"/>
    <s v="ENE-MAR"/>
    <x v="1"/>
  </r>
  <r>
    <n v="1497"/>
    <s v="286-13"/>
    <x v="1"/>
    <s v="Se presentan observaciones a la gestión realizada por parte de la Interventoría como:_x000a_ _x000a__x000a_9.       Se debe realizar, documentar y anexar el seguimiento que se efectúa al equipo de control de calidad interno del Concesionario, el cual verifica las funciones"/>
    <s v="GESTIÓN CONTRACTUAL Y  SEGUIMIENTO DE  PROYECTOS DE  INFRAESTRUCTURA DE TRANSPORTE "/>
    <x v="4"/>
    <s v="Ruta Caribe"/>
    <s v="Javier León"/>
    <s v="Mayo de 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gestión, como formatos mencionados de control por parte de la interventoría"/>
    <m/>
    <x v="1"/>
    <s v="Mediante correo electrónico del 11/03/2016 se anexa formatos utilizados por la interventoría en donde se evidencia la aplicación de ISO 9001"/>
    <s v="ENE-MAR"/>
    <x v="1"/>
  </r>
  <r>
    <n v="1502"/>
    <s v="291-13"/>
    <x v="1"/>
    <s v="Se presentan observaciones a la gestión realizada por parte de la Interventoría como:_x000a_ _x000a__x000a_14.   En las casetas de peaje se cuenta con un vigilante con arma de dotación; se debe verificar el salvoconducto del personal de vigilancia dispuesto en cada una de "/>
    <s v="GESTIÓN CONTRACTUAL Y  SEGUIMIENTO DE  PROYECTOS DE  INFRAESTRUCTURA DE TRANSPORTE "/>
    <x v="4"/>
    <s v="Ruta Caribe"/>
    <s v="Javier León"/>
    <s v="Mayo de 2013"/>
    <s v="PEI"/>
    <n v="36"/>
    <s v="Ac"/>
    <s v="Se anexa los Salvo Conductos de las Armas de Dotación de las Casetas de Peaje "/>
    <d v="2013-06-04T00:00:00"/>
    <d v="2013-12-31T00:00:00"/>
    <m/>
    <s v="Es necesario aportar soportes de gestión, como el oficio solicitando al concesionario el salvoconducto"/>
    <m/>
    <x v="1"/>
    <s v="Mediante correo electrónico del 11/03/2016 se anexa respuesta del concesionario, en donde se anexan los salvoconductos de las armas de los peajes"/>
    <s v="ENE-MAR"/>
    <x v="1"/>
  </r>
  <r>
    <n v="1503"/>
    <s v="292-13"/>
    <x v="1"/>
    <s v="Se presentan observaciones a la gestión realizada por parte de la Interventoría como:_x000a__x000a_15. Dentro de la obligación que se tiene respecto de la distribución semestral de afiches que se encuentra en el programa de Seguridad Vial, se evidenció que este debe "/>
    <s v="GESTIÓN CONTRACTUAL Y  SEGUIMIENTO DE  PROYECTOS DE  INFRAESTRUCTURA DE TRANSPORTE "/>
    <x v="4"/>
    <s v="Ruta Caribe"/>
    <s v="Javier León"/>
    <s v="Mayo de 2013"/>
    <s v="PEI"/>
    <n v="36"/>
    <s v="Ac"/>
    <s v="Se anexan Soportes"/>
    <d v="2013-06-04T00:00:00"/>
    <d v="2013-12-31T00:00:00"/>
    <m/>
    <s v="Es necesario aportar soportes de gestión"/>
    <m/>
    <x v="1"/>
    <s v="Mediante correo electrónico del 11/03/2016 se anexan comunicaciones en donde se evidencia entrega de elementos publicitarios"/>
    <s v="ENE-MAR"/>
    <x v="1"/>
  </r>
  <r>
    <n v="1504"/>
    <s v="293-13"/>
    <x v="1"/>
    <s v="Se presentan observaciones a la gestión realizada por parte de la Interventoría como:_x000a_ _x000a_16. Se debe anexar seguimiento al cumplimiento del tiquete entregado a cada usuario verificando entre otros: NIT, nombre de estación de peaje, logo superintendencia, f"/>
    <s v="GESTIÓN CONTRACTUAL Y  SEGUIMIENTO DE  PROYECTOS DE  INFRAESTRUCTURA DE TRANSPORTE "/>
    <x v="4"/>
    <s v="Ruta Caribe"/>
    <s v="Javier León"/>
    <s v="Mayo de 2013"/>
    <s v="PEI"/>
    <n v="36"/>
    <s v="Ac"/>
    <s v="Se anexan Soportes"/>
    <d v="2013-06-04T00:00:00"/>
    <d v="2013-12-31T00:00:00"/>
    <m/>
    <s v="Es necesario aportar soportes de gestión"/>
    <m/>
    <x v="1"/>
    <s v="Mediante correo electrónico del 11/03/2016 se anexan fotografía del tiquete, el cual cumple con lo requerido"/>
    <s v="ENE-MAR"/>
    <x v="1"/>
  </r>
  <r>
    <n v="1511"/>
    <s v="300-13"/>
    <x v="1"/>
    <s v="Se presentan observaciones a la gestión realizada por parte de la Interventoría como:_x000a_ _x000a__x000a_23. Aunque se cuenta con el archivo digital de la totalidad de los documentos contractuales (Pliegos, Minuta, Anexos, Apéndices, propuesta, actas, contratos adicional"/>
    <s v="GESTIÓN CONTRACTUAL Y  SEGUIMIENTO DE  PROYECTOS DE  INFRAESTRUCTURA DE TRANSPORTE "/>
    <x v="4"/>
    <s v="Ruta Caribe"/>
    <s v="Javier León"/>
    <s v="Mayo de 2013"/>
    <s v="PEI"/>
    <n v="36"/>
    <s v="Ac"/>
    <m/>
    <d v="2013-06-04T00:00:00"/>
    <d v="2013-12-31T00:00:00"/>
    <m/>
    <s v="Para revisión con la supervisora"/>
    <m/>
    <x v="1"/>
    <s v="Se cierra la no conformidad por no considerarse pertinente, dando alcance a lo mencionado por la supervisora respecto a la confiabilidad de los documentos"/>
    <s v="ENE-MAR"/>
    <x v="1"/>
  </r>
  <r>
    <n v="1518"/>
    <s v="307-13"/>
    <x v="1"/>
    <s v="Se presentan observaciones a la gestión realizada por parte de la Interventoría como:_x000a_ _x000a__x000a_30. Se debe requerir al concesionario para que cumpla con su obligación contractual de mantenimiento en los CAU, ya que en estos se prestan servicios al usuario y deb"/>
    <s v="GESTIÓN CONTRACTUAL Y  SEGUIMIENTO DE  PROYECTOS DE  INFRAESTRUCTURA DE TRANSPORTE "/>
    <x v="4"/>
    <s v="Ruta Caribe"/>
    <s v="Javier León"/>
    <s v="Mayo de 2013"/>
    <s v="PEI"/>
    <n v="36"/>
    <s v="Ac"/>
    <m/>
    <d v="2013-06-04T00:00:00"/>
    <d v="2013-12-31T00:00:00"/>
    <m/>
    <s v="Aunque se realiza gestión por parte de la interventoría, es necesario revisar la respuesta del concesionario."/>
    <m/>
    <x v="1"/>
    <s v="Mediante correo electrónico del 11/03/2016 se anexan respuesta del concesionario, en donde se observan fotografías de las remodelaciones de los CAU´s "/>
    <s v="ENE-MAR"/>
    <x v="1"/>
  </r>
  <r>
    <n v="1527"/>
    <s v="316-13"/>
    <x v="1"/>
    <s v="Se presentan observaciones a la gestión realizada por parte del Supervisor, _x000a_Además de tener en cuenta las observaciones detectadas a la interventoría, para el ejercicio de las acciones a que haya lugar, se presentan las siguientes:_x000a_8. Aunque el concesion"/>
    <s v="GESTIÓN CONTRACTUAL Y  SEGUIMIENTO DE  PROYECTOS DE  INFRAESTRUCTURA DE TRANSPORTE "/>
    <x v="4"/>
    <s v="Ruta Caribe"/>
    <s v="Javier León"/>
    <s v="Mayo de 2013"/>
    <s v="PEI"/>
    <n v="36"/>
    <s v="Ac"/>
    <s v="Mediante correo electrónico del 23/12/15 se informa que aún quedan puentes por construir. Se revisará avance en 2016"/>
    <d v="2013-06-04T00:00:00"/>
    <d v="2013-12-31T00:00:00"/>
    <m/>
    <s v="Mediante correo electrónico del 11/03/2016 se anexan documento con el resumen de los puentes peatones terminados y en construcción._x000a_En la auditoría se verifica  que a junio de 2016 se ha tenido avance en la construcción de los puentes peatonales; sin emba"/>
    <m/>
    <x v="1"/>
    <s v="Mediante correo electrónico del 16/09/2016, se envían un documento de avance de los puentes peatones que se están ejecutando._x000a__x000a_Se analizó el alcance del informe de auditoría entregado mediante memorando No. 2013-102.003938-3 del 31/05/2013, y se evidencia"/>
    <s v="septiembre"/>
    <x v="1"/>
  </r>
  <r>
    <n v="1528"/>
    <s v="317-13"/>
    <x v="1"/>
    <s v="Se presentan observaciones a la gestión realizada por parte del Supervisor,_x000a_ Además de tener en cuenta las observaciones detectadas a la interventoría, para el ejercicio de las acciones a que haya lugar, se presentan las siguientes:_x000a_ 9. Se debe requerir a"/>
    <s v="GESTIÓN CONTRACTUAL Y  SEGUIMIENTO DE  PROYECTOS DE  INFRAESTRUCTURA DE TRANSPORTE "/>
    <x v="4"/>
    <s v="Ruta Caribe"/>
    <s v="Javier León"/>
    <s v="Mayo de 2013"/>
    <s v="PEI"/>
    <n v="36"/>
    <s v="Ac"/>
    <s v="Aunque se realiza gestión por parte de la interventoría, es necesario revisar la respuesta del concesionario."/>
    <d v="2013-06-04T00:00:00"/>
    <d v="2013-12-31T00:00:00"/>
    <m/>
    <m/>
    <m/>
    <x v="1"/>
    <s v="Mediante correo electrónico del 11/03/2016 se anexan comunicaciones de la concesión en donde se anexan registros fotográficos, realizando actividades de limpieza"/>
    <s v="ENE-MAR"/>
    <x v="1"/>
  </r>
  <r>
    <n v="1534"/>
    <s v="323-13"/>
    <x v="1"/>
    <s v="4.  Se debe implantar un procedimiento para el tratamiento de las conciliaciones, toda vez que el que se lleva a cabo actualmente no se encuentra formalmente establecido, tal y como se denota de lo publicado en la INTRANET de la ANI._x000a_"/>
    <s v="GESTIÓN JURÍDICA"/>
    <x v="5"/>
    <s v="Defensa Judicial "/>
    <s v="Marcos  Noguera"/>
    <s v="Mayo de 2013"/>
    <s v="PIL"/>
    <n v="8"/>
    <m/>
    <m/>
    <m/>
    <m/>
    <m/>
    <m/>
    <m/>
    <x v="1"/>
    <s v="Dentro de SIG encontramos el Proceso de Gestión Jurídica y dentro del cual se incorpora el procedimiento de las conciliaciones dentro de los siguientes formatos GEJU-F-002, GEJU-F-003, GEJU-F-006, GEJU-F-007."/>
    <s v="ENE-MAR"/>
    <x v="0"/>
  </r>
  <r>
    <n v="1544"/>
    <s v="333-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_x000a_- Al igual que los demás componentes el tema financiero es de gran importancia para la firma Interventora, se recibe por parte del consorcio CIC2012 el  apoyo y asistencia en los diferentes comités Fiduciarios que se realizan al igual que en las reunione"/>
    <d v="2013-06-04T00:00:00"/>
    <d v="2013-12-31T00:00:00"/>
    <m/>
    <s v="Mediante correo electrónico del 16/12/15, se mencionan que se están realizando varias actividades como reuniones, informes y capacitaciones, razón por la cual es necesario aportar soportes"/>
    <n v="100"/>
    <x v="1"/>
    <s v="En la auditoría de mayo de 2016 se evidenció que la interventoría entrega dentro de los primeros 15 días del mes los informes financieros, los cuales se soportan con radicados ANI._x000a_Se evidenció que la interventoría viene realizando actividades como reunio"/>
    <s v="JUNIO"/>
    <x v="1"/>
  </r>
  <r>
    <n v="1546"/>
    <s v="335-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s v="JUNIO"/>
    <x v="1"/>
  </r>
  <r>
    <n v="1547"/>
    <s v="336-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solicita realizar actividades seguras; sin embargo, es necesario conocer las acciones que ha tomado el concesionario"/>
    <n v="100"/>
    <x v="1"/>
    <s v="En la auditoría de mayo de 2016 se evidencia que la interventoría envío comunicaciones en las que se solicita realizar actividades seguras al concesionario. Por otro lado, se  observa que el concesionario da respuesta oportuna e implementa acciones de mej"/>
    <s v="JUNIO"/>
    <x v="1"/>
  </r>
  <r>
    <n v="1548"/>
    <s v="337-1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4"/>
    <s v="Bosa-Granada-Girardot"/>
    <s v="Juan Carlos Sáenz"/>
    <s v="Mayo de 2013"/>
    <s v="PEI"/>
    <n v="6"/>
    <s v="Ac"/>
    <s v="En cuanto al tema de como el modelo financiero tiene contemplado el posible ingreso por publicidad, la Interventoría una vez revisados los documentos contractuales  no evidenció un modelo financiero contractual que permitiera realizar el análisis enunciad"/>
    <d v="2013-06-04T00:00:00"/>
    <d v="2013-12-31T00:00:00"/>
    <m/>
    <s v="Mediante correo electrónico del 16/12/15, se menciona que las vallas fueron retiradas, sin embargo, es necesario aportar fotografías"/>
    <n v="100"/>
    <x v="1"/>
    <s v="En la auditoría de mayo de 2016 se evidencia que la interventoría solicitó al concesionario el retiro de la publicidad en los peajes. Al respecto, se informa que a la fecha no hay publicidad, la cual se verifica con  fotografías recientes."/>
    <s v="JUNIO"/>
    <x v="1"/>
  </r>
  <r>
    <n v="1588"/>
    <n v="377"/>
    <x v="1"/>
    <s v="_x000a__x000a_2) Cuando la gestión de un supervisor haya finalizado o sea removido a otro proyecto, se deben establecer unos lineamientos para la entrega formal del cargo o labores que ostentaba._x000a__x000a_"/>
    <s v="GESTIÓN CONTRACTUAL Y  SEGUIMIENTO DE  PROYECTOS DE  INFRAESTRUCTURA DE TRANSPORTE "/>
    <x v="3"/>
    <s v="VGC"/>
    <s v="Luz Mary Hernández"/>
    <s v="Junio de 2013"/>
    <s v="PEI"/>
    <n v="79"/>
    <s v="Ac"/>
    <s v="El supervisor saliente debe entregar informe final que incluya el estado de avance del proyecto, sin embargo se esta generando en conjunto con Calidad un procedimiento para este tema"/>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s v="ABRIL"/>
    <x v="0"/>
  </r>
  <r>
    <n v="1589"/>
    <n v="378"/>
    <x v="1"/>
    <s v="_x000a__x000a_3) Los supervisores entrantes deben tener conocimiento o copia del informe de entrega de su antecesor, a fin de ponerse en contexto con el estado actual de su nuevo proyecto._x000a__x000a_"/>
    <s v="GESTIÓN CONTRACTUAL Y  SEGUIMIENTO DE  PROYECTOS DE  INFRAESTRUCTURA DE TRANSPORTE "/>
    <x v="3"/>
    <s v="VGC"/>
    <s v="Luz Mary Hernández"/>
    <s v="Junio de 2013"/>
    <s v="PEI"/>
    <n v="79"/>
    <s v="Ac"/>
    <s v="En la actualidad se ha venido efectuando la entrega de un supervisor al otro, ejemplo Eillson Ballesteros a Victor Andres Gutierrez "/>
    <d v="2013-07-08T00:00:00"/>
    <d v="2013-12-31T00:00:00"/>
    <s v="Se siguen parámetros descritos en procedimiento GCSP-P-023"/>
    <s v="Se recibió copia de procedimiento GCSP-P-023,Versión 002 de fecha 30/07/2015. "/>
    <n v="100"/>
    <x v="1"/>
    <m/>
    <s v="ABRIL"/>
    <x v="0"/>
  </r>
  <r>
    <n v="1591"/>
    <n v="380"/>
    <x v="1"/>
    <s v="_x000a__x000a_5) Se deben crear mecanismos de control que permitan evidenciar de manera oportuna, los eventos en los cuales los supervisores salientes no entregan de manera apropiada el proyecto, y toda la documentación, incluyendo equipos de oficina que se encuentra"/>
    <s v="GESTIÓN CONTRACTUAL Y  SEGUIMIENTO DE  PROYECTOS DE  INFRAESTRUCTURA DE TRANSPORTE "/>
    <x v="3"/>
    <s v="VGC"/>
    <s v="Luz Mary Hernández"/>
    <s v="Junio de 2013"/>
    <s v="PEI"/>
    <n v="79"/>
    <s v="Ac"/>
    <s v="Se establecerá en el procedimiento que se esta elaborando "/>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s v="ABRIL"/>
    <x v="0"/>
  </r>
  <r>
    <n v="1592"/>
    <n v="381"/>
    <x v="1"/>
    <s v="6) Teniendo en cuenta que en la revisión efectuada a todos los documentos soportes de los contratos en comento, sólo  se recibieron dos (2) documentos relacionados uno como informe de entrega final y otro como acta de entrega, cumpliéndose lo consagrado e"/>
    <s v="GESTIÓN CONTRACTUAL Y  SEGUIMIENTO DE  PROYECTOS DE  INFRAESTRUCTURA DE TRANSPORTE "/>
    <x v="3"/>
    <s v="VGC"/>
    <s v="Luz Mary Hernández"/>
    <s v="Junio de 2013"/>
    <s v="PEI"/>
    <n v="79"/>
    <s v="Ac"/>
    <s v="Todos deben entregar el informe final de manera formal, sin embargo en el procedimiento se establecerá que para la cancelación del último pago es requisito la entrega del informe  de gestión de todo el periodo que permaneció a cargo del  proyecto "/>
    <d v="2013-07-08T00:00:00"/>
    <d v="2013-12-31T00:00:00"/>
    <s v="Se entrega Procedimiento GCSP-P-023"/>
    <s v="Se recibió copia de procedimiento GCSP-P-023,Versión 002 de fecha 30/07/2015. "/>
    <n v="100"/>
    <x v="1"/>
    <s v="Se esta trabajando una nueva versión la cual esta programada para entregar en Mayo."/>
    <s v="ABRIL"/>
    <x v="0"/>
  </r>
  <r>
    <n v="1593"/>
    <n v="382"/>
    <x v="1"/>
    <s v=" _x000a_7) Sí bien es cierto que en la cláusula (Decimo Segunda) de los contratos en mención, se establece que “… El contratista se compromete a entregar debidamente organizada al Supervisor del Contrato la documentación que haya producido durante la ejecución "/>
    <s v="GESTIÓN CONTRACTUAL Y  SEGUIMIENTO DE  PROYECTOS DE  INFRAESTRUCTURA DE TRANSPORTE "/>
    <x v="3"/>
    <s v="VGC"/>
    <s v="Luz Mary Hernández"/>
    <s v="Junio de 2013"/>
    <s v="PEI"/>
    <n v="79"/>
    <s v="Ac"/>
    <s v="Dentro del procedimiento establecer un formato de paz y salvo que deba ser firmado por cada dependencia."/>
    <d v="2013-07-08T00:00:00"/>
    <d v="2013-12-31T00:00:00"/>
    <s v="Se entrega Procedimiento GCSP-P-023"/>
    <s v="Se recibió copia de procedimiento GCSP-P-023,Versión 002 de fecha 30/07/2015. "/>
    <n v="100"/>
    <x v="1"/>
    <s v="Se esta trabajando una nueva versión la cual esta programada para entregar en Mayo."/>
    <s v="ABRIL"/>
    <x v="0"/>
  </r>
  <r>
    <n v="1598"/>
    <n v="387"/>
    <x v="1"/>
    <s v="_x000a__x000a_12) Se debe hacer extensivo el diligenciamiento del formato de inventario de la documentación que contiene cada carpeta; de esta forma se tiene un mejor control de toda la documentación._x000a__x000a_"/>
    <s v="GESTIÓN CONTRACTUAL Y  SEGUIMIENTO DE  PROYECTOS DE  INFRAESTRUCTURA DE TRANSPORTE "/>
    <x v="3"/>
    <s v="VGC"/>
    <s v="Luz Mary Hernández"/>
    <s v="Junio de 2013"/>
    <s v="PEI"/>
    <n v="79"/>
    <s v="Ac"/>
    <s v="LA Vicepresidencia maneja listado de documentos que deben reposar en la carpeta de cada contratista"/>
    <d v="2013-07-08T00:00:00"/>
    <d v="2013-12-31T00:00:00"/>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s v="ABRIL"/>
    <x v="0"/>
  </r>
  <r>
    <n v="1601"/>
    <n v="390"/>
    <x v="1"/>
    <s v="_x000a__x000a_15) Debe reposar en las carpetas todos los informes de las comisiones de desplazamiento, que soportan los pagos mensuales._x000a_   _x000a_"/>
    <s v="GESTIÓN CONTRACTUAL Y  SEGUIMIENTO DE  PROYECTOS DE  INFRAESTRUCTURA DE TRANSPORTE "/>
    <x v="3"/>
    <s v="VGC"/>
    <s v="Luz Mary Hernández"/>
    <s v="Junio de 2013"/>
    <s v="PEI"/>
    <n v="79"/>
    <s v="Ac"/>
    <s v="El informe de comisión debe ser enrejado en Vicepresidencia Financiera y Administrativa como soporte de la comisión. _x000a_Además algunos supervisores lo radican para ser archivado en la respectiva carpeta, ver radicado 2015-409009764-2 del 20 de Febrero de 20"/>
    <d v="2013-07-08T00:00:00"/>
    <d v="2013-12-31T00:00:00"/>
    <s v="Todos los informes de comisión y desplazamiento se deben realizar de acuerdo a los  formatos GADF-F- 004 y GADF-F- 032"/>
    <s v="Se recibió copia de los formatos señalados, aclarando que los mismos son requisitos necesarios para que la VAF, proceda con el respectivo pago para la legalización de las comisiones. "/>
    <n v="100"/>
    <x v="1"/>
    <m/>
    <s v="ABRIL"/>
    <x v="0"/>
  </r>
  <r>
    <n v="1612"/>
    <n v="401"/>
    <x v="1"/>
    <s v="Al realizar la auditoría a los contratos por prestación de servicios se recomienda hacer las correcciones a los contratos que se registraron erróneamente en la base de datos del SECOP adjudicándose a una dependencia distinta a la que inicialmente suscribi"/>
    <s v="GESTIÓN DE LA CONTRATACIÓN PÚBLICA"/>
    <x v="5"/>
    <s v="Gerencia de Contratación"/>
    <s v="Marcos  Noguera"/>
    <s v="Julio de 2013"/>
    <s v="PIL"/>
    <n v="37"/>
    <s v="Ap"/>
    <m/>
    <d v="2013-08-01T00:00:00"/>
    <d v="2013-12-31T00:00:00"/>
    <m/>
    <s v="Con respecto a esta no conformidad, se logró vislumbrar el avance respectivo dentro del informe SECOP del año 2015, donde no se encontraron alarmas, atrasos ni falta de publicaciones dentro del sistema."/>
    <m/>
    <x v="0"/>
    <m/>
    <m/>
    <x v="0"/>
  </r>
  <r>
    <n v="1618"/>
    <n v="407"/>
    <x v="1"/>
    <s v="Será labor para la Interventoría _x000a_c) Se llevó a cabo la aplicación de la metodología desarrollada hasta este momento por la Oficina de Control Interno, con el objeto de evaluar de manera integral y detallada el desempeño de las labores propias de la Inter"/>
    <s v="GESTIÓN CONTRACTUAL Y  SEGUIMIENTO DE  PROYECTOS DE  INFRAESTRUCTURA DE TRANSPORTE "/>
    <x v="4"/>
    <s v="ZMB"/>
    <s v="Juan Carlos Sáenz"/>
    <s v="Julio de 2013"/>
    <s v="PEI"/>
    <n v="35"/>
    <s v="Ac"/>
    <m/>
    <d v="2013-08-01T00:00:00"/>
    <d v="2013-12-31T00:00:00"/>
    <m/>
    <s v="Mediante memorando No. 2015-500-015428-3 del 29/12/15, se informa que se han adoptado actividades de mejora sobre lo mencionado; si embargo es necesario enviar soportes "/>
    <n v="100"/>
    <x v="1"/>
    <s v="Mediante memorando No. 2015-500-015428-3 del 29/12/15, se informa que se han adoptado actividades de mejora sobre lo mencionado y mediante correo electrónico del 17/02/16 se enviaron los soportes "/>
    <s v="ENE-MAR"/>
    <x v="1"/>
  </r>
  <r>
    <n v="1620"/>
    <n v="409"/>
    <x v="1"/>
    <s v="Será labor para la Interventoría_x000a_e) Para la Agencia Nacional de Infraestructura es claro que las labores de seguimiento y control que debe realizar el equipo de interventoría en los diferentes componentes de su labor integral (técnico, administrativo, pre"/>
    <s v="GESTIÓN CONTRACTUAL Y  SEGUIMIENTO DE  PROYECTOS DE  INFRAESTRUCTURA DE TRANSPORTE "/>
    <x v="4"/>
    <s v="ZMB"/>
    <s v="Juan Carlos Sáenz"/>
    <s v="Julio de 2013"/>
    <s v="PEI"/>
    <n v="35"/>
    <s v="Ac"/>
    <m/>
    <d v="2013-08-01T00:00:00"/>
    <d v="2013-12-31T00:00:00"/>
    <m/>
    <s v="Mediante memorando No. 2015-500-015428-3 del 29/12/15, se informa que se ha solicitado incumplimiento o terminación del contrato"/>
    <n v="100"/>
    <x v="1"/>
    <s v="Mediante memorando No. 2015-500-015428-3 del 29/12/15, se informa que se ha solicitado incumplimiento o terminación del contrato. Mediante correo electrónico del 17/02/16 se enviaron los soportes "/>
    <s v="ENE-MAR"/>
    <x v="1"/>
  </r>
  <r>
    <n v="1621"/>
    <n v="410"/>
    <x v="1"/>
    <s v="Será labor para la Interventoría del proyecto tener en cuenta las recomendaciones y lineamientos que ésta oficina está planteando en el presente informe, producto de la Auditoría realizada de manera pormenorizada, y que en particular resalta los siguiente"/>
    <s v="GESTIÓN CONTRACTUAL Y  SEGUIMIENTO DE  PROYECTOS DE  INFRAESTRUCTURA DE TRANSPORTE "/>
    <x v="4"/>
    <s v="ZMB"/>
    <s v="Juan Carlos Sáenz"/>
    <s v="Julio de 2013"/>
    <s v="PEI"/>
    <n v="35"/>
    <s v="Ac"/>
    <m/>
    <d v="2013-08-01T00:00:00"/>
    <d v="2013-12-31T00:00:00"/>
    <m/>
    <s v="Mediante memorando No. 2015-500-015428-3 del 29/12/15, se informa que se solicitará dicha labor a la interventoría. Revisar avance en 2016"/>
    <n v="50"/>
    <x v="0"/>
    <m/>
    <m/>
    <x v="1"/>
  </r>
  <r>
    <n v="1623"/>
    <n v="412"/>
    <x v="1"/>
    <s v="Será labor para la Interventoría_x000a_h) Adicional al punto anterior, se deberá continuar con el seguimiento al tema del Paseo de las Frutas, dados los aspectos que actualmente se siguen teniendo como lo son los de tipo ambiental, lo referente a la licencia de"/>
    <s v="GESTIÓN CONTRACTUAL Y  SEGUIMIENTO DE  PROYECTOS DE  INFRAESTRUCTURA DE TRANSPORTE "/>
    <x v="4"/>
    <s v="ZMB"/>
    <s v="Juan Carlos Sáenz"/>
    <s v="Julio de 2013"/>
    <s v="PEI"/>
    <n v="35"/>
    <s v="Ac"/>
    <m/>
    <d v="2013-08-01T00:00:00"/>
    <d v="2013-12-31T00:00:00"/>
    <m/>
    <s v="Mediante memorando No. 2015-500-015428-3 del 29/12/15, se informa que se han realizado oficios y se han obtenido licencias de construcción; sin embargo, es necesario aportar soportes"/>
    <n v="50"/>
    <x v="0"/>
    <m/>
    <m/>
    <x v="1"/>
  </r>
  <r>
    <n v="1625"/>
    <n v="414"/>
    <x v="1"/>
    <s v="2. Actualizar el Manual de Contratación de la Agencia Nacional de Infraestructura, en el cual se señalen las funciones internas en materia contractual, las tareas que deban acometerse en virtud de la delegación y desconcentración de funciones, así como la"/>
    <s v="GESTIÓN CONTRACTUAL Y  SEGUIMIENTO DE  PROYECTOS DE  INFRAESTRUCTURA DE TRANSPORTE "/>
    <x v="3"/>
    <s v="VGC"/>
    <s v="Roberto Daza"/>
    <s v="Julio de 2013"/>
    <s v="PEI"/>
    <n v="69"/>
    <m/>
    <m/>
    <m/>
    <m/>
    <m/>
    <m/>
    <m/>
    <x v="1"/>
    <s v="se actualizó el manual de contratación y se encuentra publicado en la pagina web en el link: http://www.ani.gov.co/sites/default/files/sig//gcop-m-001_manual_de_contratacion_v3.pdf"/>
    <s v="ABRIL"/>
    <x v="0"/>
  </r>
  <r>
    <n v="1633"/>
    <n v="422"/>
    <x v="1"/>
    <s v="15. Garantizar el cumplimiento de la Directiva Presidencial 004/2012,” Eficiencia administrativa y lineamientos de la política cero papel en la administración pública”, dado que se evidenciaron en las diferentes carpetas copias de los siguientes documento"/>
    <s v="GESTIÓN  ADMINISTRATIVA Y  FINANCIERA"/>
    <x v="2"/>
    <s v="Contratación y prestación de servicio"/>
    <s v="Héctor Vanegas"/>
    <s v="Agosto de 2013"/>
    <s v="PEI"/>
    <n v="39"/>
    <m/>
    <m/>
    <m/>
    <m/>
    <m/>
    <s v="Esta no conformidad se maneja con el seguimiento realizado de la 1578"/>
    <m/>
    <x v="1"/>
    <m/>
    <s v="ENE-MAR"/>
    <x v="0"/>
  </r>
  <r>
    <n v="1636"/>
    <n v="425"/>
    <x v="1"/>
    <s v="Se solicita que cada vez que al interior de la entidad haya cambio de apoderados es deber del administrador de la entidad desactivarlos, crear los nuevos usuarios y reasignar los procesos, dado que encontramos en el presente informe desactualizaciones al "/>
    <s v="GESTIÓN JURÍDICA"/>
    <x v="5"/>
    <s v="Defensa Judicial "/>
    <s v="Marcos  Noguera"/>
    <s v="Agosto de 2013"/>
    <s v="PIL"/>
    <n v="11"/>
    <m/>
    <m/>
    <m/>
    <m/>
    <m/>
    <m/>
    <m/>
    <x v="1"/>
    <s v="Dentro del informe EKOGUI que se presentó en el mes de octubre de 2015 se logró comprobar que esta no conformidad fue subsanada."/>
    <s v="ENE-MAR"/>
    <x v="0"/>
  </r>
  <r>
    <n v="1639"/>
    <n v="428"/>
    <x v="1"/>
    <s v="Se encontró duplicidad de procesos dentro del Sistema “LITIGOB” (Rad. 2007-0798, 2006-064)._x000a__x000a_"/>
    <s v="GESTIÓN JURÍDICA"/>
    <x v="5"/>
    <s v="Defensa Judicial "/>
    <s v="Marcos  Noguera"/>
    <s v="Agosto de 2013"/>
    <s v="PIL"/>
    <n v="11"/>
    <m/>
    <m/>
    <m/>
    <m/>
    <m/>
    <m/>
    <m/>
    <x v="1"/>
    <s v="Dentro del informe EKOGUI que se presentó en el mes de octubre de 2015 se logró comprobar que esta no conformidad fue subsanada."/>
    <s v="ENE-MAR"/>
    <x v="0"/>
  </r>
  <r>
    <n v="1640"/>
    <n v="429"/>
    <x v="1"/>
    <s v="Dentro de la lista (grafica No.1) de abogados externos que aparece dentro del sistema, para lo cual es de gran importancia actualizar la lista de estos abogados externos dentro del sistema LITIGOB, ya que no tienen vinculo alguno con la entidad a la fecha"/>
    <s v="GESTIÓN JURÍDICA"/>
    <x v="5"/>
    <s v="Defensa Judicial "/>
    <s v="Marcos  Noguera"/>
    <s v="Agosto de 2013"/>
    <s v="PIL"/>
    <n v="11"/>
    <m/>
    <m/>
    <m/>
    <m/>
    <m/>
    <m/>
    <m/>
    <x v="1"/>
    <s v="Dentro del informe EKOGUI que se presentó en el mes de octubre de 2015 se logró comprobar que esta no conformidad fue subsanada."/>
    <s v="ENE-MAR"/>
    <x v="0"/>
  </r>
  <r>
    <n v="1641"/>
    <n v="430"/>
    <x v="1"/>
    <s v="1. Se presenta incertidumbre sobre la presentación del informe mensual, por parte de la Interventoría, ya que según lo descrito en el Capítulo IV de la Minuta del Contrato, sección 4.02 informes mensuales se estipula presentación dentro de los primeros ci"/>
    <s v="GESTIÓN CONTRACTUAL Y  SEGUIMIENTO DE  PROYECTOS DE  INFRAESTRUCTURA DE TRANSPORTE "/>
    <x v="3"/>
    <s v="Ruta del Sol II"/>
    <s v="Javier León"/>
    <s v="Agosto de 2013"/>
    <s v="PEI"/>
    <n v="55"/>
    <m/>
    <m/>
    <m/>
    <m/>
    <m/>
    <s v="Mediante memorando No. 2015-305-014868-3 del 18/12/15, se informa que se ha estado entregando los informes dentro de los tiempos estipulados en contrato; sin embargo, es necesario enviar documentos soporte"/>
    <m/>
    <x v="1"/>
    <s v="Mediante memorando No. 2015-305-014868-3 del 18/12/15, se informa que se ha estado entregando los informes dentro de los tiempos estipulados en contrato; sin embargo, es necesario enviar documentos soporte._x000a__x000a_Mediante correo electrónico del 16/05/2016 y CD"/>
    <s v="JUNIO"/>
    <x v="1"/>
  </r>
  <r>
    <n v="1642"/>
    <n v="431"/>
    <x v="1"/>
    <s v="2.       Se debe realizar, documentar y anexar el seguimiento que se efectúa al equipo de control de calidad interno del Concesionario, el cual verifica las funciones de control de las actividades de los subcontratistas._x000a_"/>
    <s v="GESTIÓN CONTRACTUAL Y  SEGUIMIENTO DE  PROYECTOS DE  INFRAESTRUCTURA DE TRANSPORTE "/>
    <x v="3"/>
    <s v="Ruta del Sol II"/>
    <s v="Javier León"/>
    <s v="Agosto de 2013"/>
    <s v="PEI"/>
    <n v="55"/>
    <s v="Ac"/>
    <s v="no es clara la no conformidad reportada y es difierente a lo enviado y respondido por la Interventoría._x000a__x000a_El cuadro de activiades 4.4 se señala claramente que &quot;el Interventor no ejercerá funciones de control de las actividades de los subcontratistas, ni da"/>
    <m/>
    <m/>
    <m/>
    <s v="Mediante memorando No. 2015-305-014868-3 del 18/12/15, se informa que se realiza el seguimiento de calidad; sin embargo, es necesario enviar documentos soporte_x000a__x000a_Mediante correo electrónico del 16/05/2016 y CD`s entregrados el 18/05/2016, se informa que no"/>
    <m/>
    <x v="0"/>
    <m/>
    <m/>
    <x v="1"/>
  </r>
  <r>
    <n v="1644"/>
    <n v="433"/>
    <x v="1"/>
    <s v="4.      Se debe anexar verificaron de requisitos, para tarifas diferenciales en el peaje de Pailitas._x000a_"/>
    <s v="GESTIÓN CONTRACTUAL Y  SEGUIMIENTO DE  PROYECTOS DE  INFRAESTRUCTURA DE TRANSPORTE "/>
    <x v="3"/>
    <s v="Ruta del Sol II"/>
    <s v="Javier León"/>
    <s v="Agosto de 2013"/>
    <s v="PEI"/>
    <n v="55"/>
    <m/>
    <m/>
    <m/>
    <m/>
    <m/>
    <s v="Mediante memorando No. 2015-305-014868-3 del 18/12/15, se informa que se esta utilizando un formato; sin embargo, es necesario enviar documentos soporte"/>
    <m/>
    <x v="1"/>
    <s v="Mediante memorando No. 2015-305-014868-3 del 18/12/15, se informa que se esta utilizando un formato; sin embargo, es necesario enviar documentos soporte._x000a__x000a__x000a_Mediante correo electrónico del 16/05/2016 y CD`s entregrados el 18/05/2016, se anexan formatos de "/>
    <s v="JUNIO"/>
    <x v="1"/>
  </r>
  <r>
    <n v="1645"/>
    <n v="434"/>
    <x v="1"/>
    <s v="5.      Dentro de la verificación que se realiza al manejo de fuentes de ruido, se encuentra pendiente soportar el resultado incorporado en el formato ICA._x000a_"/>
    <s v="GESTIÓN CONTRACTUAL Y  SEGUIMIENTO DE  PROYECTOS DE  INFRAESTRUCTURA DE TRANSPORTE "/>
    <x v="3"/>
    <s v="Ruta del Sol II"/>
    <s v="Javier León"/>
    <s v="Agosto de 2013"/>
    <s v="PEI"/>
    <n v="55"/>
    <m/>
    <m/>
    <m/>
    <m/>
    <m/>
    <s v="Mediante memorando No. 2015-305-014868-3 del 18/12/15, se informa que se esta diligenciando el formato ICA; sin embargo, es necesario enviar documentos soporte"/>
    <m/>
    <x v="1"/>
    <s v="Medianrte correo electrónico del 24/06/2016, se anexan los siguientes documentos PR-TE-02-01-FR-PVPS-29 "/>
    <s v="JUNIO-JULIO"/>
    <x v="1"/>
  </r>
  <r>
    <n v="1646"/>
    <n v="435"/>
    <x v="1"/>
    <s v="6.      Se deben fortalecer los formatos de  verificación de instalaciones físicas en estación de peaje, por parte de la Interventoría, para de esta forma verificar entre otros, la Motobomba y botiquín.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instalaciones físicas; sin embargo, es necesario enviar documentos soporte"/>
    <m/>
    <x v="1"/>
    <s v="Mediante memorando No. 2015-305-014868-3 del 18/12/15, se informa que se actualizó el formato de verficación de instalaciones físicas; sin embargo, es necesario enviar documentos soporte._x000a__x000a_Mediante correo electrónico del 16/05/2016 y CD`s entregrados el 1"/>
    <s v="JUNIO"/>
    <x v="1"/>
  </r>
  <r>
    <n v="1647"/>
    <n v="436"/>
    <x v="1"/>
    <s v="7.      Para todos los formatos de revisión a vehículos en la parte operativa se debe incluir en sus formatos de verificación:_x000a_a.       Vehículo: SOAT, fecha de compra, medidores (niveles), emblemas,  dotación, ARP,  revisión técnico-mecánica (gases), des"/>
    <s v="GESTIÓN CONTRACTUAL Y  SEGUIMIENTO DE  PROYECTOS DE  INFRAESTRUCTURA DE TRANSPORTE "/>
    <x v="3"/>
    <s v="Ruta del Sol II"/>
    <s v="Javier León"/>
    <s v="Agosto de 2013"/>
    <s v="PEI"/>
    <n v="55"/>
    <m/>
    <m/>
    <m/>
    <m/>
    <m/>
    <s v="Mediante memorando No. 2015-305-014868-3 del 18/12/15, se informa que se actualizaron los formatos de los equipos; sin embargo, es necesario enviar documentos soporte"/>
    <m/>
    <x v="1"/>
    <s v="Mediante memorando No. 2015-305-014868-3 del 18/12/15, se informa que se actualizaron los formatos de los equipos; sin embargo, es necesario enviar documentos soporte._x000a_Mediante correo electrónico del 16/05/2016 y CD`s entregrados el 18/05/2016, se anexa l"/>
    <s v="JUNIO"/>
    <x v="1"/>
  </r>
  <r>
    <n v="1648"/>
    <n v="437"/>
    <x v="1"/>
    <s v="8.      Dentro de la verificación realizada a las casetas de peaje se debe incluir en los formatos:  Delegación del servicio en el recaudo, relación de cada uno de los libros (registro de dineros personales, libro control de boletería manual, informe de e"/>
    <s v="GESTIÓN CONTRACTUAL Y  SEGUIMIENTO DE  PROYECTOS DE  INFRAESTRUCTURA DE TRANSPORTE "/>
    <x v="3"/>
    <s v="Ruta del Sol II"/>
    <s v="Javier León"/>
    <s v="Agosto de 2013"/>
    <s v="PEI"/>
    <n v="55"/>
    <m/>
    <m/>
    <m/>
    <m/>
    <m/>
    <s v="Mediante memorando No. 2015-305-014868-3 del 18/12/15, se informa que se actualizó el formato de verificación; sin embargo, es necesario enviar documentos soporte"/>
    <m/>
    <x v="1"/>
    <s v="Mediante memorando No. 2015-305-014868-3 del 18/12/15, se informa que se actualizó el formato de verficación; sin embargo, es necesario enviar documentos soporte._x000a__x000a_Mediante correo electrónico del 16/05/2016 y CD`s entregrados el 18/05/2016, se anexan form"/>
    <s v="JUNIO"/>
    <x v="1"/>
  </r>
  <r>
    <n v="1649"/>
    <n v="438"/>
    <x v="1"/>
    <s v="9.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 boletería; sin embargo, es necesario enviar documentos soporte"/>
    <m/>
    <x v="1"/>
    <s v="Mediante memorando No. 2015-305-014868-3 del 18/12/15, se informa que se actualizó el formato de verficación de la boletería; sin embargo, es necesario enviar documentos soporte._x000a__x000a_Mediante correo electrónico del 16/05/2016 y CD`s entregrados el 18/05/2016"/>
    <s v="JUNIO"/>
    <x v="1"/>
  </r>
  <r>
    <n v="1650"/>
    <n v="439"/>
    <x v="1"/>
    <s v="10.    Se deben revisar todos los formatos adoptados, estandarizando la información que se encuentra dentro de las instalaciones y fuera de ella (estaciones de pesaje), para consolidar información en un solo formato y no en varios disgregados.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s v="JUNIO"/>
    <x v="1"/>
  </r>
  <r>
    <n v="1651"/>
    <n v="440"/>
    <x v="1"/>
    <s v="11.   Dentro de los formatos adoptados por la interventoría se debe incluir la obligación del contrato de concesión en la estación de pesaje_x000a_"/>
    <s v="GESTIÓN CONTRACTUAL Y  SEGUIMIENTO DE  PROYECTOS DE  INFRAESTRUCTURA DE TRANSPORTE "/>
    <x v="3"/>
    <s v="Ruta del Sol II"/>
    <s v="Javier León"/>
    <s v="Agosto de 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s v="JUNIO"/>
    <x v="1"/>
  </r>
  <r>
    <n v="1652"/>
    <n v="441"/>
    <x v="1"/>
    <s v="12.   Para los formatos de revisión a estaciones de peaje  en la parte operativa se debe incluir en sus formatos de verificación:_x000a_a.       Permanencia de colas inferiores a 5 vehículos_x000a_b.       Revisión de Libros (Asistencia, Novedades, Sobrepeso)_x000a_c.     "/>
    <s v="GESTIÓN CONTRACTUAL Y  SEGUIMIENTO DE  PROYECTOS DE  INFRAESTRUCTURA DE TRANSPORTE "/>
    <x v="3"/>
    <s v="Ruta del Sol II"/>
    <s v="Javier León"/>
    <s v="Agosto de 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s v="JUNIO"/>
    <x v="1"/>
  </r>
  <r>
    <n v="1653"/>
    <n v="442"/>
    <x v="1"/>
    <s v="13.   En la estación de pesaje de la Lizama se observan colas superiores a 10 tracto mulas para ser pesados,  lo que ocasiona que un carril de la vía nacional se vea obstruido originando trancones por el corredor vial. Se deben tomar medidas contingentes "/>
    <s v="GESTIÓN CONTRACTUAL Y  SEGUIMIENTO DE  PROYECTOS DE  INFRAESTRUCTURA DE TRANSPORTE "/>
    <x v="3"/>
    <s v="Ruta del Sol II"/>
    <s v="Javier León"/>
    <s v="Agosto de 2013"/>
    <s v="PEI"/>
    <n v="55"/>
    <m/>
    <m/>
    <m/>
    <m/>
    <m/>
    <s v="Mediante memorando No. 2015-305-014868-3 del 18/12/15, se informa que se solicitará al concesionario arreglar esta situación; sin embargo, es necesario enviar documentos soporte._x000a__x000a_Seguimiento en 2016"/>
    <m/>
    <x v="1"/>
    <s v="Mediante memorando No. 2015-305-014868-3 del 18/12/15, se informa que se solicitará al concesionario arreglar esta situación; sin embargo, es necesario enviar documentos soporte._x000a_Mediante correo electrónico del 16/05/2016 y CD`s entregrados el 18/05/2016,"/>
    <s v="JUNIO"/>
    <x v="1"/>
  </r>
  <r>
    <n v="1654"/>
    <n v="443"/>
    <x v="1"/>
    <s v="14.   Se debe registrar la verificación que se le realiza a los equipos dentro de la estación de pesaje como son: sistema automático de impresión del peso, computador (hardware y software), programa de captura de datos funcionando_x000a_"/>
    <s v="GESTIÓN CONTRACTUAL Y  SEGUIMIENTO DE  PROYECTOS DE  INFRAESTRUCTURA DE TRANSPORTE "/>
    <x v="3"/>
    <s v="Ruta del Sol II"/>
    <s v="Javier León"/>
    <s v="Agosto de 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s v="JUNIO"/>
    <x v="1"/>
  </r>
  <r>
    <n v="1655"/>
    <n v="444"/>
    <x v="1"/>
    <s v="15.   Incluir dentro del formato de seguimiento social la verificación al Aviso visible al exterior de la oficina con el nombre del proyecto de concesión, &quot;centro de información&quot;, con dimensiones de (100 cm. x 50 cm.) logo de la ANI y del Concesionario_x000a_"/>
    <s v="GESTIÓN CONTRACTUAL Y  SEGUIMIENTO DE  PROYECTOS DE  INFRAESTRUCTURA DE TRANSPORTE "/>
    <x v="3"/>
    <s v="Ruta del Sol II"/>
    <s v="Javier León"/>
    <s v="Agosto de 2013"/>
    <s v="PEI"/>
    <n v="55"/>
    <m/>
    <m/>
    <m/>
    <m/>
    <m/>
    <s v="Mediante memorando No. 2015-305-014868-3 del 18/12/15, se informa que se han actualizado formatos de atención a usuarios; sin embargo, es necesario enviar documentos soporte"/>
    <m/>
    <x v="1"/>
    <s v="Mediante memorando No. 2015-305-014868-3 del 18/12/15, se informa que se han actualizado formatos de atención a usuarios; sin embargo, es necesario enviar documentos soporte._x000a_Mediante correo electrónico del 16/05/2016 y CD`s entregrados el 18/05/2016, se "/>
    <s v="JUNIO"/>
    <x v="1"/>
  </r>
  <r>
    <n v="1656"/>
    <n v="445"/>
    <x v="1"/>
    <s v="16.   Dentro del informe de seguimiento social en el que se le realiza seguimiento al programa de atención a usuarios se debe incluir el seguimiento, al sistema de evaluación de medición de la satisfacción del cliente._x000a_"/>
    <s v="GESTIÓN CONTRACTUAL Y  SEGUIMIENTO DE  PROYECTOS DE  INFRAESTRUCTURA DE TRANSPORTE "/>
    <x v="3"/>
    <s v="Ruta del Sol II"/>
    <s v="Javier León"/>
    <s v="Agosto de 2013"/>
    <s v="PEI"/>
    <n v="55"/>
    <m/>
    <m/>
    <m/>
    <m/>
    <m/>
    <s v="Mediante memorando No. 2015-305-014868-3 del 18/12/15, se informa que se han actualizado formatos de &quot;centro de atención&quot;; sin embargo, es necesario enviar documentos soporte"/>
    <m/>
    <x v="1"/>
    <s v="Medianrte correo electrónico del 24/06/2016, se anexa el formato del concesionario y el extracto del informe del concesionario. "/>
    <s v="JUNIO-JULIO"/>
    <x v="1"/>
  </r>
  <r>
    <n v="1657"/>
    <n v="446"/>
    <x v="1"/>
    <s v="17.   Se debe anexar el seguimiento realizado a la página WEB de la concesión donde se verifique la divulgación de los aspectos importantes de la concesión: valores de las tarifas de peaje, normatividad, pesos máximos permitidos, ubicación de Áreas de Ser"/>
    <s v="GESTIÓN CONTRACTUAL Y  SEGUIMIENTO DE  PROYECTOS DE  INFRAESTRUCTURA DE TRANSPORTE "/>
    <x v="3"/>
    <s v="Ruta del Sol II"/>
    <s v="Javier León"/>
    <s v="Agosto de 2013"/>
    <s v="PEI"/>
    <n v="55"/>
    <m/>
    <m/>
    <m/>
    <m/>
    <m/>
    <s v="Mediante memorando No. 2015-305-014868-3 del 18/12/15, se informa que se está actualizando la pág. web; sin embargo, es necesario enviar documentos soporte"/>
    <m/>
    <x v="1"/>
    <s v="Mediante memorando No. 2015-305-014868-3 del 18/12/15, se informa que se está actualizando la pág web; sin embargo, es necesario enviar documentos soporte._x000a_Mediante correo electrónico del 16/05/2016 y CD`s entregrados el 18/05/2016, se anexa formato de ve"/>
    <s v="JUNIO"/>
    <x v="1"/>
  </r>
  <r>
    <n v="1658"/>
    <n v="447"/>
    <x v="1"/>
    <s v="18.   Se presenta un atraso en las metas Gubernamentales de construcción de segunda calzada para la vigencia 2013, donde según cronograma en la ejecución se debía llevar a junio de 2013, 56km de construcción de doble calzada y al momento de la visita se r"/>
    <s v="GESTIÓN CONTRACTUAL Y  SEGUIMIENTO DE  PROYECTOS DE  INFRAESTRUCTURA DE TRANSPORTE "/>
    <x v="3"/>
    <s v="Ruta del Sol II"/>
    <s v="Javier León"/>
    <s v="Agosto de 2013"/>
    <s v="PEI"/>
    <n v="55"/>
    <m/>
    <m/>
    <m/>
    <m/>
    <m/>
    <s v="Mediante memorando No. 2015-305-014868-3 del 18/12/15, se informa que actualmente hay dos tribunales de arbitramento; sin embargo, es necesario enviar documentos soporte"/>
    <m/>
    <x v="1"/>
    <s v="Mediante memorando No. 2015-305-014868-3 del 18/12/15, se informa que actualmente hay dos tribunales de abrbitramento; sin embargo, es necesario enviar documentos soporte._x000a_Mediante correo electrónico del 16/05/2016 y CD`s entregrados el 18/05/2016, se ane"/>
    <s v="JUNIO"/>
    <x v="1"/>
  </r>
  <r>
    <n v="1659"/>
    <n v="448"/>
    <x v="1"/>
    <s v="Se presentan observaciones a la gestión realizada por parte del Supervisor,[1] _x000a_ _x000a_Además de tener en cuenta las observaciones detectadas a la interventoría, para el ejercicio de las acciones a que haya lugar, se presentan las siguientes:_x000a_ _x000a_1. De acuerdo a"/>
    <s v="GESTIÓN CONTRACTUAL Y  SEGUIMIENTO DE  PROYECTOS DE  INFRAESTRUCTURA DE TRANSPORTE "/>
    <x v="3"/>
    <s v="Ruta del Sol II"/>
    <s v="Javier León"/>
    <s v="Agosto de 2013"/>
    <s v="PEI"/>
    <n v="55"/>
    <s v="Ac"/>
    <s v="Se realizaron mesas de trabajo con la Vicepresidencia Administrativa y Financiera, Vicepresidencia Ejecutiva, y Vicepresidencia de Gestión Contractual, que se describen en concepto emitido sobre el tema por las Vicepresidencias de Gestión Contractual y Ej"/>
    <m/>
    <m/>
    <m/>
    <s v="Mediante memorando No. 2015-305-014868-3 del 18/12/15, se informa que no se da respuesta a la misma._x000a_Mediante correo electrónico del 6 de abril la supervisión envía documento con observaciones por parte de la interventoría, razón por la cual mediante corr"/>
    <m/>
    <x v="1"/>
    <s v="_x000a_Mediante correo electrónico del 15/09/2016 se anexa nuevamente comunicación, en donde se explica que no esxiste concurrencia de funciones."/>
    <s v="septiembre"/>
    <x v="1"/>
  </r>
  <r>
    <n v="1660"/>
    <n v="449"/>
    <x v="1"/>
    <s v="Se presentan observaciones a la gestión realizada por parte del Supervisor,[1] _x000a_ _x000a_Además de tener en cuenta las observaciones detectadas a la interventoría, para el ejercicio de las acciones a que haya lugar, se presentan las siguientes:_x000a_ _x000a_2. Se debe requ"/>
    <s v="GESTIÓN CONTRACTUAL Y  SEGUIMIENTO DE  PROYECTOS DE  INFRAESTRUCTURA DE TRANSPORTE "/>
    <x v="3"/>
    <s v="Ruta del Sol II"/>
    <s v="Javier León"/>
    <s v="Agosto de 2013"/>
    <s v="PEI"/>
    <n v="55"/>
    <m/>
    <m/>
    <m/>
    <m/>
    <m/>
    <s v="Mediante memorando No. 2015-305-014868-3 del 18/12/15, se informa que el tramo ya se entregó; sin embargo, es necesario enviar documentos soporte"/>
    <m/>
    <x v="1"/>
    <s v="Mediante correo electrónico del 24/06/2016, se anexa las actas de terminacion de los hitos donde se encuentra Morrison y la Mata."/>
    <s v="JUNIO-JULIO"/>
    <x v="1"/>
  </r>
  <r>
    <n v="1661"/>
    <n v="450"/>
    <x v="1"/>
    <s v="Se presentan observaciones a la gestión realizada por parte del Supervisor,[1] _x000a_ _x000a_Además de tener en cuenta las observaciones detectadas a la interventoría, para el ejercicio de las acciones a que haya lugar, se presentan las siguientes:_x000a_ _x000a_3.      Se pres"/>
    <s v="GESTIÓN CONTRACTUAL Y  SEGUIMIENTO DE  PROYECTOS DE  INFRAESTRUCTURA DE TRANSPORTE "/>
    <x v="3"/>
    <s v="Ruta del Sol II"/>
    <s v="Javier León"/>
    <s v="Agosto de 2013"/>
    <s v="PEI"/>
    <n v="55"/>
    <s v="Ac"/>
    <s v="A la fecha el personal que hace parte de la interventoría  se encuentra debidamente aprobado por la Agencia."/>
    <m/>
    <m/>
    <m/>
    <s v="Mediante memorando No. 2015-305-014868-3 del 18/12/15, no se incluyó sta observación._x000a_Mediante correo electrónico del 6 de abril la supervisión envía documento con observaciones por parte de la interventoría, razón por la cual mediante correos electrónico"/>
    <m/>
    <x v="1"/>
    <m/>
    <s v="MAYO"/>
    <x v="1"/>
  </r>
  <r>
    <n v="1665"/>
    <n v="454"/>
    <x v="1"/>
    <s v="Se presentan observaciones a la gestión realizada por parte del Supervisor,[1] _x000a_ _x000a_Además de tener en cuenta las observaciones detectadas a la interventoría, para el ejercicio de las acciones a que haya lugar, se presentan las siguientes:_x000a_ _x000a_7.       Se pre"/>
    <s v="GESTIÓN CONTRACTUAL Y  SEGUIMIENTO DE  PROYECTOS DE  INFRAESTRUCTURA DE TRANSPORTE "/>
    <x v="3"/>
    <s v="Ruta del Sol II"/>
    <s v="Javier León"/>
    <s v="Agosto de 2013"/>
    <s v="PEI"/>
    <n v="55"/>
    <s v="Ac"/>
    <s v="La desafectacion del Hito 1, el cual se encuentra afectado por la Base Aerea German Olano, se ha venido trabajando con el fin de lograr suscribir un Otrosi al Contrato de Concesion que permita la desafectacion del este Hito, sin embargo este tema de gesti"/>
    <m/>
    <m/>
    <m/>
    <s v="Mediante memorando No. 2015-305-014868-3 del 18/12/15, se informa que se está buscando un otrosí que abarque la situación. _x000a__x000a_Mediante correo electrónico del 24/06/2016, se informa que debido a la interferencia de se presenta en el sector, es ncesario modi"/>
    <m/>
    <x v="0"/>
    <m/>
    <m/>
    <x v="1"/>
  </r>
  <r>
    <n v="1688"/>
    <n v="477"/>
    <x v="1"/>
    <s v="_x000a_4.       Aunque la interventoría cuenta con una Pagina WEB propia www.silcasa.com, esta no cumple con todos los requisitos del contrato, esto ocasiona incumplimiento en todos los ítems de seguimiento que esta debe contar con el (link o enlace específico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tiene actualizada la pago WEB; sin embargo, es necesario enviar soportes"/>
    <n v="100"/>
    <x v="1"/>
    <s v="Mediante correo electrónico del 21/12/15, se informa que se tiene actualizada la pago WEB. Se adjuntan soportes "/>
    <s v="ENE-MAR"/>
    <x v="1"/>
  </r>
  <r>
    <n v="1690"/>
    <n v="479"/>
    <x v="1"/>
    <s v="_x000a_6.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está realizando la verificación de boletería; sin embargo, es necesario enviar soportes"/>
    <m/>
    <x v="1"/>
    <s v="Mediante correo electrónico del 21/12/15, se informa que está realizando la verificación de boletería. Se adjuntan soportes  "/>
    <s v="ENE-MAR"/>
    <x v="1"/>
  </r>
  <r>
    <n v="1692"/>
    <n v="481"/>
    <x v="1"/>
    <s v="_x000a_8.       Se encuentra pendiente por recibir algunas obras ya terminadas por el concesionario, como son  las rehabilitaciones de tramo 8, y la segunda calzada Cúcuta Pamplona_x000a_"/>
    <s v="GESTIÓN CONTRACTUAL Y  SEGUIMIENTO DE  PROYECTOS DE  INFRAESTRUCTURA DE TRANSPORTE "/>
    <x v="3"/>
    <s v="Área metropolitana de Cúcuta"/>
    <s v="Javier León"/>
    <s v="Septiembre de 2013"/>
    <s v="PEI"/>
    <n v="57"/>
    <s v="Ac"/>
    <s v="No es clara la no conformidad reportada y es difierente a lo enviado y respondido por la Interventorí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
    <n v="90"/>
    <x v="0"/>
    <m/>
    <m/>
    <x v="1"/>
  </r>
  <r>
    <n v="1694"/>
    <n v="483"/>
    <x v="1"/>
    <s v="_x000a_10.   Aunque el contrato de interventoría finaliza el 15 de septiembre de 2013, se presenta incumplimiento en la presentación de las (3) Auditorias de seguridad vial así:_x000a_a.       Al inicio del contrato de interventoría, segundo mes contado a partir del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realizaron los informes; sin embargo, es necesario enviar soportes ya que falta 1"/>
    <n v="100"/>
    <x v="1"/>
    <s v="Mediante correo electrónico del 21/12/15, se informa que se realizaron los informes. Se adjuntan soportes "/>
    <s v="ENE-MAR"/>
    <x v="1"/>
  </r>
  <r>
    <n v="1695"/>
    <n v="484"/>
    <x v="1"/>
    <s v="_x000a_11.   Se deben fortalecer los formatos de verificación de instalaciones físicas en estación de peaje, por parte de la Interventoría, para de esta forma verificar entre otros, la Motobomba y botiquí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realizaron los informes; sin embargo, es necesario enviar soportes ya que falta 1"/>
    <n v="100"/>
    <x v="1"/>
    <s v="Mediante correo electrónico del 21/12/15, se informa que mediante formaros se realiza verificación de instalaciones físicas. Se adjuntan soportes "/>
    <s v="ENE-MAR"/>
    <x v="1"/>
  </r>
  <r>
    <n v="1696"/>
    <n v="485"/>
    <x v="1"/>
    <s v="_x000a_12.   Se cuentan con ciclo rutas en el tramo 1 (2km de longitud aproa) y tramo 2 (500m de longitud aprox); se tiene dentro del contrato de concesión el término “amoblamiento” urbano y no es claro el mantenimiento que se le debe realizar a estas. Se debe "/>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solicitó al concesionario mantenimiento; sin embargo, es necesario enviar soportes y respuesta del concesionario_x000a__x000a_Seguimiento el 2016"/>
    <m/>
    <x v="1"/>
    <s v="Mediante correo electrónico del 21/12/15, se informa que se solicitó al concesionario mantenimiento; sin embargo. Se adjuntan soportes "/>
    <s v="ENE-MAR"/>
    <x v="1"/>
  </r>
  <r>
    <n v="1697"/>
    <n v="486"/>
    <x v="1"/>
    <s v="_x000a_13.   Dentro del seguimiento realizado a la revegetalizacion y/o reforestación, se evidenció que por falta de mantenimiento se extinguieron algunas compensaciones ya realizadas; se debe  requerir al concesionario y empezar proceso de sanción de ser perti"/>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está realizando la revegatilización en varios tramos; sin embargo, es necesario enviar soportes"/>
    <n v="100"/>
    <x v="1"/>
    <s v="Mediante correo electrónico del 21/12/15, se informa que se está realizando la revegatilización en varios tramos. Se adjuntan soportes "/>
    <s v="ENE-MAR"/>
    <x v="1"/>
  </r>
  <r>
    <n v="1699"/>
    <n v="488"/>
    <x v="1"/>
    <s v="_x000a_15.   Dentro de la verificación realizada a las casetas de peaje se deben incluir en los formatos:  Delegación del servicio en el recaudo, relación de cada uno de los libros (registro de dineros personales, libro control de boletería manual, informe de e"/>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se lleva un formato; sin embargo, es necesario enviar soportes"/>
    <m/>
    <x v="1"/>
    <s v="Mediante correo electrónico del 21/12/15, se informa que se lleva un formato. Se adjuntan soportes"/>
    <s v="ENE-MAR"/>
    <x v="1"/>
  </r>
  <r>
    <n v="1702"/>
    <n v="491"/>
    <x v="1"/>
    <s v="Se presentan observaciones a la gestión realizada por parte del Supervisor,[#_ftn2][2]_x000a_ _x000a_Además de tener en cuenta las observaciones detectadas a la interventoría, para el ejercicio de las acciones a que haya lugar, se presentan las siguientes:_x000a_ _x000a_De acuer"/>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en los informes está aprobada la nómina de la interventoría; sin embargo, es necesario enviar soportes"/>
    <n v="100"/>
    <x v="1"/>
    <s v="Mediante correo electrónico del 21/12/15, se informa que en los informes está aprobada la nómina de la interventoría. Se adjuntan soportes "/>
    <s v="ENE-MAR"/>
    <x v="1"/>
  </r>
  <r>
    <n v="1703"/>
    <n v="492"/>
    <x v="1"/>
    <s v=" _x000a_Temas pendientes a la fecha[#_ftn3][3]:_x000a__x000a_·         El Índice de Estado de la vía no se encuentra por encima de los estándares establecidos, ya que ningún tramo se encuentra por encima de 4.5 en su calificació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s v="ENE-MAR"/>
    <x v="1"/>
  </r>
  <r>
    <n v="1704"/>
    <n v="493"/>
    <x v="1"/>
    <s v=" _x000a_Temas pendientes a la fecha[#_ftn3][3]:_x000a_·         No se ha suscrito acta de inicio de etapa de operación_x000a_"/>
    <s v="GESTIÓN CONTRACTUAL Y  SEGUIMIENTO DE  PROYECTOS DE  INFRAESTRUCTURA DE TRANSPORTE "/>
    <x v="3"/>
    <s v="Área metropolitana de Cúcuta"/>
    <s v="Javier León"/>
    <s v="Septiembre de 2013"/>
    <s v="PEI"/>
    <n v="57"/>
    <s v="Ac"/>
    <m/>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
    <m/>
    <x v="0"/>
    <m/>
    <m/>
    <x v="1"/>
  </r>
  <r>
    <n v="1705"/>
    <n v="494"/>
    <x v="1"/>
    <s v=" _x000a_Temas pendientes a la fecha[#_ftn3][3]:_x000a__x000a_·         Realizar seguimiento a las observaciones planteadas por la interventoría mediante memorando interno N° 20134090150802 de abril 22 de 2013 Se Incluyó en cada uno de los Informes de Interventoría constanc"/>
    <s v="GESTIÓN CONTRACTUAL Y  SEGUIMIENTO DE  PROYECTOS DE  INFRAESTRUCTURA DE TRANSPORTE "/>
    <x v="3"/>
    <s v="Área metropolitana de Cúcuta"/>
    <s v="Javier León"/>
    <s v="Septiembre de 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s v="ENE-MAR"/>
    <x v="1"/>
  </r>
  <r>
    <n v="1707"/>
    <n v="496"/>
    <x v="1"/>
    <s v="No se encuentran publicados en la página web los indicadores de gestión para el año 2012."/>
    <s v="SISTEMA ESTRATÉGICO DE PLANEACIÓN Y  GESTIÓN "/>
    <x v="1"/>
    <s v="Gerencia de Planeación "/>
    <s v="Marcos  Noguera"/>
    <s v="Octubre de 2013 "/>
    <s v="PEI"/>
    <n v="29"/>
    <m/>
    <m/>
    <m/>
    <m/>
    <m/>
    <m/>
    <m/>
    <x v="1"/>
    <s v="Con respecto a esta no conformidad, se logró observar que a partir del mes de diciembre de 2015 se están publicando los indicadores de gestión en la página web de la entidad."/>
    <s v="ENE-MAR"/>
    <x v="0"/>
  </r>
  <r>
    <n v="1708"/>
    <n v="497"/>
    <x v="1"/>
    <s v="Igualmente no se encontró publicado el informe de austeridad en el gasto para el año 2012."/>
    <s v="GESTIÓN  ADMINISTRATIVA Y  FINANCIERA"/>
    <x v="2"/>
    <s v="Contabilidad"/>
    <s v="Marcos  Noguera"/>
    <s v="Octubre de 2013 "/>
    <s v="PEI"/>
    <n v="29"/>
    <m/>
    <m/>
    <m/>
    <m/>
    <m/>
    <m/>
    <m/>
    <x v="1"/>
    <s v="Después de realizar una revisión en la página web de la entidad en el mes de diciembre de 2015 se encontró la publicación de dicho informe."/>
    <s v="ENE-MAR"/>
    <x v="0"/>
  </r>
  <r>
    <n v="1710"/>
    <n v="499"/>
    <x v="1"/>
    <s v="1. Dar aplicabilidad a lo establecido en la Ley 909 de 2004 en su artículo 16 y el Decreto 1228 de 2005, en lo referente a las Comisiones de Personal de las Entidades Estales. *"/>
    <s v="GESTIÓN DEL TALENTO HUMANO"/>
    <x v="2"/>
    <s v="Talento Humano"/>
    <s v="Marcos  Noguera"/>
    <s v="Octubre de 2013 "/>
    <s v="PEI"/>
    <n v="94"/>
    <m/>
    <m/>
    <m/>
    <m/>
    <m/>
    <s v="Es importante aclarar que esta no es una no conformidad, sino una recomendación pero la entidad viene aplicando la norma a la cual se hace alusión."/>
    <m/>
    <x v="1"/>
    <s v="Se cierra por ser una recomendación "/>
    <s v="ENE-MAR"/>
    <x v="0"/>
  </r>
  <r>
    <n v="1711"/>
    <n v="500"/>
    <x v="1"/>
    <s v="2. Publicar los informes trimestrales dentro de la página de la CNSC, con las especificaciones legales. *"/>
    <s v="GESTIÓN DEL TALENTO HUMANO"/>
    <x v="2"/>
    <s v="Talento Humano"/>
    <s v="Marcos  Noguera"/>
    <s v="Octubre de 2013 "/>
    <s v="PEI"/>
    <n v="94"/>
    <s v="Ac"/>
    <s v="Se presenta la evidencia de las últimas publicaciones en la página web www.cnsc.gov.co (anexos soportes)"/>
    <m/>
    <m/>
    <m/>
    <s v="No se ha subsanado, en el informe programado para el 2016 se revisará el cumplimiento y/o estado de avance de la no conformidad"/>
    <n v="100"/>
    <x v="1"/>
    <s v="El día 26 de abril de 2016, la no conformidad se cierra en razón que tiene una justificación válida y que se le realizó el tratamiento adecuado, siendo demostrado por el GIT responsable."/>
    <s v="ABRIL"/>
    <x v="0"/>
  </r>
  <r>
    <n v="1716"/>
    <n v="505"/>
    <x v="1"/>
    <s v="_x000a_4.       Se recomienda incluir dentro del seguimiento efectuado, el cumplimiento de los ciclos de los recursos del concesionario para garantizar que no hay violación a los LA/FT (lavado de activos y financiación de terrorismo). Según lo estipulado por la"/>
    <s v="GESTIÓN CONTRACTUAL Y  SEGUIMIENTO DE  PROYECTOS DE  INFRAESTRUCTURA DE TRANSPORTE "/>
    <x v="4"/>
    <s v="Córdoba-Sucre"/>
    <s v="Javier León"/>
    <s v="Octubre de 2013 "/>
    <s v="PEI"/>
    <n v="16"/>
    <s v="Ac"/>
    <s v="Mediante memorando No. 2015-500-015325-3 del 24/12/15 se informó que: &quot;No se ha efectuado este tipo de seguimiento, dado que la competencia contractual de la interventoría es respecto al seguimiento de los pagos y los recursos relacionados con el proyecto"/>
    <d v="2013-11-05T00:00:00"/>
    <d v="2013-12-31T00:00:00"/>
    <m/>
    <s v="Mediante memorando No. 2015-500-015325-3 del 24/12/15 se informa que no se tiene los documentos de la época; sin embargo, es necesario evidenciar si se está realizando actualmente"/>
    <m/>
    <x v="1"/>
    <s v="Mediante memorando No. 2016-500-003794-3 del 16/03/2016 se informa que mediante los comités de fiducia se está tramitando dicho requerimiento; sin embargo, es necesario conocer respuesta sobre el particular por parte de la fiducia y/o concesionario._x000a__x000a_Medi"/>
    <s v="JUNIO-JULIO"/>
    <x v="1"/>
  </r>
  <r>
    <n v="1719"/>
    <n v="508"/>
    <x v="1"/>
    <s v="_x000a_Se debe dar celeridad por parte de la Agencia Nacional de Infraestructura al proceso sancionatorio radicado en la agencia Nacional de infraestructura mediante radicado ANI 20124090352462 de noviembre 20 de 2012, donde la firma interventora solicita media"/>
    <s v="GESTIÓN CONTRACTUAL Y  SEGUIMIENTO DE  PROYECTOS DE  INFRAESTRUCTURA DE TRANSPORTE "/>
    <x v="4"/>
    <s v="Córdoba-Sucre"/>
    <s v="Javier León"/>
    <s v="Octubre de 2013 "/>
    <s v="PEI"/>
    <n v="16"/>
    <s v="Ac"/>
    <s v="Si bien con el memorando No. 2015-500-015325-3 del 24/12/15 se informa que no se tiene seguimiento del proceso de incumplimiento al concesionario. Se expuso también que: &quot;(...) de acuerdo con la revisión efectuada a los archivos del proyecto se encontró q"/>
    <d v="2013-11-05T00:00:00"/>
    <d v="2013-12-31T00:00:00"/>
    <m/>
    <s v="Mediante memorando No. 2015-500-015325-3 del 24/12/15 se informa que no se tiene seguimiento del proceso de incumplimiento al concesionario"/>
    <m/>
    <x v="1"/>
    <s v="Mediante memorando No. 2016-500-003794-3 del 16/03/2016 se informa que no se tiene seguimiento del proceso de incumplimiento al concesionario y que debería trasladarse a la VJ. Al respecto, es necesario que la supervisora informe el estado en el que se en"/>
    <s v="JUNIO-JULIO"/>
    <x v="1"/>
  </r>
  <r>
    <n v="1724"/>
    <n v="513"/>
    <x v="1"/>
    <s v="1.       Aunque se anexo por parte de la firma interventora una matriz de riesgo según lo estipulado en el Anexo 4, ítem N°1 – Objetivos - literal (j)[1] – Gestión de Riesgos, dicha herramienta no es un sistema dedicado a la identificación y previsión de "/>
    <s v="GESTIÓN CONTRACTUAL Y  SEGUIMIENTO DE  PROYECTOS DE  INFRAESTRUCTURA DE TRANSPORTE "/>
    <x v="3"/>
    <s v="DEVIMED"/>
    <s v="Javier León"/>
    <s v="Octubre de 2013 "/>
    <s v="PEI"/>
    <n v="51"/>
    <s v="Ac"/>
    <s v="En el tercer informe de Diagnóstico de la interventoría, entregado con radicado Aní No. No.2014-409-019788-2, del 30 de abril de 2014 se presentó la matriz de riesgos como Anexo No.01 del informe."/>
    <d v="2013-11-05T00:00:00"/>
    <d v="2013-12-31T00:00:00"/>
    <m/>
    <m/>
    <m/>
    <x v="1"/>
    <s v="Mediante correo electrónico del 18/03/2016 se anexa matriz de riesgos modificada, la cual se incluye en los informes de diagnóstico"/>
    <s v="ENE-MAR"/>
    <x v="1"/>
  </r>
  <r>
    <n v="1725"/>
    <n v="514"/>
    <x v="1"/>
    <s v="_x000a_2.       La encuesta semestral sobre la precepción de satisfacción del servicio prestado propia de la etapa de operación fue presentada mediante radicado N° 20134090378372 de septiembre 20 de 2013, cuando esta encuesta debió presentarse en abril de 2013 "/>
    <s v="GESTIÓN CONTRACTUAL Y  SEGUIMIENTO DE  PROYECTOS DE  INFRAESTRUCTURA DE TRANSPORTE "/>
    <x v="3"/>
    <s v="DEVIMED"/>
    <s v="Javier León"/>
    <s v="Octubre de 2013 "/>
    <s v="PEI"/>
    <n v="51"/>
    <s v="Ac"/>
    <s v="Si bien es cierto que se presentó un retraso en la entrega de los informes, también es claro que la fecha debemos contar con un total de seis 86) informes radicados en la ANi, los cuales se relacionan a continuación:"/>
    <d v="2013-11-05T00:00:00"/>
    <d v="2013-12-31T00:00:00"/>
    <m/>
    <s v="Mediante correo electrónico del 18/03/2016 se anexa cuadro de seguimiento, con las distintas encuestas que se han realizado. Se realizará seguimiento"/>
    <m/>
    <x v="1"/>
    <s v="Mediante correo electrónico del 29/06/2016, se anexa el informe de encuestas a satisfacción a los usuarios de las vías concesionadas allegado a la entidad bajo el número de radicado 2016-409-049876-2, de fecha 15 de junio de 2016. "/>
    <s v="JUNIO-JULIO"/>
    <x v="1"/>
  </r>
  <r>
    <n v="1728"/>
    <n v="517"/>
    <x v="1"/>
    <s v="_x000a_5.       Aunque la interventoría cuenta con una Pagina WEB propia www.cintercarreteros.com, esta no cumple con todos los requisitos del contrato, esto ocasiona incumplimiento en algunos ítems de seguimiento. Lo anterior se basa en que dicha página debe c"/>
    <s v="GESTIÓN CONTRACTUAL Y  SEGUIMIENTO DE  PROYECTOS DE  INFRAESTRUCTURA DE TRANSPORTE "/>
    <x v="3"/>
    <s v="DEVIMED"/>
    <s v="Javier León"/>
    <s v="Octubre de 2013 "/>
    <s v="PEI"/>
    <n v="51"/>
    <s v="Ac"/>
    <s v="La página web del Consorcio Intercarreteros  se localiza en la red con el enlace www.cintercarreteros.com en ella se presenta en tiempo real todos los componentes que contractualmente se requieren para la etapa de Operación y Mantenimiento._x000a__x000a_Actualmente s"/>
    <d v="2013-11-05T00:00:00"/>
    <d v="2013-12-31T00:00:00"/>
    <m/>
    <m/>
    <m/>
    <x v="1"/>
    <s v="Mediante correo electrónico del 18/03/2016 se anexa pantallazos en donde se evidencia que la página cuenta con lo mínimo requerido"/>
    <s v="ENE-MAR"/>
    <x v="1"/>
  </r>
  <r>
    <n v="1729"/>
    <n v="518"/>
    <x v="1"/>
    <s v="_x000a_6.       Se debe realizar una revisión total de la boletería manual provista en las estaciones de peaje, a través de la cual se garantice el número impreso y existente por cada categoría._x000a_"/>
    <s v="GESTIÓN CONTRACTUAL Y  SEGUIMIENTO DE  PROYECTOS DE  INFRAESTRUCTURA DE TRANSPORTE "/>
    <x v="3"/>
    <s v="DEVIMED"/>
    <s v="Javier León"/>
    <s v="Octubre de 2013 "/>
    <s v="PEI"/>
    <n v="51"/>
    <s v="Ac"/>
    <s v="Como control a la boletería manual de contingencia, la interventoría cuenta con el formato CI-P-04 “Arqueo de boletería manual de contingencia”, el cual se diligencia cada mes, para cada una de las estaciones de peaje. El procedimiento para su diligenciam"/>
    <d v="2013-11-05T00:00:00"/>
    <d v="2013-12-31T00:00:00"/>
    <m/>
    <m/>
    <m/>
    <x v="1"/>
    <s v="Mediante correo electrónico del 18/03/2016 se anexa fotografías del último arqueo realizado a las estaciones de peaje, las cuales se adicionan a  los informes mensuales"/>
    <s v="ENE-MAR"/>
    <x v="1"/>
  </r>
  <r>
    <n v="1735"/>
    <n v="524"/>
    <x v="1"/>
    <s v="_x000a_12.   Se deben anexar los formatos que garanticen el adecuado seguimiento que se efectúa a LAS Ambulancias, Grúas,  e implementos y vehículos de la POLCA._x000a_"/>
    <s v="GESTIÓN CONTRACTUAL Y  SEGUIMIENTO DE  PROYECTOS DE  INFRAESTRUCTURA DE TRANSPORTE "/>
    <x v="3"/>
    <s v="DEVIMED"/>
    <s v="Javier León"/>
    <s v="Octubre de 2013 "/>
    <s v="PEI"/>
    <n v="51"/>
    <s v="Ac"/>
    <s v="La interventoría realiza inspección del estado y dotación de los vehículos del concesionario (grúas y ambulancias) con una periodicidad de cada tres (3) meses. Para este fin, se cuenta con los formatos CI-I-13 “Inspección de vehículos del Concesionario” y"/>
    <d v="2013-11-05T00:00:00"/>
    <d v="2013-12-31T00:00:00"/>
    <m/>
    <m/>
    <m/>
    <x v="1"/>
    <s v="Mediante correo electrónico del 18/03/2016 se anexa fotografías del seguimiento a los equipos de operación del concesionario, al igual que formatos de control"/>
    <s v="ENE-MAR"/>
    <x v="1"/>
  </r>
  <r>
    <n v="1741"/>
    <n v="530"/>
    <x v="1"/>
    <s v="_x000a_18.   Se tienen observaciones en la revisión efectuada por la Interventoría a las casetas de Pesaje como:_x000a_a.       Realizar pruebas de repetitividad y de excentricidad a la báscula._x000a_b.       Se recomienda llevar registro de los libros que se lleva en la "/>
    <s v="GESTIÓN CONTRACTUAL Y  SEGUIMIENTO DE  PROYECTOS DE  INFRAESTRUCTURA DE TRANSPORTE "/>
    <x v="3"/>
    <s v="DEVIMED"/>
    <s v="Javier León"/>
    <s v="Octubre de 2013 "/>
    <s v="PEI"/>
    <n v="51"/>
    <s v="Ac"/>
    <s v="Para la revisión de las estaciones de pesaje, la interventoría cuenta con el formato CI-B-07 “Inspección física de básculas”, el cual se diligencia cada mes. En este formato se hace revisión del estado de la infraestructura, operación de la báscula (Displ"/>
    <d v="2013-11-05T00:00:00"/>
    <d v="2013-12-31T00:00:00"/>
    <m/>
    <m/>
    <m/>
    <x v="1"/>
    <s v="Mediante correo electrónico del 18/03/2016 se anexa formato de seguimiento y control a las estaciones de pesaje"/>
    <s v="ENE-MAR"/>
    <x v="1"/>
  </r>
  <r>
    <n v="1743"/>
    <n v="532"/>
    <x v="1"/>
    <s v="_x000a_20.   Se presenta extemporaneidad en la presentación del informe semestral de Medición del Índice de Estado, lo anterior se sustenta  en que el radicado de presentación a la Agencia Nacional de Infraestructura es de mayo 6 de 2013, mediante radicado N° 2"/>
    <s v="GESTIÓN CONTRACTUAL Y  SEGUIMIENTO DE  PROYECTOS DE  INFRAESTRUCTURA DE TRANSPORTE "/>
    <x v="3"/>
    <s v="DEVIMED"/>
    <s v="Javier León"/>
    <s v="Octubre de 2013 "/>
    <s v="PEI"/>
    <n v="51"/>
    <s v="Ac"/>
    <s v="Si bien es cierto que se presentó un retraso en la entrega de los informes, también es claro que la fecha debemos contar con un total de seis (6) informes radicados en la ANi, los cuales se relacionan a continuación:"/>
    <d v="2013-11-05T00:00:00"/>
    <d v="2013-12-31T00:00:00"/>
    <m/>
    <s v="Mediante correo electrónico del 18/03/2016 se anexa cuadro de seguimiento, con las distintos informes radicados del índice de estado. Se realizará seguimiento"/>
    <m/>
    <x v="1"/>
    <s v="Mediante correo electrónico del 29/06/2016, se anexa el informe No 7 pertinente a la medición del Índice de Estado para el mes de marzo de 2016 "/>
    <s v="JUNIO-JULIO"/>
    <x v="1"/>
  </r>
  <r>
    <n v="1744"/>
    <n v="533"/>
    <x v="1"/>
    <s v="_x000a_21.   El informe de avance (Diagnostico de avance), fue remitido mediante oficio N° 20134090252322 de junio 28 de 2013, cuando la obligación contractual es de presentación semestral siguiente a la iniciación del contrato, es decir tuvo que ser presentado"/>
    <s v="GESTIÓN CONTRACTUAL Y  SEGUIMIENTO DE  PROYECTOS DE  INFRAESTRUCTURA DE TRANSPORTE "/>
    <x v="3"/>
    <s v="DEVIMED"/>
    <s v="Javier León"/>
    <s v="Octubre de 2013 "/>
    <s v="PEI"/>
    <n v="51"/>
    <s v="Ac"/>
    <s v="El informe de Diagnóstico de avance semestral No.01 se presentó en la ANI el 28 de junio de 2013, con radicado No. 2013-409-025232-2 y el informe que se presentó en la fecha enunciada como 9 de noviembre corresponde al Informe de diagnóstico inicial radic"/>
    <d v="2013-11-05T00:00:00"/>
    <d v="2013-12-31T00:00:00"/>
    <m/>
    <m/>
    <m/>
    <x v="1"/>
    <s v="Mediante correo electrónico del 18/03/2016 se anexa radicados en los cuales se presentaron los informes de diagnóstico, cumpliendo con lo requerido"/>
    <s v="ENE-MAR"/>
    <x v="1"/>
  </r>
  <r>
    <n v="1745"/>
    <n v="534"/>
    <x v="1"/>
    <s v="_x000a_22.   No se anexo informe de  Medición de reflectividad en señalización horizontal y vertical el cual debe ser presentado cada 4 meses._x000a_"/>
    <s v="GESTIÓN CONTRACTUAL Y  SEGUIMIENTO DE  PROYECTOS DE  INFRAESTRUCTURA DE TRANSPORTE "/>
    <x v="3"/>
    <s v="DEVIMED"/>
    <s v="Javier León"/>
    <s v="Octubre de 2013 "/>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3-11-05T00:00:00"/>
    <d v="2013-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s v="JUNIO-JULIO"/>
    <x v="1"/>
  </r>
  <r>
    <n v="1746"/>
    <n v="535"/>
    <x v="1"/>
    <s v="_x000a_23.   El diagnóstico inicial donde se refleja la situación completa de todas y cada una de las obligaciones por áreas de gestión a cargo del concesionario, fue remitido mediante oficio N° 20124090372232 de diciembre 4 de 2012, cuando la obligación contra"/>
    <s v="GESTIÓN CONTRACTUAL Y  SEGUIMIENTO DE  PROYECTOS DE  INFRAESTRUCTURA DE TRANSPORTE "/>
    <x v="3"/>
    <s v="DEVIMED"/>
    <s v="Javier León"/>
    <s v="Octubre de 2013 "/>
    <s v="PEI"/>
    <n v="51"/>
    <s v="Ac"/>
    <s v="El informe de Diagnóstico inicial se presentó en la ANI el 4 de diciembre de 2012, con radicado No. 2012-409- 037223-2, es decir con un mes de atraso. _x000a_Se adjunta este comunicado en el Anexo 4_x000a_"/>
    <d v="2013-11-05T00:00:00"/>
    <d v="2013-12-31T00:00:00"/>
    <m/>
    <m/>
    <m/>
    <x v="1"/>
    <s v="Mediante correo electrónico del 18/03/2016 se anexa radicado del diagnóstico inicial, el cual cumple con lo requerido"/>
    <s v="ENE-MAR"/>
    <x v="1"/>
  </r>
  <r>
    <n v="1747"/>
    <n v="536"/>
    <x v="1"/>
    <s v="_x000a_24.   Se debe verificar los procedimientos del Concesionario con respecto al control de transporte de cargas extra dimensionadas y/o extra pesadas y/o peligrosas."/>
    <s v="GESTIÓN CONTRACTUAL Y  SEGUIMIENTO DE  PROYECTOS DE  INFRAESTRUCTURA DE TRANSPORTE "/>
    <x v="3"/>
    <s v="DEVIMED"/>
    <s v="Javier León"/>
    <s v="Octubre de 2013 "/>
    <s v="PEI"/>
    <n v="51"/>
    <s v="Ac"/>
    <s v="El procedimiento del Concesionario al control de cargas se realiza con verificación en el peaje de las empresas subcontratista G4S y flytech para que dispongan personal en el momento del paso por peajes, ya que según las dimensiones requiere del retiro de"/>
    <d v="2013-11-05T00:00:00"/>
    <d v="2013-12-31T00:00:00"/>
    <m/>
    <m/>
    <m/>
    <x v="1"/>
    <s v="Mediante correo electrónico del 18/03/2016 se anexa seguimiento a los formatos utilizados por la interventoría, y las modificaciones implementadas a los mismos"/>
    <s v="ENE-MAR"/>
    <x v="1"/>
  </r>
  <r>
    <n v="1748"/>
    <n v="537"/>
    <x v="1"/>
    <s v="Se presentan observaciones a la gestión realizada por parte del Supervisor,[3]_x000a_ _x000a_Además de tener en cuenta las observaciones detectadas a la interventoría, para el ejercicio de las acciones a que haya lugar, se presentan las siguientes:_x000a_ _x000a_1. De acuerdo a "/>
    <s v="GESTIÓN CONTRACTUAL Y  SEGUIMIENTO DE  PROYECTOS DE  INFRAESTRUCTURA DE TRANSPORTE "/>
    <x v="3"/>
    <s v="DEVIMED"/>
    <s v="Javier León"/>
    <s v="Octubre de 2013 "/>
    <s v="PEI"/>
    <n v="51"/>
    <s v="Ac"/>
    <s v="_x000a_Envió Formatos de Revisión y Aprobación  de Informes de Interventoría, en el cual se realiza seguimiento al cumplimiento del manual de supervisión e interventoría. _x000a_"/>
    <m/>
    <m/>
    <m/>
    <s v="Mediante _x000a__x000a_Mediante correo electrónico del 27 de abril se envía plan de mejoramiento. A la espera de documentación soporte"/>
    <m/>
    <x v="1"/>
    <s v="Mediante correo electrónico del 27/04/2016 se envía plan de mejoramiento. _x000a__x000a_Mediante correo electrónico del 07/06/2016 se anexa formatos diligenciados de este año, en donde se evidencia la aplicación del manual de supervisión e interventoría_x000a__x000a_"/>
    <s v="JUNIO"/>
    <x v="1"/>
  </r>
  <r>
    <n v="1749"/>
    <n v="538"/>
    <x v="1"/>
    <s v="Se presentan observaciones a la gestión realizada por parte del Supervisor,[3]_x000a_ _x000a_Además de tener en cuenta las observaciones detectadas a la interventoría, para el ejercicio de las acciones a que haya lugar, se presentan las siguientes:_x000a__x000a_2.       Requerir"/>
    <s v="GESTIÓN CONTRACTUAL Y  SEGUIMIENTO DE  PROYECTOS DE  INFRAESTRUCTURA DE TRANSPORTE "/>
    <x v="3"/>
    <s v="DEVIMED"/>
    <s v="Javier León"/>
    <s v="Octubre de 2013 "/>
    <s v="PEI"/>
    <n v="51"/>
    <s v="Ac"/>
    <s v="En el comunicado de la ANI  con radicado No. 2014-306-011469-1 del 19 de junio de 2014, se nos informó en el numeral 19 lo siguiente:_x000a_“19. Con respecto a la mejora continua en los procesos de seguimiento de la Interventoría, se pudo constatar a través de "/>
    <d v="2013-11-05T00:00:00"/>
    <d v="2013-12-31T00:00:00"/>
    <m/>
    <m/>
    <m/>
    <x v="1"/>
    <s v="Mediante correo electrónico del 18/03/2016 se anexa seguimiento a los formatos utilizados por la interventoría, y las modificaciones implementadas a los mismos"/>
    <s v="ENE-MAR"/>
    <x v="1"/>
  </r>
  <r>
    <n v="1750"/>
    <n v="539"/>
    <x v="1"/>
    <s v="Se presentan observaciones a la gestión realizada por parte del Supervisor,[3]_x000a_ _x000a_Además de tener en cuenta las observaciones detectadas a la interventoría, para el ejercicio de las acciones a que haya lugar, se presentan las siguientes:_x000a__x000a_3.       No se pr"/>
    <s v="GESTIÓN CONTRACTUAL Y  SEGUIMIENTO DE  PROYECTOS DE  INFRAESTRUCTURA DE TRANSPORTE "/>
    <x v="3"/>
    <s v="DEVIMED"/>
    <s v="Javier León"/>
    <s v="Octubre de 2013 "/>
    <s v="PEI"/>
    <n v="51"/>
    <s v="Ac"/>
    <s v="A continuación se presentan informes mensuales con el radicado de la ANI desde el inicio del contrato._x000a_Es preciso aclarar que el 80% de la información contenida en el informe es suministrada por el Concesionario, quien presenta esta información pasados lo"/>
    <d v="2013-11-05T00:00:00"/>
    <d v="2013-12-31T00:00:00"/>
    <m/>
    <s v="Mediante correo electrónico del 18/03/2016 se anexa cuadro de seguimiento, con las distintos informes radicados . Se realizará seguimiento"/>
    <m/>
    <x v="1"/>
    <s v="Mediante correo electrónico del 29/06/2016, se anexan informes  mensuales de la interventoría de marzo, abril y mayo, en donde se evidencia cumplimiento"/>
    <s v="JUNIO-JULIO"/>
    <x v="1"/>
  </r>
  <r>
    <n v="1751"/>
    <n v="540"/>
    <x v="1"/>
    <s v="Se presentan observaciones a la gestión realizada por parte del Supervisor,[3]_x000a_ _x000a_Además de tener en cuenta las observaciones detectadas a la interventoría, para el ejercicio de las acciones a que haya lugar, se presentan las siguientes:_x000a_ _x000a_4.       Se debe"/>
    <s v="GESTIÓN CONTRACTUAL Y  SEGUIMIENTO DE  PROYECTOS DE  INFRAESTRUCTURA DE TRANSPORTE "/>
    <x v="3"/>
    <s v="DEVIMED"/>
    <s v="Javier León"/>
    <s v="Octubre de 2013 "/>
    <s v="PEI"/>
    <n v="51"/>
    <s v="Ac"/>
    <s v="Lo anterior hace referencia al Hallazgo 252. Administrativo, Disciplinario y Fiscal – Mantenimiento Segunda Calzada Tramo 2: “Se evidencia un mayor beneficio al concesionario por $443 millones de agosto de 1995, correspondientes a $1.604 millones a diciem"/>
    <d v="2013-11-05T00:00:00"/>
    <d v="2013-12-31T00:00:00"/>
    <m/>
    <m/>
    <m/>
    <x v="1"/>
    <s v="Mediante correo electrónico del 18/03/2016 se anexa seguimiento a los hallazgos de contraloría. A la fecha, todos se encuentran al 100%"/>
    <s v="ENE-MAR"/>
    <x v="1"/>
  </r>
  <r>
    <n v="1752"/>
    <n v="541"/>
    <x v="1"/>
    <s v="Se presentan observaciones a la gestión realizada por parte del Supervisor,[3]_x000a_ _x000a_Además de tener en cuenta las observaciones detectadas a la interventoría, para el ejercicio de las acciones a que haya lugar, se presentan las siguientes:_x000a_ _x000a_·         El Ing"/>
    <s v="GESTIÓN CONTRACTUAL Y  SEGUIMIENTO DE  PROYECTOS DE  INFRAESTRUCTURA DE TRANSPORTE "/>
    <x v="3"/>
    <s v="DEVIMED"/>
    <s v="Javier León"/>
    <s v="Octubre de 2013 "/>
    <s v="PEI"/>
    <n v="51"/>
    <s v="Ac"/>
    <s v="A continuación se presentan los comunicados de aprobación del personal que se ha cambiado hasta la fecha:_x000a_Cambios referentes al cargo Ingeniero Aforador, ver Anexo 6:_x000a_- 2012-305-015351-1, del 29 de noviembre de 2012_x000a_- 2013-306-004812-1, del 8 de abril de "/>
    <d v="2013-11-05T00:00:00"/>
    <d v="2013-12-31T00:00:00"/>
    <m/>
    <m/>
    <m/>
    <x v="1"/>
    <s v="Mediante correo electrónico del 18/03/2016 se adjuntan oficios de aprobación"/>
    <s v="ENE-MAR"/>
    <x v="1"/>
  </r>
  <r>
    <n v="1753"/>
    <n v="542"/>
    <x v="1"/>
    <s v="Se presentan observaciones a la gestión realizada por parte del Supervisor,[3]_x000a_ _x000a_Además de tener en cuenta las observaciones detectadas a la interventoría, para el ejercicio de las acciones a que haya lugar, se presentan las siguientes:_x000a_ _x000a_Temas pendientes"/>
    <s v="GESTIÓN CONTRACTUAL Y  SEGUIMIENTO DE  PROYECTOS DE  INFRAESTRUCTURA DE TRANSPORTE "/>
    <x v="3"/>
    <s v="DEVIMED"/>
    <s v="Javier León"/>
    <s v="Octubre de 2013 "/>
    <s v="PEI"/>
    <n v="51"/>
    <s v="Ac"/>
    <s v="·  Implementar formato por parte de interventoría para ficha técnica: _x000a_En el comunicado de la ANI  con radicado No. 2014-306-011469-1 del 19 de junio de 2014, se nos informó en el numeral 19 lo siguiente:_x000a_“19. Con respecto a la mejora continua en los proc"/>
    <d v="2013-11-05T00:00:00"/>
    <d v="2013-12-31T00:00:00"/>
    <m/>
    <s v="Mediante correo electrónico del 18/03/2016 se da respuesta a una de las observaciones. Es necesario incluir las otras"/>
    <m/>
    <x v="1"/>
    <s v="Mediante correo electrónico del 18/03/2016 se da respuesta a una de las observaciones. Es necesario incluir las otras._x000a__x000a__x000a_Mediante correo electrónico del 07/06/2016 se anexa documento en e cual se da explicación a cada uno de los ítems que componen la no c"/>
    <s v="JUNIO"/>
    <x v="1"/>
  </r>
  <r>
    <n v="1759"/>
    <n v="548"/>
    <x v="1"/>
    <s v="A renglón seguido se detallan estas recomendaciones para la supervisión del proyecto, direccionadas en la época de la auditoría hacia la ingeniera Ángela Pantoja:_x000a__x000a_a) Se hace especial recomendación a la Vicepresidencia de Gestión Contractual de las trámit"/>
    <s v="GESTIÓN CONTRACTUAL Y  SEGUIMIENTO DE  PROYECTOS DE  INFRAESTRUCTURA DE TRANSPORTE "/>
    <x v="3"/>
    <s v="Bogotá-Villavicencio"/>
    <s v="Juan Carlos Sáenz"/>
    <s v="Octubre de 2013 "/>
    <s v="PEI"/>
    <n v="59"/>
    <s v="Ac"/>
    <s v="o Se enviará trazabilidad relacionada con el Puente de la Caridad Km63+800.                                      o La variante Pipiral no se encuentra dentro del Alcance al Contrato de Concesión No 444 de 1994.  Se envía Acta de entrega de la ANI y recibo"/>
    <m/>
    <m/>
    <m/>
    <s v="Informe de auditoria de Noviembre de 2015_x000a_ En la Auditoría se comprometieron a revisar el tema para dar respuesta a la OCI._x000a_Mediante correo electrónico del 22/12/15 no se plantea ninguna acción de mejora al respecto."/>
    <n v="100"/>
    <x v="1"/>
    <s v="Mediante correo electrónico del 26/04/2016 se anexa comunicaciones de trazabilidad  respecto al Puente de la Caridad, y la Quebrada Estaquecá. De igual, se anexa el acta de entrega por parte de INVIAS de la variante Pipiral"/>
    <s v="ABRIL"/>
    <x v="1"/>
  </r>
  <r>
    <n v="1762"/>
    <n v="551"/>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En la auditoría prácticada el año 2014 la ANI evidenció el cuamplimiento de algunas mejoras de las indicadas, entre otras:_x000a_o Actualización científica y tecnológica hacia el personal de interventoría. Se cuenta con equipos de computo y software adecuado pa"/>
    <m/>
    <m/>
    <m/>
    <s v="Informe de auditoria de Noviembre de 2015 Se viene realizando pero no se anexa en el informe financiero, se sugiere anexarlo._x000a_Mediante correo electrónico del 22/12/15 se informa que se está incluyendo este tema en el Informe mensual de fiducia; sin embarg"/>
    <n v="50"/>
    <x v="0"/>
    <m/>
    <m/>
    <x v="1"/>
  </r>
  <r>
    <n v="1764"/>
    <n v="553"/>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Desde la auditoría de 2014, el Auditor de la ANI pudo evidenciar la exietencia de la página web con la información básica requerida, con vinculos a la ANI y al Concesionario, así como acceso de información a personal de la ANI (Supervisor) y acceso a las "/>
    <m/>
    <m/>
    <m/>
    <s v="Informe de auditoria de Noviembre de 2015_x000a_ En la Auditoría se comprometieron a revisar el tema para dar respuesta a la OCI._x000a_Mediante correo electrónico del 22/12/15 se informa que se están realizando actividades al respecto; sin embargo, es necesario apor"/>
    <m/>
    <x v="0"/>
    <m/>
    <m/>
    <x v="1"/>
  </r>
  <r>
    <n v="1766"/>
    <n v="555"/>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Mensualmente se hace una verificación del funcionamiento de la página web del concesionario y su revisión se refleja en el informe mensual social de la Interventoría, Ficha Social S3 Comunicar.  Dicha ficha contiene también un indicador de cumplimiento.  "/>
    <m/>
    <m/>
    <m/>
    <s v="Se precisan mejoras respecto a las auditorias anteriores sin embargo, se precisa actualizar de manera permanente la información."/>
    <n v="50"/>
    <x v="0"/>
    <m/>
    <m/>
    <x v="1"/>
  </r>
  <r>
    <n v="1767"/>
    <n v="556"/>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Se cambió el esquema del contenido del informe mensual predial, incluyendo gráficos y tablas que permiten visualizar el estado de la gestión predial del proyecto.    Se elaboraron bases de datos propias  que permiten llevar el control de la gestión adelan"/>
    <m/>
    <m/>
    <m/>
    <s v="Se lleva a cabo una verificación de la información pero no queda plasmada en ningún formato de seguimiento."/>
    <n v="50"/>
    <x v="0"/>
    <m/>
    <m/>
    <x v="1"/>
  </r>
  <r>
    <n v="1771"/>
    <n v="560"/>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Bogotá-Villavicencio"/>
    <s v="Juan Carlos Sáenz"/>
    <s v="Octubre de 2013 "/>
    <s v="PEI"/>
    <n v="59"/>
    <s v="Ac"/>
    <s v="Estos temas son tratados en los comités de Operación y Mantenimiento que se realizan con periodicidad mensual. Las recomendaciones atendidas por el Concesionario ha sido: mejora la iluminación de los túneles Boquerón y Buenavista; el Concesionario continu"/>
    <m/>
    <m/>
    <m/>
    <s v="Informe de auditoria de Noviembre de 2015_x000a_ En la Auditoría se comprometieron a revisar el tema para dar respuesta a la OCI. _x000a_Mediante correo electrónico del 22/12/15 se informa que se realizaron modificaciones en los formatos; sin embargo, es necesario ap"/>
    <m/>
    <x v="0"/>
    <m/>
    <m/>
    <x v="1"/>
  </r>
  <r>
    <n v="1779"/>
    <n v="568"/>
    <x v="1"/>
    <s v="En particular, se recomienda igualmente hacia la interventoría, las siguientes recomendaciones:_x000a_e) Producto de la evaluación realizada, se resaltan los aspectos mostrados en la Auditoría como “mejora” de procesos y metodologías propias de la labor misiona"/>
    <s v="GESTIÓN CONTRACTUAL Y  SEGUIMIENTO DE  PROYECTOS DE  INFRAESTRUCTURA DE TRANSPORTE "/>
    <x v="4"/>
    <s v="Ruta del sol tramo I"/>
    <s v="Juan Carlos Sáenz"/>
    <s v="Octubre de 2013 "/>
    <s v="PEI"/>
    <n v="54"/>
    <s v="Ac"/>
    <s v="La interventoría realiza un plan de acción interno, para lograr los objetivos planteados en este punto se anexa las acciones de mejoramiento y plan de acción"/>
    <d v="2013-11-05T00:00:00"/>
    <d v="2013-12-31T00:00:00"/>
    <m/>
    <s v="Mediante correo electrónico del 17/12/15 se envía el plan de acción de la interventoría frente a las observaciones, identificando un procedimiento para cada una de ellas. Es importante revisar el seguimiento que se le ha realizado"/>
    <n v="100"/>
    <x v="1"/>
    <s v="en auditoria de marzo de 2016 se verifico Mediante la actualización del PMP y seguimiento realizado por la oficina de control interno se aportaron los documentos con los cuales se subsana la no conformidad._x000a_De la misma manera se evidencia durante la audit"/>
    <s v="ENE-MAR"/>
    <x v="1"/>
  </r>
  <r>
    <n v="1780"/>
    <n v="569"/>
    <x v="1"/>
    <s v="A renglón seguido se detallan estas recomendaciones para la supervisión del proyecto de la ANI, direccionadas en la época de la auditoría hacia la ingeniera Maria Patricia Vargas:_x000a__x000a_a) Se debe realizar una nueva estructuración y reprogramación del Plan de "/>
    <s v="GESTIÓN CONTRACTUAL Y  SEGUIMIENTO DE  PROYECTOS DE  INFRAESTRUCTURA DE TRANSPORTE "/>
    <x v="3"/>
    <s v="Fontibón Facatativá los Alpes"/>
    <s v="Juan Carlos Sáenz"/>
    <s v="Octubre de 2013 "/>
    <s v="PEI"/>
    <n v="46"/>
    <s v="Ac"/>
    <s v="Actualmente se solicitó a la CGR el cierre de 5 de los 6 hallazgos existentes. Mediante correo se adjunta soporte de la solicitud del cierre de los mismos. El hallazgo No. 165 se encuentra en proceso de ejecución de los siguientes metas (pasos) para solic"/>
    <d v="2013-11-05T00:00:00"/>
    <d v="2013-12-31T00:00:00"/>
    <m/>
    <s v="Mediante correo electrónico del 15/12/15 se anexa evidencias de gestión respecto a las observaciones de contraloría. Aún no se han cerrado todas._x000a_Se evidencia que los 4 hallazgos tienen las unidades de medida completas y se está a la espera de que la cont"/>
    <n v="100"/>
    <x v="1"/>
    <m/>
    <s v="JUNIO"/>
    <x v="1"/>
  </r>
  <r>
    <n v="1782"/>
    <n v="571"/>
    <x v="1"/>
    <s v="A renglón seguido se detallan estas recomendaciones para la supervisión del proyecto de la ANI, direccionadas en la época de la auditoría hacia la ingeniera Maria Patricia Vargas:_x000a__x000a__x000a_c) El tema predial del proyecto igualmente requiere de una estrategia int"/>
    <s v="GESTIÓN CONTRACTUAL Y  SEGUIMIENTO DE  PROYECTOS DE  INFRAESTRUCTURA DE TRANSPORTE "/>
    <x v="3"/>
    <s v="Fontibón Facatativá los Alpes"/>
    <s v="Juan Carlos Sáenz"/>
    <s v="Octubre de 2013 "/>
    <s v="PEI"/>
    <n v="46"/>
    <s v="Ac"/>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
    <n v="80"/>
    <x v="0"/>
    <m/>
    <m/>
    <x v="1"/>
  </r>
  <r>
    <n v="1785"/>
    <n v="574"/>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s v=" _x000a_Mediante radicado ANI No. 2013-409-011006-2 de fecha 10 de marzo de 2014, la interventoría del proyecto dio cumplimiento a este requerimiento. Mediante correo electrónico se adjunta oficio mencionado."/>
    <d v="2013-11-05T00:00:00"/>
    <d v="2013-12-31T00:00:00"/>
    <m/>
    <s v="Mediante correo electrónico del 16/12/15 se anexa comunicación No. 2014-409-022141-2, en donde se menciona que el concesionario no está obligado a presentar dicha verificación, pero si revisa en la Lista Clinton._x000a_Es necesario evidenciar esto en los Inform"/>
    <n v="100"/>
    <x v="1"/>
    <m/>
    <s v="JUNIO"/>
    <x v="1"/>
  </r>
  <r>
    <n v="1787"/>
    <n v="576"/>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s v="Actualmente, la interventoría envía informes mensuales, en los cuales se pueden evidenciar el seguimiento en los diferentes aspectos mencionados en la No conformidad. Mediante correo electrónico se envía copia de los tres últimos informes mensuales de la "/>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
    <n v="90"/>
    <x v="0"/>
    <m/>
    <m/>
    <x v="1"/>
  </r>
  <r>
    <n v="1793"/>
    <n v="582"/>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m/>
    <d v="2013-11-05T00:00:00"/>
    <d v="2013-12-31T00:00:00"/>
    <m/>
    <s v="Mediante correo electrónico del 16/12/15 se anexa comunicación de la Interventoría en donde se indica las constantes inundaciones en el sector, solicitando un plan de contingencia; sin embargo, es necesario conocer la respuesta del concesionario"/>
    <m/>
    <x v="1"/>
    <s v="Mediante correo electrónico del 16/12/15 se anexa comunicación de la Interventoría en donde se indica las constantes inundaciones en el sector, solicitando un plan de contingencia. Mediante memorando 2013-409-046411-2 del 15/11/13, el concesionario inform"/>
    <s v="ENE-MAR"/>
    <x v="1"/>
  </r>
  <r>
    <n v="1795"/>
    <n v="584"/>
    <x v="1"/>
    <s v="De igual manera, será labor para la Interventoría del proyecto, tener en cuenta las recomendaciones y lineamientos que ésta oficina está planteando en el presente informe, producto de la Auditoría realizada de manera pormenorizada, y que en particular tra"/>
    <s v="GESTIÓN CONTRACTUAL Y  SEGUIMIENTO DE  PROYECTOS DE  INFRAESTRUCTURA DE TRANSPORTE "/>
    <x v="3"/>
    <s v="Fontibón Facatativá los Alpes"/>
    <s v="Juan Carlos Sáenz"/>
    <s v="Octubre de 2013 "/>
    <s v="PEI"/>
    <n v="46"/>
    <s v="Ac"/>
    <m/>
    <m/>
    <m/>
    <m/>
    <s v="Mediante correo electrónico del 16/12/15 se anexa comunicación de la Interventoría en donde se solicita respuesta por parte del concesionario._x000a_Mediante correo electrónico del 07/03/2016 se anexa comunicación de la interventoría del 2016 solicitando adecua"/>
    <n v="80"/>
    <x v="0"/>
    <m/>
    <m/>
    <x v="1"/>
  </r>
  <r>
    <n v="1797"/>
    <n v="586"/>
    <x v="1"/>
    <s v="La ANI a través de la VGC-Grupo Portuario deberá revisar la política frente a la cobertura y la calidad de las interventorías en puertos, para lo cual generamos la propuesta que obra en el cuerpo de este informe."/>
    <s v="GESTIÓN CONTRACTUAL Y  SEGUIMIENTO DE  PROYECTOS DE  INFRAESTRUCTURA DE TRANSPORTE "/>
    <x v="3"/>
    <s v="Puerto de CONTECAR"/>
    <s v="T Diego Orlando Bustos"/>
    <s v="Octubre de 2013 "/>
    <s v="PEI"/>
    <n v="14"/>
    <s v="Ac"/>
    <m/>
    <d v="2013-11-05T00:00:00"/>
    <d v="2013-12-31T00:00:00"/>
    <m/>
    <s v="Mediante memorando No, 2015-303-014330-3, se informa que la contratación de la Interventoría cumplió con lo querido en pliegos; sin embargo, es necesario ampliar la respuesta"/>
    <m/>
    <x v="1"/>
    <s v="Mediante memorando No, 2015-303-014330-3 y 2016-303-003553-3, se informa que la contratación de la Interventoría cumplió con lo querido en pliegos; además, se anexa informe de la interventoría en donde cumple con lo requerido"/>
    <s v="ENE-MAR"/>
    <x v="1"/>
  </r>
  <r>
    <n v="1798"/>
    <n v="587"/>
    <x v="1"/>
    <s v="La ANI a través de la VGC-Grupo Portuario deberá emitir comunicaciones al EDURBE señalándole la carencia de competencia que tiene esta última para concesionar líneas de playa."/>
    <s v="GESTIÓN CONTRACTUAL Y  SEGUIMIENTO DE  PROYECTOS DE  INFRAESTRUCTURA DE TRANSPORTE "/>
    <x v="3"/>
    <s v="Puerto de CONTECAR"/>
    <s v="T Diego Orlando Bustos"/>
    <s v="Octubre de 2013 "/>
    <s v="PEI"/>
    <n v="14"/>
    <s v="Ac"/>
    <m/>
    <m/>
    <m/>
    <m/>
    <s v="Mediante memorando No, 2015-303-014330-3, se evidencia gestión por parte del Supervisor, al solicitar a un asesor externo concepto para iniciar trámites en contra de EDURBE. Se encuentra en proceso de recopilación de documentación de EDUBRE._x000a_Mediante corr"/>
    <m/>
    <x v="1"/>
    <m/>
    <s v="MAYO"/>
    <x v="1"/>
  </r>
  <r>
    <n v="1803"/>
    <n v="592"/>
    <x v="1"/>
    <s v="Proyectos con diferencias sin justificar:_x000a_• Zona Metropolitana de Bucaramanga, valor $74.314.093=, no hay soportes de la gestión adelantada para aclarar el porqué de esta diferencia._x000a_• Desarrollo Vial del Oriente de Medellín, valor $240.835.109.140=, no h"/>
    <s v="GESTIÓN  ADMINISTRATIVA Y  FINANCIERA"/>
    <x v="2"/>
    <s v="Contabilidad"/>
    <s v="Luz Jeni Fung Muñoz"/>
    <s v="Noviembre de 2013"/>
    <s v="PEI"/>
    <n v="83"/>
    <m/>
    <m/>
    <m/>
    <m/>
    <s v="YA SE CERRO CON INFORME DEL MES DE ABRIL DE 2016"/>
    <s v="En la presente auditoría se evidenció que el proyecto ZMB no presenta diferencias con los saldos registrados en fiducia y contabilidad._x000a_En Devimed se justifica la diferencia por el certificado de la fiduciaria de Bancolombia, tal como se observa en el cue"/>
    <n v="100"/>
    <x v="1"/>
    <s v="Se cierra la no conformidad en el informe de abril de 2016 Informe de seguimiento a los ingresos recibidos por peajes (PEI 83)"/>
    <s v="ABRIL"/>
    <x v="0"/>
  </r>
  <r>
    <n v="1806"/>
    <n v="595"/>
    <x v="1"/>
    <s v="Se observó que los compromisos que quedaron pendientes en el anterior Comité Técnico de Sostenibilidad del Sistema de Contabilidad Pública del 17 de Diciembre de 2012, bajo el acta No. 18, como son: Permisos férreos – Depuración de cuentas por cobrar (Gas"/>
    <s v="GESTIÓN  ADMINISTRATIVA Y  FINANCIERA"/>
    <x v="2"/>
    <s v="Contabilidad"/>
    <s v="Luz Jeni Fung Muñoz"/>
    <s v="Noviembre de 2013"/>
    <s v="PEI"/>
    <n v="97"/>
    <m/>
    <m/>
    <m/>
    <m/>
    <m/>
    <s v="las cuantas se dieron de baja en el Comité Técnico de Sostenibilidad del Sistema de Contabilidad Pública de diciembre de 2015"/>
    <m/>
    <x v="1"/>
    <m/>
    <s v="ENE-MAR"/>
    <x v="0"/>
  </r>
  <r>
    <n v="1807"/>
    <n v="596"/>
    <x v="1"/>
    <s v="La Oficina de Control Interno cree necesario fortalecer ciertos controles para generar el éxito deseado en los proyectos, el cual tiene que ver fundamentalmente con el principio según el cual la obra que se ejecuta es la que se licita, circunstancia que s"/>
    <s v="ESTRUCTURACIÓN  DE PROYECTOS DE  INFRAESTRUCTURA  DE TRANSPORTE"/>
    <x v="6"/>
    <s v="Estructuración."/>
    <s v="Marcos  Noguera"/>
    <s v="Noviembre de 2013"/>
    <s v="PEI"/>
    <n v="125"/>
    <m/>
    <m/>
    <m/>
    <m/>
    <m/>
    <s v="Si bien no se ha podido encontrar un acto administrativo de designación, las actas de inicio fueron suscritas por la Vicepresidente de Estructuración, así como el seguimiento técnico y financiero al revisar toda la actuación de FONADE y expedir certificad"/>
    <m/>
    <x v="1"/>
    <s v="Se cierra en base al seguimiento que se realizo directamente con el gerente de proyecto de la Ivan Mauricio Fierro"/>
    <s v="ENE-MAR"/>
    <x v="0"/>
  </r>
  <r>
    <n v="1808"/>
    <n v="597"/>
    <x v="1"/>
    <s v="7.1. Para el Supervisor_x000a__x000a_A renglón seguido se detallan estas recomendaciones para la supervisión del proyecto de la ANI, direccionadas en la época de la auditoría hacia el ingeniero Khendry Rueda Romero:_x000a__x000a_a) Se debe realizar una nueva estructuración y rep"/>
    <s v="GESTIÓN CONTRACTUAL Y  SEGUIMIENTO DE  PROYECTOS DE  INFRAESTRUCTURA DE TRANSPORTE "/>
    <x v="3"/>
    <s v="DEVINORTE"/>
    <s v="Roberto Daza"/>
    <s v="Noviembre de 2013"/>
    <s v="PEI"/>
    <n v="49"/>
    <s v="Ac"/>
    <s v="Mediante memorando No. 20153060051053 del 5 de mayo de 2015, se solicitó a la Oficina de Control Interno se evalúe el replanteamiento en las unidades de medida de las metas en los hallazgos que se encuentran en término, para generar su cierre en la fecha "/>
    <d v="2013-12-02T00:00:00"/>
    <d v="2014-07-31T00:00:00"/>
    <m/>
    <s v="Mediante correo electrónico del  21/12/15 se informa que solicitó el replanteamiento de varios hallazgos y se está a la espera de la respuesta por parte de la CGR_x000a_Auditoria febrero 2016 En la Auditoría se informa que se solicitó el cierre de todos los hal"/>
    <n v="100"/>
    <x v="1"/>
    <s v="Mediante correo electrónico del 14/09/2016, el supervisor envía toda la trazabilidad y gestiones que se han realizado para el trámite y cierre de los hallazgos no efectivos declarados por la CGR. A la fecha, se tienen 6 hallazgos de las 18 iniciales, y ya"/>
    <s v="septiembre"/>
    <x v="1"/>
  </r>
  <r>
    <n v="1810"/>
    <n v="599"/>
    <x v="1"/>
    <s v="7.1. Para el Supervisor_x000a__x000a_A renglón seguido se detallan estas recomendaciones para la supervisión del proyecto de la ANI, direccionadas en la época de la auditoría hacia el ingeniero Khendry Rueda Romero:_x000a__x000a_c) Se debe apoyar la revisión del Programa de Rela"/>
    <s v="GESTIÓN CONTRACTUAL Y  SEGUIMIENTO DE  PROYECTOS DE  INFRAESTRUCTURA DE TRANSPORTE "/>
    <x v="3"/>
    <s v="DEVINORTE"/>
    <s v="Roberto Daza"/>
    <s v="Noviembre de 2013"/>
    <s v="PEI"/>
    <n v="49"/>
    <s v="Ac"/>
    <s v="Los apoyos del proyecto que tienen a cargo este tema están prestos y tienen sus informes, lo cual  será atendida la recomendación incluyéndolo en los próximos informes de supervisión._x000a_Es de mencionar que el contrato de concesión se encuentra en la etapa d"/>
    <d v="2013-12-02T00:00:00"/>
    <d v="2014-07-31T00:00:00"/>
    <m/>
    <s v="Mediante correo electrónico del  21/12/15 se informa que se incluirá dicha recomendación para próximos informes del supervisor, por tal motivo se verificará cumplimiento en 2016_x000a_Auditoria febrero 2016 En la Auditarse comprometieron a revisar el tema e inc"/>
    <n v="100"/>
    <x v="1"/>
    <s v="Mediante correo electrónico del  21/12/15 se informa que se incluirá dicha recomendación para próximos informes del supervisor, por tal motivo se verificará cumplimiento en 2016._x000a__x000a_Mediante correo electrónico del 28/06/2016, se evidencia el acompañamiento "/>
    <s v="JUNIO-JULIO"/>
    <x v="1"/>
  </r>
  <r>
    <n v="1822"/>
    <n v="611"/>
    <x v="1"/>
    <s v="7.2. Para la Interventoría._x000a_Las principales observaciones y recomendaciones en el desempeño de la interventoría tratan sobre los siguientes puntos:_x000a__x000a_k) La interventoría deberá exigir y aprobar los Planes de Disposición de Escombros y Desechos que elabore "/>
    <s v="GESTIÓN CONTRACTUAL Y  SEGUIMIENTO DE  PROYECTOS DE  INFRAESTRUCTURA DE TRANSPORTE "/>
    <x v="3"/>
    <s v="DEVINORTE"/>
    <s v="Roberto Daza"/>
    <s v="Noviembre de 2013"/>
    <s v="PEI"/>
    <n v="49"/>
    <s v="Ac"/>
    <s v="Por ser concesión de primera generación, el concesionario debe dar cumplimiento a lo establecido  en la licencia ambiental y en el plan de manejo ambiental, el cual incluye un programa de manejo para la disposición final de material sobrante y un programa"/>
    <d v="2013-12-02T00:00:00"/>
    <d v="2014-07-31T00:00:00"/>
    <m/>
    <s v="Mediante correo electrónico del  21/12/15 se informa que mediante contrato con EMSERCHIA se controlan los escombros de la obra; sin embargo, es necesario enviar soportes"/>
    <n v="100"/>
    <x v="1"/>
    <s v="Mediante correo electrónico del  03/02/2016 se informa que mediante contrato con EMSERCHIA se controlan los escombros de la obra. De igual manera, es una tema que entró dentro de acuerdo conciliatorio en Nov de 2015"/>
    <s v="ENE-MAR"/>
    <x v="1"/>
  </r>
  <r>
    <n v="1825"/>
    <n v="614"/>
    <x v="1"/>
    <s v="7.2. Para la Interventoría._x000a_Las principales observaciones y recomendaciones en el desempeño de la interventoría tratan sobre los siguientes puntos:_x000a__x000a_n) Es necesario que el interventor realice seguimiento sobre los predios remanentes o no utilizados, sobra"/>
    <s v="GESTIÓN CONTRACTUAL Y  SEGUIMIENTO DE  PROYECTOS DE  INFRAESTRUCTURA DE TRANSPORTE "/>
    <x v="3"/>
    <s v="DEVINORTE"/>
    <s v="Roberto Daza"/>
    <s v="Noviembre de 2013"/>
    <s v="PEI"/>
    <n v="49"/>
    <s v="Ac"/>
    <s v="La Interventoría ha realizado seguimiento sobre los predios remanentes o no utilizados. Mediante los siguientes oficios se solicitó la información: ICITY-171-13 del 19-03-2013. ICITY-143-13 del 15-05-2013, ICITY-331-14 del 24-09-2014, ICITY-364-14 del 21-"/>
    <d v="2013-12-02T00:00:00"/>
    <d v="2014-07-31T00:00:00"/>
    <m/>
    <s v="Mediante correo electrónico del  21/12/15 se informa que se ha realizado gestión sobre el tema; sin embargo, es necesario enviar soportes._x000a_De igual manera, que esta tarea finalizará en el primer semestre del 2016, por lo que se realizará seguimiento_x000a_En la"/>
    <n v="100"/>
    <x v="1"/>
    <s v="Mediante correo electrónico del 28/06/2016, se evidencia que en los comites Operativos se analiza en informe de la interventoría el cual describe el seguimiento que realiza, junto con el cocensionario, a las areas remanentes del proyecto.Además se solicit"/>
    <s v="JUNIO-JULIO"/>
    <x v="1"/>
  </r>
  <r>
    <n v="1826"/>
    <n v="615"/>
    <x v="1"/>
    <s v="7.2. Para la Interventoría._x000a_Las principales observaciones y recomendaciones en el desempeño de la interventoría tratan sobre los siguientes puntos:_x000a__x000a_o) El interventor deberá diseñar e implementar las correcciones que deban realizarse con el fin de unifica"/>
    <s v="GESTIÓN CONTRACTUAL Y  SEGUIMIENTO DE  PROYECTOS DE  INFRAESTRUCTURA DE TRANSPORTE "/>
    <x v="3"/>
    <s v="DEVINORTE"/>
    <s v="Roberto Daza"/>
    <s v="Noviembre de 2013"/>
    <s v="PEI"/>
    <n v="49"/>
    <s v="Ac"/>
    <s v="La información respecto a los PRs para cada tramo de la Concesión se encuentra corregida en los informes mensuales que presenta la Interventoría._x000a_Al respecto se informa que: Con el fin de obtener el orden adecuado en la nomenclatura y abscisado de la red "/>
    <d v="2013-12-02T00:00:00"/>
    <d v="2014-07-31T00:00:00"/>
    <m/>
    <s v="Mediante correo electrónico del  21/12/15 se informa que mediante oficios se ha solicitado el cambio, y se evidencia en los informes mensuales; sin embargo, es necesario enviar soportes"/>
    <n v="100"/>
    <x v="1"/>
    <s v="Mediante memorando No. 2016-409-007985-2 se informa que la observación no es pertinente, pues se han ejecutado las longitudes que se mencionan contractualmente"/>
    <s v="ENE-MAR"/>
    <x v="1"/>
  </r>
  <r>
    <n v="1827"/>
    <n v="616"/>
    <x v="1"/>
    <s v=" Para el Supervisor_x000a_A renglón seguido se detallan estas recomendaciones para la supervisión del proyecto de la ANI, direccionadas en la época de la auditoría hacia el ingeniero Alberto Augusto Rodriguez Ortiz:_x000a_a) Se debe realizar una nueva estructuración "/>
    <s v="GESTIÓN CONTRACTUAL Y  SEGUIMIENTO DE  PROYECTOS DE  INFRAESTRUCTURA DE TRANSPORTE "/>
    <x v="4"/>
    <s v="Bosa-Granada-Girardot"/>
    <s v="Roberto Daza"/>
    <s v="Noviembre de 2013"/>
    <s v="PEI"/>
    <n v="6"/>
    <s v="Ac"/>
    <s v="El pasado 24 de abril de 2015, se suscribió entre las partes la certificación de recibo a satisfacción, de las obras contratadas para la repotenciación y rehabilitación del Puente Peatonal Briceño, en cumplimiento al fallo de acción popular ordenada por e"/>
    <d v="2013-12-02T00:00:00"/>
    <d v="2014-07-31T00:00:00"/>
    <m/>
    <s v="Mediante correo electrónico del 16/12/15, se informa que aún quedan 3 hallazgos sin cerrar del PMI"/>
    <n v="100"/>
    <x v="1"/>
    <s v="El supervisor mediante correo electrónico del 08/06/2016, envía documentación soporte que evidencia gestión respecto al cierre del PMI del proyecto._x000a_De igual manera, se anexan comunicaciones atendiendo los requerimientos de la CGR y la OCI_x000a_"/>
    <s v="JUNIO"/>
    <x v="1"/>
  </r>
  <r>
    <n v="1828"/>
    <n v="617"/>
    <x v="1"/>
    <s v="Para el Supervisor_x000a_A renglón seguido se detallan estas recomendaciones para la supervisión del proyecto de la ANI, direccionadas en la época de la auditoría hacia el ingeniero Alberto Augusto Rodriguez Ortiz:_x000a_b) En análisis de los documentos presentados p"/>
    <s v="GESTIÓN CONTRACTUAL Y  SEGUIMIENTO DE  PROYECTOS DE  INFRAESTRUCTURA DE TRANSPORTE "/>
    <x v="4"/>
    <s v="Bosa-Granada-Girardot"/>
    <s v="Roberto Daza"/>
    <s v="Noviembre de 2013"/>
    <s v="PEI"/>
    <n v="6"/>
    <s v="Ac"/>
    <s v="Las obras a construir en cada trayecto son las contempladas y descritas  en  el   Contrato de Concesión GG-040 de 2004  y su apéndice 2- Especificaciones Técnicas de Construcción, referidas al sistema de referenciación del INVIAS, en Puntos de referencia "/>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s v="JUNIO"/>
    <x v="1"/>
  </r>
  <r>
    <n v="1829"/>
    <n v="618"/>
    <x v="1"/>
    <s v=" Para el Supervisor_x000a_A renglón seguido se detallan estas recomendaciones para la supervisión del proyecto de la ANI, direccionadas en la época de la auditoría hacia el ingeniero Alberto Augusto Rodriguez Ortiz:_x000a_c) En virtud de la falta de análisis de los e"/>
    <s v="GESTIÓN CONTRACTUAL Y  SEGUIMIENTO DE  PROYECTOS DE  INFRAESTRUCTURA DE TRANSPORTE "/>
    <x v="4"/>
    <s v="Bosa-Granada-Girardot"/>
    <s v="Roberto Daza"/>
    <s v="Noviembre de 2013"/>
    <s v="PEI"/>
    <n v="6"/>
    <s v="Ac"/>
    <s v="Se ha requerido al  concesionario para que presente los diseños y estudios antes del inicio de la obra, tanto al interventor como a la Agencia, previo al inicio de las obras."/>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l supervisor mediante correo electrónico del 08/06/2016, envía documentación soporte que evidencia gestión por parte de la ANI, dentro de la cual se resaltan las comunicaciones en donde se imponen  disminuciones al concesionario por incumplimientos prese"/>
    <s v="JUNIO"/>
    <x v="1"/>
  </r>
  <r>
    <n v="1830"/>
    <n v="619"/>
    <x v="1"/>
    <s v="7.2. Para la Interventoría._x000a_Las principales observaciones y recomendaciones en el desempeño de la interventoría tratan sobre los siguientes puntos:_x000a_a) La interventoría, en virtud de su naturaleza de vigilancia y control del contrato de concesión, deberá c"/>
    <s v="GESTIÓN CONTRACTUAL Y  SEGUIMIENTO DE  PROYECTOS DE  INFRAESTRUCTURA DE TRANSPORTE "/>
    <x v="4"/>
    <s v="Bosa-Granada-Girardot"/>
    <s v="Roberto Daza"/>
    <s v="Noviembre de 2013"/>
    <s v="PEI"/>
    <n v="6"/>
    <s v="Ac"/>
    <s v="_x000a_La  interventoría ha tomado muy en cuenta cada una de las observaciones realizadas  durante las  auditorias lideradas por la ANI, presentando el respectivo plan de mejoramiento; ejemplo de lo anterior es la comunicación 01-9658-2015 del 13 de agosto de 2"/>
    <d v="2013-12-02T00:00:00"/>
    <d v="2014-07-31T00:00:00"/>
    <m/>
    <s v="Mediante correo electrónico del 16/12/15, se anexan comunicaciones de la Interventor dando respuesta a las observaciones de la Auditoría. Hasta que no se cierre el plan, queda pendiente"/>
    <n v="100"/>
    <x v="1"/>
    <s v="En la auditoría de mayo de 2016 se evidencia que la interventoría ha realizado acciones de acompañamiento y seguimiento sobre el particular, el cual se verifica dentro de los informes mensuales que se entregan a la ANI, en donde se incluyó un capítulo se "/>
    <s v="JUNIO"/>
    <x v="1"/>
  </r>
  <r>
    <n v="1832"/>
    <n v="621"/>
    <x v="1"/>
    <s v="7.2. Para la Interventoría._x000a_Las principales observaciones y recomendaciones en el desempeño de la interventoría tratan sobre los siguientes puntos:_x000a__x000a_c) La interventoría debe hacer las gestiones pertinentes para poseer los detalles en plano de los diseños "/>
    <s v="GESTIÓN CONTRACTUAL Y  SEGUIMIENTO DE  PROYECTOS DE  INFRAESTRUCTURA DE TRANSPORTE "/>
    <x v="4"/>
    <s v="Bosa-Granada-Girardot"/>
    <s v="Roberto Daza"/>
    <s v="Noviembre de 2013"/>
    <s v="PEI"/>
    <n v="6"/>
    <s v="Ac"/>
    <s v="Para dar inicio a la Etapa de Construcción y Rehabilitación  era obligación del Concesionario presentar los estudios y diseños de las obras, los cuales fueron entregados a la Interventoría EDL conforme consta en el Acta de Inicio de las Obras de Construcc"/>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s v="JUNIO"/>
    <x v="1"/>
  </r>
  <r>
    <n v="1841"/>
    <n v="630"/>
    <x v="1"/>
    <s v="7.2. Para la Interventoría._x000a_Las principales observaciones y recomendaciones en el desempeño de la interventoría tratan sobre los siguientes puntos:_x000a__x000a_k) Es necesario que la interventoría diseñe e implemente procedimientos para verificar todo lo consignado "/>
    <s v="GESTIÓN CONTRACTUAL Y  SEGUIMIENTO DE  PROYECTOS DE  INFRAESTRUCTURA DE TRANSPORTE "/>
    <x v="4"/>
    <s v="Bosa-Granada-Girardot"/>
    <s v="Roberto Daza"/>
    <s v="Noviembre de 2013"/>
    <s v="PEI"/>
    <n v="6"/>
    <s v="Ac"/>
    <s v="La Interventoría en cumplimiento de lo establecido en el Contrato 085 de 2012 y GG-040 de 2004, ha realizado las actividades contractuales ordenadas en dichos documentos,  así como algunas actividades extra contractual las cuales se ejecutan bajo la premi"/>
    <d v="2013-12-02T00:00:00"/>
    <d v="2014-07-31T00:00:00"/>
    <m/>
    <s v="Mediante correo electrónico del 16/12/15, se mencionan varias actividades que realiza la interventoría respecto al aspecto predial; sin embargo, es necesario enviar soportes"/>
    <n v="100"/>
    <x v="1"/>
    <s v="En la auditoría de mayo de 2016 se comprueba que la interventoría tiene implementados procedimientos y herramientas de verificación de las fichas prediales, y en general de las actividades relacionadas con el aspecto predial del proyecto."/>
    <s v="JUNIO"/>
    <x v="1"/>
  </r>
  <r>
    <n v="1842"/>
    <n v="631"/>
    <x v="1"/>
    <s v="7.2. Para la Interventoría._x000a_Las principales observaciones y recomendaciones en el desempeño de la interventoría tratan sobre los siguientes puntos:_x000a__x000a_l) El interventor deberá diseñar e implementar las correcciones que deban realizarse con el fin de unifica"/>
    <s v="GESTIÓN CONTRACTUAL Y  SEGUIMIENTO DE  PROYECTOS DE  INFRAESTRUCTURA DE TRANSPORTE "/>
    <x v="4"/>
    <s v="Bosa-Granada-Girardot"/>
    <s v="Roberto Daza"/>
    <s v="Noviembre de 2013"/>
    <s v="PEI"/>
    <n v="6"/>
    <s v="Ac"/>
    <s v="_x000a__x000a_Las obras a construir en cada trayecto son las contempladas y descritas  en  el   Contrato de Concesión GG-040 de 2004  y su apéndice 2- Especificaciones Técnicas de Construcción, referidas al sistema de referenciación del INVIAS, en Puntos de referenci"/>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s v="JUNIO"/>
    <x v="1"/>
  </r>
  <r>
    <n v="1843"/>
    <n v="632"/>
    <x v="1"/>
    <s v="A renglón seguido se detallan estas recomendaciones para la supervisión del proyecto, direccionadas en la época de la auditoría hacia el ingeniero Jorge Sánchez:_x000a__x000a_a) Realizar al interior de la ANI, las gestiones para generar el informe de observaciones o "/>
    <s v="GESTIÓN CONTRACTUAL Y  SEGUIMIENTO DE  PROYECTOS DE  INFRAESTRUCTURA DE TRANSPORTE "/>
    <x v="4"/>
    <s v="Malla Vial del Valle del Cauca"/>
    <s v="Juan Carlos Sáenz"/>
    <s v="Noviembre de 2013"/>
    <s v="PEI"/>
    <n v="17"/>
    <m/>
    <m/>
    <d v="2013-12-02T00:00:00"/>
    <d v="2014-07-31T00:00:00"/>
    <m/>
    <s v="Respecto de la radicación del documento en mención (Plan de acción auditorias de seguridad Malla Vial del Valle del Cauca y Cauca); en los archivos documentales que dispone la entidad, no se evidencia respuesta de la entidad._x000a_Con fecha 15 de octubre de 20"/>
    <n v="100"/>
    <x v="1"/>
    <s v="Mediante memorando No. 2016-500-003581-3 se informa que se realizó una mesa de trabajo para implementar acciones de mejora._x000a_Mediante memorando No. 2016-500-007359-3 del 15/06/2016 se informa que se realizó el recorrido en compañía del concesionario y se i"/>
    <s v="JULIO"/>
    <x v="1"/>
  </r>
  <r>
    <n v="1845"/>
    <n v="634"/>
    <x v="1"/>
    <s v="A renglón seguido se detallan estas recomendaciones para la supervisión del proyecto, direccionadas en la época de la auditoría hacia el ingeniero Jorge Sánchez:_x000a__x000a_c) El responsable de proceso, que corresponde al supervisor delegado por el gerente carreter"/>
    <s v="GESTIÓN CONTRACTUAL Y  SEGUIMIENTO DE  PROYECTOS DE  INFRAESTRUCTURA DE TRANSPORTE "/>
    <x v="4"/>
    <s v="Malla Vial del Valle del Cauca"/>
    <s v="Juan Carlos Sáenz"/>
    <s v="Noviembre de 2013"/>
    <s v="PEI"/>
    <n v="17"/>
    <m/>
    <m/>
    <d v="2013-12-02T00:00:00"/>
    <d v="2014-07-31T00:00:00"/>
    <m/>
    <s v="En los informes mensuales de interventoría en el anexo 6 plan de mejoramiento por proceso (acción correctiva, acción preventiva) la interventoría  presenta el procedimiento respectivo, estableciendo acciones a realizar y cronograma de cumplimiento de acci"/>
    <n v="100"/>
    <x v="1"/>
    <s v="Mediante memorando No. 2016-500-003581-3 se informa que se realizó una mesa de trabajo para implementar acciones de mejora, gestionadas por el supervisor_x000a__x000a_"/>
    <s v="ENE-MAR"/>
    <x v="1"/>
  </r>
  <r>
    <n v="1847"/>
    <n v="636"/>
    <x v="1"/>
    <s v="A renglón seguido se detallan estas recomendaciones para la supervisión del proyecto, direccionadas en la época de la auditoría hacia el ingeniero Jorge Sánchez:_x000a__x000a_e) Tener como prioridad por parte del supervisor, las labores hacia la interventoría para qu"/>
    <s v="GESTIÓN CONTRACTUAL Y  SEGUIMIENTO DE  PROYECTOS DE  INFRAESTRUCTURA DE TRANSPORTE "/>
    <x v="4"/>
    <s v="Malla Vial del Valle del Cauca"/>
    <s v="Juan Carlos Sáenz"/>
    <s v="Noviembre de 2013"/>
    <s v="PEI"/>
    <n v="17"/>
    <m/>
    <m/>
    <d v="2013-12-02T00:00:00"/>
    <d v="2014-07-31T00:00:00"/>
    <m/>
    <s v="Si bien la interventoría cuenta con los logotipos imantados para su colocación en los vehículos, estos no son de uso permanente, argumentando ellos problemas de seguridad en zonas de orden público. No se evidencia la imagen institucional en las instalacio"/>
    <n v="100"/>
    <x v="1"/>
    <s v="Mediante memorando No. 2016-500-000795-3 del 20/01/2016 se informa que se ha utilizado en varios lugares visibles el logo de la ANI y se adjunta registro fotográfico"/>
    <s v="ENE-MAR"/>
    <x v="1"/>
  </r>
  <r>
    <n v="1849"/>
    <n v="638"/>
    <x v="1"/>
    <s v="En particular, se recomienda igualmente hacia la interventoría, lo siguiente:_x000a__x000a_b) La interventoría deberá llevar de manera clara, detallada y el cuadro de análisis de riesgos del contrato de la Interventoría, así como del contrato de concesionario, para e"/>
    <s v="GESTIÓN CONTRACTUAL Y  SEGUIMIENTO DE  PROYECTOS DE  INFRAESTRUCTURA DE TRANSPORTE "/>
    <x v="4"/>
    <s v="Malla Vial del Valle del Cauca"/>
    <s v="Juan Carlos Sáenz"/>
    <s v="Noviembre de 2013"/>
    <s v="PEI"/>
    <n v="17"/>
    <m/>
    <m/>
    <d v="2013-12-02T00:00:00"/>
    <d v="2014-07-31T00:00:00"/>
    <m/>
    <s v="Si bien la interventoría implementó una matriz de valoración del riesgo asociado a la concesión y a la  interventoría y la incluye en sus informes mensuales (el informe de diciembre de 2014, lo contiene); no existe evidencia de su revisión, ni de su segui"/>
    <n v="100"/>
    <x v="1"/>
    <s v="Mediante memorando No. 2016-500-000795-3 del 20/01/2016 se informa que desde Marzo de 2014 la interventoría creo la matriz DOFA con los riesgos del proyecto, haciendo diferenciación entre los de la interventoría y la concesión. "/>
    <s v="ENE-MAR"/>
    <x v="1"/>
  </r>
  <r>
    <n v="1851"/>
    <n v="640"/>
    <x v="1"/>
    <s v="En particular, se recomienda igualmente hacia la interventoría, lo siguiente:_x000a__x000a_d) Se deberá establecer por parte de la Interventoría una página WEB con contenido robusto, actualizado y de fácil consulta por parte de los posibles usuarios de internet, toda"/>
    <s v="GESTIÓN CONTRACTUAL Y  SEGUIMIENTO DE  PROYECTOS DE  INFRAESTRUCTURA DE TRANSPORTE "/>
    <x v="4"/>
    <s v="Malla Vial del Valle del Cauca"/>
    <s v="Juan Carlos Sáenz"/>
    <s v="Noviembre de 2013"/>
    <s v="PEI"/>
    <n v="17"/>
    <m/>
    <m/>
    <d v="2013-12-02T00:00:00"/>
    <d v="2014-07-31T00:00:00"/>
    <m/>
    <s v="Si bien, la interventoría cuenta ya con una página web. www.concesionmvvcc.com. esta_x000a_NO permite establecer los avances del  proyecto. (no se actualiza desde 2013)._x000a__x000a_No hace fácil la consulta se los usuarios toda vez que menciona que en caso de tener una s"/>
    <n v="100"/>
    <x v="1"/>
    <s v="Mediante memorando No. 2016-500-000795-3 del 20/01/2016 se informa que la página web funciona para el público"/>
    <s v="ENE-MAR"/>
    <x v="1"/>
  </r>
  <r>
    <n v="1852"/>
    <n v="641"/>
    <x v="1"/>
    <s v="En particular, se recomienda igualmente hacia la interventoría, lo siguiente:_x000a__x000a_e) Complementario al punto anterior, la Interventoría deberá realizar las gestiones propias ante el Concesionario, para efectos que la información en su página WEB esté disponi"/>
    <s v="GESTIÓN CONTRACTUAL Y  SEGUIMIENTO DE  PROYECTOS DE  INFRAESTRUCTURA DE TRANSPORTE "/>
    <x v="4"/>
    <s v="Malla Vial del Valle del Cauca"/>
    <s v="Juan Carlos Sáenz"/>
    <s v="Noviembre de 2013"/>
    <s v="PEI"/>
    <n v="17"/>
    <m/>
    <m/>
    <d v="2013-12-02T00:00:00"/>
    <d v="2014-07-31T00:00:00"/>
    <m/>
    <s v="El concesionario no cuenta con una página web específica para esta concesión, Existe la página web de PAVIMENTOS COLOMBIA que hace alusión a la concesión  mencionada pero solo contiene información básica y no incluye links para acceder a la página de la i"/>
    <n v="100"/>
    <x v="1"/>
    <s v="Mediante memorando No. 2016-500-000795-3 del 20/01/2016 se informa que al ser una concesión de segunda generación, no es una obligación contractual la de tener pago web._x000a__x000a_"/>
    <s v="ENE-MAR"/>
    <x v="1"/>
  </r>
  <r>
    <n v="1859"/>
    <n v="648"/>
    <x v="1"/>
    <s v="_x000a_2.       No obstante, que el contrato de interventoría No 057 de 2012 suscrito ente la Agencia Nacional de Infraestructura y el Consorcio El Sol, Capitulo IV, sección 4.0.2 “Informes mensuales”, establece que el interventor deberá suministrar al supervis"/>
    <s v="GESTIÓN CONTRACTUAL Y  SEGUIMIENTO DE  PROYECTOS DE  INFRAESTRUCTURA DE TRANSPORTE "/>
    <x v="4"/>
    <s v="Ruta del sol tramo III "/>
    <s v="Javier León"/>
    <s v="Noviembre de 2013"/>
    <s v="PEI"/>
    <n v="56"/>
    <s v="Ac"/>
    <s v="INCONFORMIDAD NO PROCEDENTE_x000a_Contrato de Concesión en etapa de construcción desde el 17 de agosto de 2012 hasta el 31 de mayo de 2019._x000a_Por lo tanto el literal b) de la sección 4.02 del Contrato de Interventoría SEA 057 de 2012 establece :&quot;(…)Durante la Fas"/>
    <d v="2013-12-09T00:00:00"/>
    <d v="2014-07-31T00:00:00"/>
    <m/>
    <s v="Mediante correo electrónico del 21/12/15 se informa acción; sin embargo, es necesario aportar soportes"/>
    <m/>
    <x v="1"/>
    <s v="Mediante memorando No. 2016-500-003596-3 del 11/03/2016 se informa que en la etapa de construcción la entrega de informes mensuales es dentro de las dos primeras semanas. Se anexan informes que evidencian cumplimiento"/>
    <s v="ENE-MAR"/>
    <x v="1"/>
  </r>
  <r>
    <n v="1861"/>
    <n v="650"/>
    <x v="1"/>
    <s v="_x000a_4.       Se recomienda incluir dentro del seguimiento efectuado, el cumplimiento de los ciclos de los recursos del concesionario para garantizar que no hay violación a los LA/FT (lavado de activos y financiación de terrorismo). Según lo estipulado por la"/>
    <s v="GESTIÓN CONTRACTUAL Y  SEGUIMIENTO DE  PROYECTOS DE  INFRAESTRUCTURA DE TRANSPORTE "/>
    <x v="4"/>
    <s v="Ruta del sol tramo III "/>
    <s v="Javier León"/>
    <s v="Noviembre de 2013"/>
    <s v="PEI"/>
    <n v="56"/>
    <s v="Ac"/>
    <s v="1.Anualmente la Concesionaria entrega una certificación de la procedencia de los recursos la cual es revisada y valorada por la Interventora."/>
    <d v="2013-12-09T00:00:00"/>
    <d v="2014-07-31T00:00:00"/>
    <m/>
    <s v="Mediante correo electrónico del 21/12/15 se informa acción; sin embargo, es necesario aportar soportes"/>
    <m/>
    <x v="1"/>
    <s v="Mediante memorando No. 2016-500-003596-3 del 11/03/2016 se informa que la revisión de realiza anualmente. Se anexan soportes"/>
    <s v="ENE-MAR"/>
    <x v="1"/>
  </r>
  <r>
    <n v="1862"/>
    <n v="651"/>
    <x v="1"/>
    <s v="5.       Teniendo en cuenta la época de invierno, es pertinente requerir al concesionario para que se contraten los recursos humanos adicionales que sean pertinentes para cumplir con los requisitos mínimos en el mantenimiento rutinario. Lo anterior se evi"/>
    <s v="GESTIÓN CONTRACTUAL Y  SEGUIMIENTO DE  PROYECTOS DE  INFRAESTRUCTURA DE TRANSPORTE "/>
    <x v="4"/>
    <s v="Ruta del sol tramo III "/>
    <s v="Javier León"/>
    <s v="Noviembre de 2013"/>
    <s v="PEI"/>
    <n v="56"/>
    <s v="Ac"/>
    <s v="1.Comunicación de Interventoría requiriendo la intensificación del Mantenimiento Rutinario_x000a_2. Informe de Interventoría del estado del Mantenimiento Rutinario"/>
    <m/>
    <m/>
    <m/>
    <s v="Mediante memorando No. 2016-500-003596-3 del 11/03/2016 se anexan comunicaciones de la interventoría solicitando mantenimiento; sin embargo, es necesario evidenciar que el concesionario está acatando las observaciones._x000a__x000a_Mediante memorando No. 2016-500-006"/>
    <m/>
    <x v="1"/>
    <m/>
    <s v="MAYO"/>
    <x v="1"/>
  </r>
  <r>
    <n v="1863"/>
    <n v="652"/>
    <x v="1"/>
    <s v="6.       Para el peaje El Difícil se tienen autorizados un total de 426 vehículos con tarjeta electrónica, quienes según oficio N°20113050010591 de marzo de 2011, llenan los requisitos establecidos en la resolución N 02187 de julio de 2010; según lo sopor"/>
    <s v="GESTIÓN CONTRACTUAL Y  SEGUIMIENTO DE  PROYECTOS DE  INFRAESTRUCTURA DE TRANSPORTE "/>
    <x v="4"/>
    <s v="Ruta del sol tramo III "/>
    <s v="Javier León"/>
    <s v="Noviembre de 2013"/>
    <s v="PEI"/>
    <n v="56"/>
    <s v="Ac"/>
    <s v="1.Con la Resolución 894 del 11 de abril del 2014, resuelve los requisitos de reposición, acceder, reponer y perdida de los beneficios de tarifa especial de El difícil y Plato."/>
    <d v="2013-12-09T00:00:00"/>
    <d v="2014-07-31T00:00:00"/>
    <m/>
    <s v="Mediante correo electrónico del 21/12/15 se informa acción; sin embargo, es necesario aportar soportes"/>
    <m/>
    <x v="1"/>
    <s v="Mediante memorando No. 2016-500-003596-3 del 11/03/2016 se informa que mediante resolución del Ministerio de Transporte se subsana este problema"/>
    <s v="ENE-MAR"/>
    <x v="1"/>
  </r>
  <r>
    <n v="1864"/>
    <n v="653"/>
    <x v="1"/>
    <s v="7.       Verificar el cumplimiento de las zonas de parqueo propias del CCO, reportadas por 562 m2 y las obligaciones de la báscula para vehículos con sobre peso, y de esta forma garantizar que no se mezclan las áreas, garantizando cumplimiento en ambos ít"/>
    <s v="GESTIÓN CONTRACTUAL Y  SEGUIMIENTO DE  PROYECTOS DE  INFRAESTRUCTURA DE TRANSPORTE "/>
    <x v="4"/>
    <s v="Ruta del sol tramo III "/>
    <s v="Javier León"/>
    <s v="Noviembre de 2013"/>
    <s v="PEI"/>
    <n v="56"/>
    <s v="Ac"/>
    <s v="1.Informe de Interventoría en el que se verifican las áreas de parqueo y estación de pesaje._x000a_Se verificaron las áreas y cumplen y se firmo el acta de entrega del CCO."/>
    <d v="2013-12-09T00:00:00"/>
    <d v="2014-07-31T00:00:00"/>
    <m/>
    <s v="Mediante correo electrónico del 21/12/15 se informa acción; sin embargo, es necesario aportar soportes"/>
    <m/>
    <x v="1"/>
    <s v="Mediante memorando No. 2016-500-003596-3 del 11/03/2016 se anexa respuesta del concesionario, en donde se acata los correctivos requeridos en el CCO y la estación de pesaje"/>
    <s v="ENE-MAR"/>
    <x v="1"/>
  </r>
  <r>
    <n v="1865"/>
    <n v="654"/>
    <x v="1"/>
    <s v="_x000a_8.       Se presentan observaciones dejadas en el acta de entrega del Centro de Control de Operaciones del PR 3+500 de la Ruta 4517, municipio de Bosconia – Cesar, el cual inició su operación desde el mes de febrero de 2013, que deben ser verificadas y c"/>
    <s v="GESTIÓN CONTRACTUAL Y  SEGUIMIENTO DE  PROYECTOS DE  INFRAESTRUCTURA DE TRANSPORTE "/>
    <x v="4"/>
    <s v="Ruta del sol tramo III "/>
    <s v="Javier León"/>
    <s v="Noviembre de 2013"/>
    <s v="PEI"/>
    <n v="56"/>
    <s v="Ac"/>
    <s v="1. Informe de Interventoría del estado actual de las observaciones descritas en el acta de entrega del Centro de Control de Operaciones_x000a_A la fecha ya se cerraron todas las observaciones y se firmo el acta de entrega del CCO."/>
    <d v="2013-12-09T00:00:00"/>
    <d v="2014-07-31T00:00:00"/>
    <m/>
    <s v="Mediante correo electrónico del 21/12/15 se informa acción; sin embargo, es necesario aportar soportes"/>
    <m/>
    <x v="1"/>
    <s v="Mediante memorando No. 2016-500-003596-3 del 11/03/2016 se anexan  acta de recibo del CCO, considerando las observaciones pendientes por ejecutar parte del concesionario"/>
    <s v="ENE-MAR"/>
    <x v="1"/>
  </r>
  <r>
    <n v="1866"/>
    <n v="655"/>
    <x v="1"/>
    <s v="_x000a_9.       Se debe verificar y remitir a esta oficina las competencias de parcheo y de ser pertinente de rehabilitación en el tramo Bosconia - Y de Ciénaga, antes a cargo de la concesión Santa Marta Riohacha Paraguachón hoy tramo a cargo de Yuma._x000a_"/>
    <s v="GESTIÓN CONTRACTUAL Y  SEGUIMIENTO DE  PROYECTOS DE  INFRAESTRUCTURA DE TRANSPORTE "/>
    <x v="4"/>
    <s v="Ruta del sol tramo III "/>
    <s v="Javier León"/>
    <s v="Noviembre de 2013"/>
    <s v="PEI"/>
    <n v="56"/>
    <s v="Ac"/>
    <s v="1. Comunicación de la Agencia, informando la terminación de la garantía de Santa Marta - Paraguachón y por lo tanto el mantenimiento rutinario se encuentra a cargo de Yuma S.A"/>
    <m/>
    <m/>
    <m/>
    <s v="Mediante memorando No. 2016-500-003596-3 del 11/03/2016 se anexan comunicaciones de la interventoría solicitando mantenimiento; sin embargo, es necesario enviar documento en donde se evidencia reducciones por el incumplimiento._x000a_Mediante memorando No. 2016"/>
    <m/>
    <x v="1"/>
    <m/>
    <s v="MAYO"/>
    <x v="1"/>
  </r>
  <r>
    <n v="1867"/>
    <n v="656"/>
    <x v="1"/>
    <s v="10.   Se debe realizar, documentar y anexar el seguimiento que se efectúa al equipo de control de calidad interno del Concesionario, el cual verifica las funciones de control de las actividades de los subcontratistas, igualmente, cuando se presenten queja"/>
    <s v="GESTIÓN CONTRACTUAL Y  SEGUIMIENTO DE  PROYECTOS DE  INFRAESTRUCTURA DE TRANSPORTE "/>
    <x v="4"/>
    <s v="Ruta del sol tramo III "/>
    <s v="Javier León"/>
    <s v="Noviembre de 2013"/>
    <s v="PEI"/>
    <n v="56"/>
    <s v="Ac"/>
    <s v="1.Presentar dentro del informe mensual de interventoría el seguimiento al control integral del plan de calidad del concesionario._x000a_La Interventoría realiza seguimiento con el área social de las quejas reportadas por parte de subcontratistas."/>
    <m/>
    <m/>
    <m/>
    <s v="Mediante memorando No. 2016-500-003596-3 del 11/03/2016 se anexan auditorías externas en donde se analizan procedimientos de calidad; sin embargo, es necesario evidenciar que actualmente se continúan realizando._x000a_Mediante memorando No. 2016-500-006112-3 de"/>
    <m/>
    <x v="1"/>
    <m/>
    <s v="MAYO"/>
    <x v="1"/>
  </r>
  <r>
    <n v="1868"/>
    <n v="657"/>
    <x v="1"/>
    <s v="11.   Se debe solicitar usuario y clave para realizar la actualización de la página de SI-ANI._x000a_"/>
    <s v="GESTIÓN CONTRACTUAL Y  SEGUIMIENTO DE  PROYECTOS DE  INFRAESTRUCTURA DE TRANSPORTE "/>
    <x v="4"/>
    <s v="Ruta del sol tramo III "/>
    <s v="Javier León"/>
    <s v="Noviembre de 2013"/>
    <s v="PEI"/>
    <n v="56"/>
    <s v="Ac"/>
    <s v="1.Asignación de usuario y clave de Project On line, la cual es la herramienta vigente para el reporte de información., actualizada mensualmente por parte de la interventoría."/>
    <d v="2013-12-09T00:00:00"/>
    <d v="2014-07-31T00:00:00"/>
    <m/>
    <s v="Mediante correo electrónico del 21/12/15 se informa acción; sin embargo, es necesario aportar soportes"/>
    <m/>
    <x v="1"/>
    <s v="Mediante memorando No. 2016-500-003596-3 del 11/03/2016 se anexan  acta de recibo de claves para Project on line"/>
    <s v="ENE-MAR"/>
    <x v="1"/>
  </r>
  <r>
    <n v="1869"/>
    <n v="658"/>
    <x v="1"/>
    <s v="12.   Se debe realizar una revisión total de la boletería manual provista en las estaciones de peaje, a través de la cual se garantice el número impreso y existente por cada categoría._x000a_"/>
    <s v="GESTIÓN CONTRACTUAL Y  SEGUIMIENTO DE  PROYECTOS DE  INFRAESTRUCTURA DE TRANSPORTE "/>
    <x v="4"/>
    <s v="Ruta del sol tramo III "/>
    <s v="Javier León"/>
    <s v="Noviembre de 2013"/>
    <s v="PEI"/>
    <n v="56"/>
    <s v="Ac"/>
    <s v="1.Informe de la Interventoría de la revisión de la boletería manual._x000a_En  todo caso en el Informe Mensual de Interventoría se reporta la revisión de la boletería manual dejando registro por medio de formatos establecidos"/>
    <d v="2013-12-09T00:00:00"/>
    <d v="2014-07-31T00:00:00"/>
    <m/>
    <s v="Mediante correo electrónico del 21/12/15 se informa acción; sin embargo, es necesario aportar soportes"/>
    <m/>
    <x v="1"/>
    <s v="Mediante memorando No. 2016-500-003596-3 del 11/03/2016 se anexa formato utilizado en la época de la no conformidad por la interventoría, en donde se realiza el conteo de boletería"/>
    <s v="ENE-MAR"/>
    <x v="1"/>
  </r>
  <r>
    <n v="1870"/>
    <n v="659"/>
    <x v="1"/>
    <s v="13.   No se evidencia por parte de la Interventoría el registro a la revisión efectuada al reglamento Interno de Trabajo, Manual de Funciones-procesos, en este se debe verificar: (Responsabilidades, Procedimientos, mecanismos  de control y prevención para"/>
    <s v="GESTIÓN CONTRACTUAL Y  SEGUIMIENTO DE  PROYECTOS DE  INFRAESTRUCTURA DE TRANSPORTE "/>
    <x v="4"/>
    <s v="Ruta del sol tramo III "/>
    <s v="Javier León"/>
    <s v="Noviembre de 2013"/>
    <s v="PEI"/>
    <n v="56"/>
    <s v="Ac"/>
    <s v="La acción hace referencia a la verificación del reglamento interno de trabajo y manual de funciones en las estaciones de peajes. Acción: Se realizó formato para la revisión de reglamento interno y manual de funciones, presentado mensualmente en el informe"/>
    <d v="2013-12-09T00:00:00"/>
    <d v="2014-07-31T00:00:00"/>
    <m/>
    <s v="Mediante correo electrónico del 21/12/15 se informa acción; sin embargo, es necesario aportar soportes"/>
    <m/>
    <x v="1"/>
    <s v="Mediante memorando No. 2016-500-003596-3 del 11/03/2016 se anexa formato creado por la interventoría, en donde se realiza la respectiva revisión"/>
    <s v="ENE-MAR"/>
    <x v="1"/>
  </r>
  <r>
    <n v="1871"/>
    <n v="660"/>
    <x v="1"/>
    <s v="14.   Se debe fortalecer los formatos operativos de revisión de obligaciones contractuales en la estación de pesaje, por parte de la Interventoría, para de esta forma verificar entre otros:_x000a_a.       Se recomienda llevar registro de los libros que se lleva"/>
    <s v="GESTIÓN CONTRACTUAL Y  SEGUIMIENTO DE  PROYECTOS DE  INFRAESTRUCTURA DE TRANSPORTE "/>
    <x v="4"/>
    <s v="Ruta del sol tramo III "/>
    <s v="Javier León"/>
    <s v="Noviembre de 2013"/>
    <s v="PEI"/>
    <n v="56"/>
    <s v="Ac"/>
    <s v="1. Se modificaron y crearon nuevos formatos para la verificación operativa en las estacione de pesaje, remitido mensualmente en el informe de interventoría."/>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s v="ENE-MAR"/>
    <x v="1"/>
  </r>
  <r>
    <n v="1872"/>
    <n v="661"/>
    <x v="1"/>
    <s v="_x000a_15.   Con el fin de verificar un adecuado cumplimiento contractual de todos los aspectos asociados a la entrega de hitos, se debe realizar formato de recepción de hitos, donde se incluya el cumplimiento al contrato de concesión especialmente a lo dispues"/>
    <s v="GESTIÓN CONTRACTUAL Y  SEGUIMIENTO DE  PROYECTOS DE  INFRAESTRUCTURA DE TRANSPORTE "/>
    <x v="4"/>
    <s v="Ruta del sol tramo III "/>
    <s v="Javier León"/>
    <s v="Noviembre de 2013"/>
    <s v="PEI"/>
    <n v="56"/>
    <s v="Ac"/>
    <s v="1. Se genera un informe de revisión por parte de la interventoría a cada hito que se ponga a disposición. Además se crea formato de &quot;Control de recibo de Hitos&quot; para verificar el cumplimiento contractual."/>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s v="ENE-MAR"/>
    <x v="1"/>
  </r>
  <r>
    <n v="1873"/>
    <n v="662"/>
    <x v="1"/>
    <s v="_x000a_16.   Aunque se evidencia observancia por parte de la interventoría en la generación del concepto y remisión a la ANI sobre cumplimiento en lo dispuesto a permisos temporales, se debe realizar formato de verificación de consecución de requisitos estipula"/>
    <s v="GESTIÓN CONTRACTUAL Y  SEGUIMIENTO DE  PROYECTOS DE  INFRAESTRUCTURA DE TRANSPORTE "/>
    <x v="4"/>
    <s v="Ruta del sol tramo III "/>
    <s v="Javier León"/>
    <s v="Noviembre de 2013"/>
    <s v="PEI"/>
    <n v="56"/>
    <s v="Ac"/>
    <s v="1.La resolución 716 de 2015 deroga en su totalidad la Resolución 063, por lo tanto el procedimiento para otorga un permiso de uso de derecho de vía ha sido modificado._x000a_2. Interventoría elaboró el formato C.991-055 para la verificación de las solicitudes r"/>
    <d v="2013-12-09T00:00:00"/>
    <d v="2014-07-31T00:00:00"/>
    <m/>
    <s v="Mediante correo electrónico del 21/12/15 se informa acción; sin embargo, es necesario aportar soportes"/>
    <m/>
    <x v="1"/>
    <s v="Mediante memorando No. 2016-500-003596-3 del 11/03/2016 se anexa nuevo formato creado por la interventoría, en donde se acata la recomendación por parte de la OCI. Además, se informa que mediante resolución se modificó el trámite para permisos"/>
    <s v="ENE-MAR"/>
    <x v="1"/>
  </r>
  <r>
    <n v="1877"/>
    <n v="666"/>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Remisión al equipo de trabajo del informe de interventoría para su revisión, a través de informados de Orfeo._x000a_2. Informe de Supervisión donde se evidencia la revisión del Informe de Interventoría"/>
    <d v="2013-12-09T00:00:00"/>
    <d v="2014-07-31T00:00:00"/>
    <m/>
    <s v="Mediante correo electrónico del 21/12/15 se informa acción; sin embargo, es necesario aportar soportes"/>
    <m/>
    <x v="1"/>
    <s v="Mediante memorando No. 2016-500-003596-3 del 11/03/2016 se anexa informes de supervisión y seguimiento en Orfeo del cumplimiento de revisión por parte de todos los responsables de ANI"/>
    <s v="ENE-MAR"/>
    <x v="1"/>
  </r>
  <r>
    <n v="1878"/>
    <n v="667"/>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Realizar el informe de supervisión en el formato gscp-f-019"/>
    <d v="2013-12-09T00:00:00"/>
    <d v="2014-07-31T00:00:00"/>
    <m/>
    <s v="Mediante correo electrónico del 21/12/15 se informa acción; sin embargo, es necesario aportar soportes"/>
    <m/>
    <x v="1"/>
    <s v="Mediante memorando No. 2016-500-003596-3 del 11/03/2016 se anexa informes de supervisión con el formato recomendado"/>
    <s v="ENE-MAR"/>
    <x v="1"/>
  </r>
  <r>
    <n v="1881"/>
    <n v="670"/>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Comunicación a las Alcaldías para que velen por la defensa y protección del derecho de vía tal como es su competencia"/>
    <m/>
    <m/>
    <m/>
    <s v="Mediante memorando No. 2016-500-003596-3 del 11/03/2016 se anexan comunicaciones a todas las alcaldías solicitando el retiro de vallas; sin embargo, es necesario evidenciar si se han realizado acciones al respecto._x000a_De igual manera, mediante memorando No. "/>
    <m/>
    <x v="1"/>
    <m/>
    <s v="MAYO"/>
    <x v="1"/>
  </r>
  <r>
    <n v="1882"/>
    <n v="671"/>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INCONFORMIDAD NO PROCEDENTE_x000a_Ruta del Sol Sector 3, presenta únicamente el hallazgo compartido con Santa Marta - Paraguachón respecto a la operación de las básculas dinámicas , sin embargo se allegó informe de interventoría y concesionario  donde se explic"/>
    <d v="2013-12-09T00:00:00"/>
    <d v="2014-07-31T00:00:00"/>
    <m/>
    <s v="Mediante correo electrónico del 21/12/15 se informa acción; sin embargo, es necesario esperar respuesta de la Contraloría. Avance en 2016"/>
    <m/>
    <x v="1"/>
    <s v="Mediante memorando No. 2016-500-003596-3 del 11/03/2016 se informa que el hallazgo está al 100% de cumplimiento"/>
    <s v="ENE-MAR"/>
    <x v="1"/>
  </r>
  <r>
    <n v="1883"/>
    <n v="672"/>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Comunicación de la Agencia solicitando la reducción por incumplimiento a los indicadores según sea el caso"/>
    <d v="2013-12-09T00:00:00"/>
    <d v="2014-07-31T00:00:00"/>
    <m/>
    <s v="Mediante correo electrónico del 21/12/15 se informa acción; sin embargo, es necesario aportar soportes"/>
    <m/>
    <x v="1"/>
    <s v="Mediante memorando No. 2016-500-003596-3 del 11/03/2016 se informa que se aplicó la respectiva disminución en el ingreso del concesionario, producto de los incumplimientos"/>
    <s v="ENE-MAR"/>
    <x v="1"/>
  </r>
  <r>
    <n v="1884"/>
    <n v="673"/>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Presentar relación del personal de la interventoría junto con su radicado de aprobación"/>
    <d v="2013-12-09T00:00:00"/>
    <d v="2014-07-31T00:00:00"/>
    <m/>
    <s v="Mediante correo electrónico del 21/12/15 se informa acción; sin embargo, es necesario aportar soportes"/>
    <m/>
    <x v="1"/>
    <s v="Mediante memorando No. 2016-500-003596-3 del 11/03/2016 se anexa listado de personal con su respectivo oficio de aprobación por parte de ANI"/>
    <s v="ENE-MAR"/>
    <x v="1"/>
  </r>
  <r>
    <n v="1885"/>
    <n v="674"/>
    <x v="1"/>
    <s v="Se presentan observaciones a la gestión realizada por parte del Supervisor,_x000a_                                                                                                                  _x000a_Además de tener en cuenta las observaciones detectadas a la inte"/>
    <s v="GESTIÓN CONTRACTUAL Y  SEGUIMIENTO DE  PROYECTOS DE  INFRAESTRUCTURA DE TRANSPORTE "/>
    <x v="4"/>
    <s v="Ruta del sol tramo III "/>
    <s v="Javier León"/>
    <s v="Noviembre de 2013"/>
    <s v="PEI"/>
    <n v="56"/>
    <s v="Ac"/>
    <s v="1. Informe de interventoría del estado actual  de los temas pendientes (ver pago 15 del informe)"/>
    <d v="2013-12-09T00:00:00"/>
    <d v="2014-07-31T00:00:00"/>
    <m/>
    <s v="Mediante correo electrónico del 21/12/15 se informa acción; sin embargo, es necesario aportar soportes"/>
    <m/>
    <x v="1"/>
    <s v="Mediante memorando No. 2016-500-003596-3 del 11/03/2016 se anexa informe de la interventoría, en donde se evidencia que las solicitudes fueron realizadas por el concesionario"/>
    <s v="ENE-MAR"/>
    <x v="1"/>
  </r>
  <r>
    <n v="1886"/>
    <n v="675"/>
    <x v="1"/>
    <s v="Se presentan observaciones a la gestión realizada por parte de la Interventoría como:_x000a_ _x000a_1. No obstante, que el contrato de interventoría No SEA 015 de 2012 suscrito ente la Agencia Nacional de Infraestructura y el Consorcio Inter-Puerto, Capitulo IV, secc"/>
    <s v="GESTIÓN CONTRACTUAL Y  SEGUIMIENTO DE  PROYECTOS DE  INFRAESTRUCTURA DE TRANSPORTE "/>
    <x v="3"/>
    <s v="Puerto Regional de Santa Marta "/>
    <s v="Javier León"/>
    <s v="Noviembre de 2013"/>
    <s v="PEI"/>
    <n v="56"/>
    <s v="Ac"/>
    <s v="1, Se cuenta con formato para la verificación del estado de la señalización temporal de obra."/>
    <m/>
    <m/>
    <m/>
    <s v="Mediante correo electrónico del 21/12/15 se informa acción; sin embargo, es necesario aportar soportes"/>
    <m/>
    <x v="1"/>
    <s v="Mediante memorando No. 2016-303.003674-3  se dio explicación al respecto._x000a__x000a_Mediante memorando No. 2016-303.003674-3  se anexa los últimos 4 informes de interventoría, y aunque uno sólo no cumple con los 5 días hábiles, se evidencia que en general se cumpl"/>
    <s v="JUNIO-JULIO"/>
    <x v="1"/>
  </r>
  <r>
    <n v="1887"/>
    <n v="676"/>
    <x v="1"/>
    <s v="Se presentan observaciones a la gestión realizada por parte de la Interventoría como:_x000a_ _x000a_2.      Dentro de los formatos adoptados por la interventoría se debe incluir la obligación del contrato de concesión en cumplimiento a la señalización temporal de obr"/>
    <s v="GESTIÓN CONTRACTUAL Y  SEGUIMIENTO DE  PROYECTOS DE  INFRAESTRUCTURA DE TRANSPORTE "/>
    <x v="4"/>
    <s v="Ruta del sol tramo III "/>
    <s v="Javier León"/>
    <s v="Noviembre de 2013"/>
    <s v="PEI"/>
    <n v="56"/>
    <s v="Ac"/>
    <m/>
    <d v="2013-12-09T00:00:00"/>
    <d v="2014-07-31T00:00:00"/>
    <m/>
    <s v="Mediante correo electrónico del 21/12/15 se informa acción; sin embargo, es necesario aportar soportes"/>
    <m/>
    <x v="1"/>
    <s v="Mediante memorando No. 2016-500-003596-3 del 11/03/2016 se anexa formato de la interventoría, en donde se revisa la señalización temporal"/>
    <s v="ENE-MAR"/>
    <x v="1"/>
  </r>
  <r>
    <n v="1888"/>
    <n v="677"/>
    <x v="1"/>
    <s v="Se presentan observaciones a la gestión realizada por parte de la Interventoría como:_x000a_3. Se cuentan con áreas e inversiones condicionadas como lo son la adecuación de la carreara 1 y acceso a la carrera 4[2] (inversión para el 2012), INVEMAR, los silos de"/>
    <s v="GESTIÓN CONTRACTUAL Y  SEGUIMIENTO DE  PROYECTOS DE  INFRAESTRUCTURA DE TRANSPORTE "/>
    <x v="3"/>
    <s v="Puerto Regional de Santa Marta "/>
    <s v="Javier León"/>
    <s v="Noviembre de 2013"/>
    <s v="PEI"/>
    <n v="56"/>
    <s v="Ac"/>
    <s v="1.Utilización de la herramienta Project On Line, vigente para el reporte de información. Además se tiene un formato de verificación de la pagina web de la Concesión."/>
    <m/>
    <m/>
    <m/>
    <s v="Se redireccionó de Ruta del Sol III al Puerto regional de Santa Marta. A la espera de respuesta_x000a__x000a_Mediante memorando No. 2016-303-008005-3 del 27/06/2016, se evidencia que el concesionario no ha dado respuesta al requerimiento_x000a__x000a_Mediante memorando No. 2016-"/>
    <m/>
    <x v="0"/>
    <m/>
    <m/>
    <x v="1"/>
  </r>
  <r>
    <n v="1889"/>
    <n v="678"/>
    <x v="1"/>
    <s v="Se presentan observaciones a la gestión realizada por parte de la Interventoría como:_x000a_ 4.      No se ha realizado el monitoreo ambiental aire (material particulado gases y ruido), los cuales debieron ser autorizados por la oficina de Gestión Contractual -"/>
    <s v="GESTIÓN CONTRACTUAL Y  SEGUIMIENTO DE  PROYECTOS DE  INFRAESTRUCTURA DE TRANSPORTE "/>
    <x v="3"/>
    <s v="Puerto Regional de Santa Marta "/>
    <s v="Javier León"/>
    <s v="Noviembre de 2013"/>
    <s v="PEI"/>
    <n v="56"/>
    <s v="Ac"/>
    <s v="1. Informe de Interventoría del estado actual de la señalización horizontal de los hitos 32. Para el hito 33 no aplica debido a que no se ha iniciado la ejecución."/>
    <m/>
    <m/>
    <m/>
    <s v="Se re direccionó de Ruta del Sol III al Puerto regional de Santa Marta. A la espera de respuesta"/>
    <m/>
    <x v="1"/>
    <s v="Se redireccionó de Ruta del Sol III al Puerto regional de Santa Marta. A la espera de respuesta._x000a__x000a_se le dio cierre en el informe de septiembre de 2015"/>
    <s v="JUNIO-JULIO"/>
    <x v="1"/>
  </r>
  <r>
    <n v="1890"/>
    <n v="679"/>
    <x v="1"/>
    <s v="Se presentan observaciones a la gestión realizada por parte de la Interventoría como:_x000a_ _x000a_5. Existen algunas observaciones técnicas efectuadas por parte de la oficina de Control Interno, sobre las cuales no existe pronunciamiento alguno emanado de la superv"/>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Se redireccionó de Ruta del Sol III al Puerto regional de Santa Marta. A la espera de respuesta._x000a__x000a_Mediante memorando No. 2016-303-008005-3 del 27/06/2016, se informa que la recomendación será tenida en cuenta, y de generan indicadores respecto a requerimi"/>
    <s v="JUNIO-JULIO"/>
    <x v="1"/>
  </r>
  <r>
    <n v="1891"/>
    <n v="680"/>
    <x v="1"/>
    <s v="Se presentan observaciones a la gestión realizada por parte de la Interventoría como:_x000a_6. No se han presentado por parte de la Gerencia Portuaria los formatos para realizar los inventarios por parte de la Interventoría, lo que ocasiona posibles retrasos en"/>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2"/>
    <n v="681"/>
    <x v="1"/>
    <s v="Se presentan observaciones a la gestión realizada por parte de la Interventoría como:_x000a_7. Los inventarios a realizar por parte de la interventoría deben estar enmarcados dentro de los formatos y con la información de toda la infraestructura existente en el"/>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3"/>
    <n v="682"/>
    <x v="1"/>
    <s v="Se presentan observaciones a la gestión realizada por parte de la Interventoría como:_x000a_8. El plan bianual para la vigencia 2013, se encuentra en ejecución en virtud de la falta de pronunciamiento oficial e idóneo de la Entidad; en razón a que la solicitud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Se redireccionó de Ruta del Sol III al Puerto regional de Santa Marta. A la espera de respuesta._x000a__x000a_Mediante memorando No. 2016-303-008005-3 del 27/06/2016, se informa, se informa que la no conformidad es igual a la 2927, la cual mediante correo electrónico"/>
    <s v="JUNIO-JULIO"/>
    <x v="1"/>
  </r>
  <r>
    <n v="1895"/>
    <n v="684"/>
    <x v="1"/>
    <s v="Se presentan observaciones a la gestión realizada por parte de la Interventoría como:_x000a_10. Al momento de la visita por parte de Control Interno, solo se habían allegado a la Entidad dos (2) de las tres (3) las Batimetrías, que se especifican dentro obligac"/>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ha realizado batimetrías periódicamente, dando cumplimiento a lo est"/>
    <m/>
    <x v="0"/>
    <m/>
    <m/>
    <x v="1"/>
  </r>
  <r>
    <n v="1896"/>
    <n v="685"/>
    <x v="1"/>
    <s v="Se presentan observaciones a la gestión realizada por parte de la Interventoría como:_x000a__x000a_11. Se debe realizar un inventario a nivel de detalle de la infraestructura portuaria en aplicación y en cumplimiento de los lineamientos indicados, por parte de la Age"/>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7"/>
    <n v="686"/>
    <x v="1"/>
    <s v="Se presentan observaciones a la gestión realizada por parte de la Interventoría como:_x000a_12. El supervisor del proyecto se encuentra a cargo de la concesión SPRSM tiene a su cargo 28 contratos adicionales, lo que le impide realizar un adecuado seguimiento a "/>
    <s v="GESTIÓN CONTRACTUAL Y  SEGUIMIENTO DE  PROYECTOS DE  INFRAESTRUCTURA DE TRANSPORTE "/>
    <x v="3"/>
    <s v="Puerto Regional de Santa Marta "/>
    <s v="Javier León"/>
    <s v="Noviembre de 2013"/>
    <s v="PEI"/>
    <n v="56"/>
    <s v="Ac"/>
    <m/>
    <d v="2013-12-09T00:00:00"/>
    <d v="2014-07-31T00:00:00"/>
    <m/>
    <s v="Mediante correo electrónico del 21/12/15 se informa acción; sin embargo, es necesario aportar soportes"/>
    <m/>
    <x v="1"/>
    <s v="Mediante memorando No. 2016-303.003674-3 se dio explicación al respecto"/>
    <s v="ENE-MAR"/>
    <x v="1"/>
  </r>
  <r>
    <n v="1899"/>
    <n v="688"/>
    <x v="1"/>
    <s v="Se presentan observaciones a la gestión realizada por parte de la Interventoría como:_x000a_14.   Se debe anexar el seguimiento realizado a la página WEB de la concesión donde se verifique la divulgación y actualización de los aspectos importantes de la concesi"/>
    <s v="GESTIÓN CONTRACTUAL Y  SEGUIMIENTO DE  PROYECTOS DE  INFRAESTRUCTURA DE TRANSPORTE "/>
    <x v="4"/>
    <s v="Ruta del sol tramo III "/>
    <s v="Javier León"/>
    <s v="Noviembre de 2013"/>
    <s v="PEI"/>
    <n v="56"/>
    <s v="Ac"/>
    <s v="1.Utilización de la herramienta Project On Line, vigente para el reporte de información. Además se tiene un formato de verificación de la pagina web de la Concesión."/>
    <d v="2013-12-09T00:00:00"/>
    <d v="2014-07-31T00:00:00"/>
    <m/>
    <s v="Mediante correo electrónico del 21/12/15 se informa acción; sin embargo, es necesario aportar soportes"/>
    <m/>
    <x v="1"/>
    <s v="Mediante memorando No. 2016-500-003596-3 del 11/03/2016 se informa que se realiza mediante la herramienta Project on line"/>
    <s v="ENE-MAR"/>
    <x v="1"/>
  </r>
  <r>
    <n v="1901"/>
    <n v="690"/>
    <x v="1"/>
    <s v="Se presentan observaciones a la gestión realizada por parte del Supervisor,[5]_x000a_ _x000a_Además de tener en cuenta las observaciones detectadas a la interventoría, para el ejercicio de las acciones a que haya lugar, se presentan las siguientes:_x000a_ _x000a_13. Al no estar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se están realizando el adecuado seguimiento de los planes bianuales, los cuales permi"/>
    <m/>
    <x v="0"/>
    <m/>
    <m/>
    <x v="1"/>
  </r>
  <r>
    <n v="1902"/>
    <n v="691"/>
    <x v="1"/>
    <s v="Se presentan observaciones a la gestión realizada por parte del Supervisor,[5]_x000a_ _x000a_Además de tener en cuenta las observaciones detectadas a la interventoría, para el ejercicio de las acciones a que haya lugar, se presentan las siguientes:_x000a_14. Se debe aclara"/>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a suministrado a la ANI balances técnicos, financieros y jurídicos d"/>
    <m/>
    <x v="0"/>
    <m/>
    <m/>
    <x v="1"/>
  </r>
  <r>
    <n v="1903"/>
    <n v="692"/>
    <x v="1"/>
    <s v="Se presentan observaciones a la gestión realizada por parte del Supervisor,[5]_x000a_ _x000a_Además de tener en cuenta las observaciones detectadas a la interventoría, para el ejercicio de las acciones a que haya lugar, se presentan las siguientes:_x000a_15. La Interventor"/>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se solicitó al concesionario entregar oprtunamente la infotrmación a la interventoría"/>
    <m/>
    <x v="0"/>
    <m/>
    <m/>
    <x v="1"/>
  </r>
  <r>
    <n v="1904"/>
    <n v="693"/>
    <x v="1"/>
    <s v="Se presentan observaciones a la gestión realizada por parte del Supervisor,[5]_x000a_ _x000a_Además de tener en cuenta las observaciones detectadas a la interventoría, para el ejercicio de las acciones a que haya lugar, se presentan las siguientes:_x000a_16. Es importante "/>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realiza la verficación del formato 044 en donde se evidencia que los"/>
    <m/>
    <x v="0"/>
    <m/>
    <m/>
    <x v="1"/>
  </r>
  <r>
    <n v="1906"/>
    <n v="695"/>
    <x v="1"/>
    <s v="Se presentan observaciones a la gestión realizada por parte del Supervisor,[5]_x000a_ _x000a_Además de tener en cuenta las observaciones detectadas a la interventoría, para el ejercicio de las acciones a que haya lugar, se presentan las siguientes:_x000a_18. Se debe solici"/>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mediante revisión al expediente, se encontró dos comunicaciones solicitando demolicio"/>
    <m/>
    <x v="0"/>
    <m/>
    <m/>
    <x v="1"/>
  </r>
  <r>
    <n v="1907"/>
    <n v="696"/>
    <x v="1"/>
    <s v="Se presentan observaciones a la gestión realizada por parte del Supervisor,[5]_x000a_ _x000a_Además de tener en cuenta las observaciones detectadas a la interventoría, para el ejercicio de las acciones a que haya lugar, se presentan las siguientes:_x000a_19. Dentro del inv"/>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informa que la interventoría realizará un informe detallado al respecto._x000a__x000a_Seguimiento en diciembr"/>
    <m/>
    <x v="0"/>
    <m/>
    <m/>
    <x v="1"/>
  </r>
  <r>
    <n v="1908"/>
    <n v="697"/>
    <x v="1"/>
    <s v="Se presentan observaciones a la gestión realizada por parte del Supervisor,[5]_x000a_ _x000a_Además de tener en cuenta las observaciones detectadas a la interventoría, para el ejercicio de las acciones a que haya lugar, se presentan las siguientes:_x000a_20. Para el invent"/>
    <s v="GESTIÓN CONTRACTUAL Y  SEGUIMIENTO DE  PROYECTOS DE  INFRAESTRUCTURA DE TRANSPORTE "/>
    <x v="3"/>
    <s v="Puerto Regional de Santa Marta "/>
    <s v="Javier León"/>
    <s v="Noviembre de 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909"/>
    <n v="698"/>
    <x v="1"/>
    <s v="Se presentan observaciones a la gestión realizada por parte del Supervisor,[5]_x000a_ _x000a_Además de tener en cuenta las observaciones detectadas a la interventoría, para el ejercicio de las acciones a que haya lugar, se presentan las siguientes:_x000a_21. Temas pendient"/>
    <s v="GESTIÓN CONTRACTUAL Y  SEGUIMIENTO DE  PROYECTOS DE  INFRAESTRUCTURA DE TRANSPORTE "/>
    <x v="3"/>
    <s v="Puerto Regional de Santa Marta "/>
    <s v="Javier León"/>
    <s v="Noviembre de 2013"/>
    <s v="PEI"/>
    <n v="56"/>
    <s v="Ac"/>
    <m/>
    <m/>
    <m/>
    <m/>
    <s v="Se redireccionó de Ruta del Sol III al Puerto regional de Santa Marta. A la espera de respuesta._x000a__x000a_Mediante memorando No. 2016-303-011501-3 del 22/09/2016, se anexa la explicación y soportes al respecto. Falta lo referido a la línea férrea"/>
    <m/>
    <x v="0"/>
    <m/>
    <m/>
    <x v="1"/>
  </r>
  <r>
    <n v="1910"/>
    <n v="699"/>
    <x v="1"/>
    <s v="1.       No obstante que el contrato de interventoría No 020 de 2012 suscrito ente la Agencia Nacional de Infraestructura y el Consorcio Interventoría Transversal de las Américas, Capitulo IV, sección 4.0.2 “Informes mensuales”, establece que el intervent"/>
    <s v="GESTIÓN CONTRACTUAL Y  SEGUIMIENTO DE  PROYECTOS DE  INFRAESTRUCTURA DE TRANSPORTE "/>
    <x v="3"/>
    <s v="Transversal de las Américas  sector I"/>
    <s v="Javier León"/>
    <s v="Diciembre  de 2013"/>
    <s v="PEI"/>
    <n v="58"/>
    <s v="Ac"/>
    <m/>
    <d v="2013-12-09T00:00:00"/>
    <d v="2014-07-31T00:00:00"/>
    <m/>
    <s v="Mediante correo electrónico del 15/12/15 se anexa evidencias de gestión respecto a 20 observaciones. Faltan documentos por entregar_x000a_*Mediante correo electrónico del 10/03/2016 y memorando No. 2016-300-003716-3 del 15/03/2016 se anexa evidencias de gestión"/>
    <m/>
    <x v="1"/>
    <m/>
    <s v="MAYO"/>
    <x v="1"/>
  </r>
  <r>
    <n v="1952"/>
    <n v="741"/>
    <x v="1"/>
    <s v="Se presentan observaciones a la gestión realizada por parte del Supervisor,[10]_x000a_ _x000a_Además de tener en cuenta las observaciones detectadas a la interventoría, para el ejercicio de las acciones a que haya lugar, se presentan las siguientes:_x000a_ 32. En el tramo "/>
    <s v="GESTIÓN CONTRACTUAL Y  SEGUIMIENTO DE  PROYECTOS DE  INFRAESTRUCTURA DE TRANSPORTE "/>
    <x v="4"/>
    <s v="Córdoba-Sucre"/>
    <s v="Javier León"/>
    <s v="Diciembre  de 2013"/>
    <s v="PEI"/>
    <n v="16"/>
    <s v="Ac"/>
    <s v="En el numeral 3 del memorando No. 2015-500-015325-3 del 24/12/15, se mencionó que esta no conformidad no había sido enviada en la matriz original que remitió la oficina de control interno el 17/11/2015, por lo cual no se presentaron acciones para la misma"/>
    <d v="2013-12-09T00:00:00"/>
    <d v="2014-07-31T00:00:00"/>
    <m/>
    <s v="No se mencionó en el memorando No. 2015-500-015325-3"/>
    <m/>
    <x v="1"/>
    <s v="Mediante memorando No. 2016-500-003794-3 del 16/03/2016 se informa que el hito 2 no corresponde al mencionado en la no conformidad, razón por la cual se cierra"/>
    <s v="ENE-MAR"/>
    <x v="1"/>
  </r>
  <r>
    <n v="1981"/>
    <n v="770"/>
    <x v="1"/>
    <s v="1. Pérdida de Trazabilidad en algunas respuestas enviadas a los Entes de Control"/>
    <s v="GESTIÓN  ADMINISTRATIVA Y  FINANCIERA"/>
    <x v="2"/>
    <s v="Atención al ciudadano"/>
    <s v="Luz Mary Hernández"/>
    <s v="Diciembre  de 2013"/>
    <m/>
    <m/>
    <m/>
    <m/>
    <m/>
    <m/>
    <m/>
    <m/>
    <m/>
    <x v="1"/>
    <s v="esta no conformidad se revisa con las no conformidades del PAOC 1"/>
    <s v="ENE-MAR"/>
    <x v="0"/>
  </r>
  <r>
    <n v="1983"/>
    <n v="772"/>
    <x v="1"/>
    <s v="3. Falta de Concordancia de los registros que constituyen la Base de Datos con la Realidad"/>
    <s v="GESTIÓN  ADMINISTRATIVA Y  FINANCIERA"/>
    <x v="2"/>
    <s v="Atención al ciudadano"/>
    <s v="Luz Mary Hernández"/>
    <s v="Diciembre  de 2013"/>
    <m/>
    <m/>
    <m/>
    <m/>
    <m/>
    <m/>
    <m/>
    <m/>
    <m/>
    <x v="1"/>
    <s v="esta no conformidad se revisa con las no conformidades del PAOC 1"/>
    <s v="ENE-MAR"/>
    <x v="0"/>
  </r>
  <r>
    <n v="1985"/>
    <n v="774"/>
    <x v="1"/>
    <s v="1. Se deben estructurar de manera apropiada los indicadores de gestión, los cuales deben diseñarse con el acompañamiento de la Vicepresidencia de Planeación, a fin de que estos sean coherentes y permitan medir con parámetros de calidad la gestión desarrol"/>
    <s v="GESTIÓN DEL TALENTO HUMANO"/>
    <x v="2"/>
    <s v="Talento Humano"/>
    <s v="Luz Mary Hernández"/>
    <s v="Diciembre  de 2013"/>
    <s v="PEI"/>
    <n v="91"/>
    <m/>
    <m/>
    <m/>
    <m/>
    <m/>
    <m/>
    <m/>
    <x v="1"/>
    <s v="Se trabajara  con la no conformidad numero 2965 de indicadores gestión de procesos"/>
    <s v="ENE-MAR"/>
    <x v="0"/>
  </r>
  <r>
    <n v="1987"/>
    <n v="776"/>
    <x v="1"/>
    <s v="3. En la estructuración de los planes de capacitación, se debe tener en cuenta todos los lineamientos establecidos en las guía diseñadas por el Departamento Administrativa de la Función Pública – DAFP y la Escuela Superior de Administración – Publica, ESA"/>
    <s v="GESTIÓN DEL TALENTO HUMANO"/>
    <x v="2"/>
    <s v="Talento Humano"/>
    <s v="Luz Mary Hernández"/>
    <s v="Diciembre  de 2013"/>
    <s v="PEI"/>
    <n v="91"/>
    <s v="Ac"/>
    <s v="Realización de reuniones a fin de identificar las necesidades de formación, ítems, se identificaron los facilitadores internos, se realizaron cronogramas de actividad a realizar."/>
    <m/>
    <m/>
    <s v="El Grupo de Talento Humano, aplica las normas contenidas en  la Ley  909 de 2004 , los Decretos 1567/98 , 1083/15 y demás normas concordantes,  de acuerdo con el proceso de Gestión de Talento Humano y los lineamientos básicos del Departamento Administrati"/>
    <s v="Se consultó el contenido de la información incluida en el link: http://www.ani.gov.co/planes/plan-de-gestion-del-talento-humano. Por otra parte se solicitó copia de los documentos que soportan algunas faces en la formulación del PIC de la entidad. En este"/>
    <n v="100"/>
    <x v="1"/>
    <m/>
    <s v="ABRIL"/>
    <x v="0"/>
  </r>
  <r>
    <n v="1988"/>
    <n v="777"/>
    <x v="1"/>
    <s v="4. Sí bien es cierto que la entidad cuenta con un manual de inducción, también lo es que el plan de capacitación no contempla cursos, talleres  o actividades de inducción y reinducción, lo cual se hace necesario dadas nuevas funciones, compromisos y norma"/>
    <s v="GESTIÓN DEL TALENTO HUMANO"/>
    <x v="2"/>
    <s v="Talento Humano"/>
    <s v="Luz Mary Hernández"/>
    <s v="Diciembre  de 2013"/>
    <s v="PEI"/>
    <n v="91"/>
    <m/>
    <m/>
    <m/>
    <m/>
    <s v="La inducción es una actividad permanente del procedimiento de provisión de los cargos de la planta de personal de la ANI, la cual se realiza de manera constante a todos los servidores que ingresan a la Entidad. Adicionalmente si se genera la necesidad de "/>
    <s v="Se consultó el contenido de la información incluida en el link: El manual de inducción se puede consultar en el siguiente link: http://www.ani.gov.co/gestion-talento-humano/manual-de-inducciion o a través de la UNIANI: http://www.uniani.net/. Por otra par"/>
    <n v="100"/>
    <x v="1"/>
    <m/>
    <s v="ABRIL"/>
    <x v="0"/>
  </r>
  <r>
    <n v="1989"/>
    <n v="778"/>
    <x v="1"/>
    <s v="5. Se hace necesario elaborar el panorama de factores de riesgo  de la entidad, a fin de poder reconocer con precisión las fuentes generadoras de los posibles eventos de riesgos al interior de la ANI; y en general, todo lo referente con el  Sistema de Ges"/>
    <s v="GESTIÓN DEL TALENTO HUMANO"/>
    <x v="2"/>
    <s v="Talento Humano"/>
    <s v="Luz Mary Hernández"/>
    <s v="Diciembre  de 2013"/>
    <s v="PEI"/>
    <n v="91"/>
    <s v="Ac"/>
    <s v="Informe de gestión en salud ocupacional - arp positiva"/>
    <d v="2013-04-01T00:00:00"/>
    <d v="2013-04-01T00:00:00"/>
    <s v="Los documentos exigidos por el Sistema de Gestión de Seguridad y Salud en el Trabajo se encuentran elaborados en coordinación con la ARL;  actualmente el SGSST  está en proceso de implementación, por lo cual se plantea cerrar esta No Conformidad."/>
    <s v=" GTC-45-2010- POSITIVA ARP- Se recibe documento titulado &quot;Matriz de Identificación y Valoración de Peligros"/>
    <n v="100"/>
    <x v="1"/>
    <m/>
    <s v="ABRIL"/>
    <x v="0"/>
  </r>
  <r>
    <n v="1990"/>
    <n v="779"/>
    <x v="1"/>
    <s v="6. Para el año 2012, se denota una falta de ejecución del presupuesto de capacitación bienestar social y estímulos, toda vez que sólo se ejecutó 66%, siendo critico dentro de este el asignado a servicios de capacitación donde sólo se ejecutó el 3%.; en ta"/>
    <s v="GESTIÓN DEL TALENTO HUMANO"/>
    <x v="2"/>
    <s v="Talento Humano"/>
    <s v="Luz Mary Hernández"/>
    <s v="Diciembre  de 2013"/>
    <s v="PEI"/>
    <n v="91"/>
    <m/>
    <m/>
    <m/>
    <m/>
    <s v="En la vigencia 2012 y 2013 la planta de personal no se encontraba provista en su totalidad y adicionalmente el proceso de transición de INCO a ANI afectó la formulación y ejecución de los proyectos de aprendizaje._x000a_Por otra parte debido a restricciones pre"/>
    <s v="Al revisar y analizar los argumentos expuestos por la dependencia competente se procede con el cierre de la presente NO conformidad."/>
    <n v="100"/>
    <x v="1"/>
    <m/>
    <s v="ABRIL"/>
    <x v="0"/>
  </r>
  <r>
    <n v="1992"/>
    <n v="781"/>
    <x v="1"/>
    <s v="8. Se deben definir estrategias apropiadas que permitan convocar a las diferentes dependencias de la entidad, para que participen y se postulen en los planes de incentivos que premien a los equipos de trabajo._x000a__x000a_"/>
    <s v="GESTIÓN DEL TALENTO HUMANO"/>
    <x v="2"/>
    <s v="Talento Humano"/>
    <s v="Luz Mary Hernández"/>
    <s v="Diciembre  de 2013"/>
    <s v="PEI"/>
    <n v="91"/>
    <m/>
    <m/>
    <m/>
    <m/>
    <s v="De acuerdo con el artículo 2.2.10.15 el mejor equipo de trabajo debe ser premiado con incentivos pecuniarios, debido a restricciones presupuestales, la Agencia Nacional de Infraestructura ha decidido, de momento, no contemplar dentro del plan de incentivo"/>
    <s v="Al revisar y analizar los argumentos expuestos por la dependencia competente se procede con el cierre de la presente NO conformidad."/>
    <n v="100"/>
    <x v="1"/>
    <m/>
    <s v="ABRIL"/>
    <x v="0"/>
  </r>
  <r>
    <n v="1993"/>
    <n v="782"/>
    <x v="1"/>
    <s v="9. Se considera necesario actualizar la Resolución No. 540 de 2008, por medio de la cual se define la Política de Talento Humano en el Instituto Nacional de Concesiones – INCO, toda vez que esta hace relación a la anterior entidad._x000a__x000a_"/>
    <s v="GESTIÓN DEL TALENTO HUMANO"/>
    <x v="2"/>
    <s v="Talento Humano"/>
    <s v="Luz Mary Hernández"/>
    <s v="Diciembre  de 2013"/>
    <s v="PEI"/>
    <n v="91"/>
    <m/>
    <m/>
    <m/>
    <m/>
    <s v="De acuerdo con el artículo 28 del Decreto 4165 de 2011, todas las referencias que se hayan hecho o se hagan al Instituto Nacional de Concesiones - INCO deben entenderse referidas a la Agencia Nacional de Infraestructura;  por lo cual queda entendido que l"/>
    <s v="Al revisar y analizar los argumentos expuestos por la dependencia competente se procede con el cierre de la presente NO conformidad."/>
    <n v="100"/>
    <x v="1"/>
    <m/>
    <s v="ABRIL"/>
    <x v="0"/>
  </r>
  <r>
    <n v="1994"/>
    <n v="783"/>
    <x v="1"/>
    <s v="10. las resoluciones Nos. 797 del 26/11/2012 y la 872 del 12/08/2013 contravienen la normatividad superior vigente, teniendo en cuenta que el Art. 77 del Decreto 1227 de 2005 y el Decreto 1567 de 1998 Art. 33 hacen alusión a incentivos de carácter no pecu"/>
    <s v="GESTIÓN DEL TALENTO HUMANO"/>
    <x v="2"/>
    <s v="Talento Humano"/>
    <s v="Luz Mary Hernández"/>
    <s v="Diciembre  de 2013"/>
    <s v="PEI"/>
    <n v="91"/>
    <m/>
    <m/>
    <m/>
    <m/>
    <s v="Las Resoluciones que adoptaron el Plan de Incentivos no Pecuniarios de la  Agencia Nacional de Infraestructura, para el reconocimiento del mejor empleado de carrera, mejores empleados de carrera de cada nivel jerárquico y mejor empleado de libre nombramie"/>
    <s v="Consultada la norma  Art. 77 del Decreto 1227 de 2005 y el Decreto 1567 de 1998 Art. , se evidencia que le faculta al &quot; El jefe de cada entidad adoptará anualmente el plan de incentivos institucionales y señalará en él los incentivos no pecuniarios&quot;. En e"/>
    <n v="100"/>
    <x v="1"/>
    <m/>
    <s v="ABRIL"/>
    <x v="0"/>
  </r>
  <r>
    <n v="1997"/>
    <n v="786"/>
    <x v="1"/>
    <s v="4. También advertimos que no se encuentra informe de gestión asociado a todas las cuentas de cobro presentadas por el contratista, cuentas de cobro que deberían contener los porcentajes de avance, cantidades de obra, entre otras. _x000a__x000a_"/>
    <s v="GESTIÓN  ADMINISTRATIVA Y  FINANCIERA"/>
    <x v="2"/>
    <s v="Servicios Generales"/>
    <s v="Marcos  Noguera"/>
    <s v="Diciembre  de 2013"/>
    <s v="PEI"/>
    <n v="99"/>
    <s v="Ac"/>
    <s v="Se presenta el acta de liquidación contractual"/>
    <m/>
    <m/>
    <m/>
    <s v="No se subsanó, mirar último informe de recibo a satisfacción."/>
    <m/>
    <x v="1"/>
    <s v="El día 27 de abril de 2016, la no conformidad se cierra en razón que se le realizó el tratamiento adecuado, siendo demostrado por el GIT responsable."/>
    <s v="ABRIL"/>
    <x v="0"/>
  </r>
  <r>
    <n v="1998"/>
    <n v="787"/>
    <x v="1"/>
    <s v="5. De la misma manera, la labor de una interventoría dentro del contrato Estatal corresponde a la vigilancia y control, labor esta que a priori se nota deficiente, teniendo en cuenta que para cada uno de los pagos y desembolsos al contratista era necesari"/>
    <s v="GESTIÓN  ADMINISTRATIVA Y  FINANCIERA"/>
    <x v="2"/>
    <s v="Servicios Generales"/>
    <s v="Marcos  Noguera"/>
    <s v="Diciembre  de 2013"/>
    <s v="PEI"/>
    <n v="99"/>
    <m/>
    <m/>
    <m/>
    <m/>
    <m/>
    <m/>
    <m/>
    <x v="1"/>
    <s v="No conformidad subsanada bajo la teoría que la jurisprudencia denomina; el hecho cumplido, tocaría tomar medidas para que lo anterior no siga ocurriendo."/>
    <s v="ENE-MAR"/>
    <x v="0"/>
  </r>
  <r>
    <n v="1999"/>
    <n v="788"/>
    <x v="1"/>
    <s v="6. Finalmente, no se encontró el Acta de Liquidación correspondiente al contrato en mención, para lo cual se le consultó a la encargada de realizar las liquidaciones contractuales para este tipo de contratos dentro de la ANI, la Dra. Nazly Janne Delgado V"/>
    <s v="GESTIÓN  ADMINISTRATIVA Y  FINANCIERA"/>
    <x v="2"/>
    <s v="Servicios Generales"/>
    <s v="Marcos  Noguera"/>
    <s v="Diciembre  de 2013"/>
    <s v="PEI"/>
    <n v="99"/>
    <m/>
    <m/>
    <m/>
    <m/>
    <m/>
    <m/>
    <m/>
    <x v="1"/>
    <s v="la anterior no conformidad se encuentra subsanada teniendo en cuenta que de acuerdo al artículo 217 del decreto 019 de 2012 no se hace obligatoria la realización de acta de liquidación para los contratos de prestación de servicios."/>
    <s v="ENE-MAR"/>
    <x v="0"/>
  </r>
  <r>
    <n v="2000"/>
    <n v="789"/>
    <x v="1"/>
    <s v="1. No fue posible conciliar la información contable con los recursos físicos de la Entidad debido a la desactualización de la base de datos del inventario de activos fijos._x000a__x000a_"/>
    <s v="GESTIÓN  ADMINISTRATIVA Y  FINANCIERA"/>
    <x v="2"/>
    <s v="Servicios Generales"/>
    <s v="Luz Jeni Fung Muñoz"/>
    <s v="Diciembre  de 2013"/>
    <s v="PEI"/>
    <n v="88"/>
    <m/>
    <m/>
    <m/>
    <m/>
    <s v="SE CERRO EN EL INFORME DE JULIO-AGOSTO DE 2016, DE AUDITORIA SE REFLEJA, LOS SOPORTES SON LOS REGISTROS CONTABLES."/>
    <m/>
    <m/>
    <x v="1"/>
    <m/>
    <s v="ABRIL"/>
    <x v="0"/>
  </r>
  <r>
    <n v="2003"/>
    <n v="792"/>
    <x v="1"/>
    <s v="4. La Agencia Nacional de Infraestructura no está cumpliendo en este momento con lo dispuesto en la norma derivada de los Principios de Contabilidad Generalmente Aceptados en Colombia, con el adecuado y oportuno registro contable de los activos fijos, su "/>
    <s v="GESTIÓN  ADMINISTRATIVA Y  FINANCIERA"/>
    <x v="2"/>
    <s v="Servicios Generales"/>
    <s v="Luz Jeni Fung Muñoz"/>
    <s v="Diciembre  de 2013"/>
    <s v="PEI"/>
    <n v="88"/>
    <m/>
    <m/>
    <m/>
    <m/>
    <s v="SE CERRO EN EL INFORME DE JULIO-AGOSTO DE 2016, DE AUDITORIA SE REFLEJA, LOS SOPORTES SON LOS REGISTROS CONTABLES."/>
    <m/>
    <m/>
    <x v="1"/>
    <m/>
    <s v="ABRIL"/>
    <x v="0"/>
  </r>
  <r>
    <n v="2009"/>
    <n v="798"/>
    <x v="1"/>
    <s v="• Debido a las expectativas nacionales sobre las metas de terminación de las obras de construcción del nuevo muelle para realizar el cargue directo del carbón, la ANI deberá generar una metodología estructurada para monitorear los avances y las fechas de "/>
    <s v="GESTIÓN CONTRACTUAL Y  SEGUIMIENTO DE  PROYECTOS DE  INFRAESTRUCTURA DE TRANSPORTE "/>
    <x v="3"/>
    <s v="Portuario, Puerto Drummond (American Port Company Inc.)"/>
    <s v="Juan Carlos Sáenz"/>
    <s v="Diciembre  de 2013"/>
    <s v="PEI"/>
    <n v="130"/>
    <s v="Ac"/>
    <s v="1. 1. Conforme al procedimiento administrativo de permisos portuarios con código GCSP-P- 019, se deben presentar de manera trimestral informes de Supervisión._x000a__x000a_2. 2. De acuerdo al memorando con radicado ANI No. 2016-307-004142.3 de fecha 31 de marzo de 20"/>
    <m/>
    <m/>
    <m/>
    <s v="Mediante comunicación No. 2015-303-014928-3, se informa que se realizará semestralmente un informe ejecutivo del estado de cumplimiento del contrato de concesión._x000a__x000a_Se verificará cumplimiento el 2016"/>
    <m/>
    <x v="1"/>
    <s v="Mediante correo electrónico del 07/09/2016, se informa las acciones que realiza la supervisora dentro de sus obligaciones contractuales, las cuales evidencian la entrega de informes trimestrales de avance del proyecto. _x000a_Se anexan informes del 2015 y 2016."/>
    <s v="septiembre"/>
    <x v="1"/>
  </r>
  <r>
    <n v="2010"/>
    <n v="799"/>
    <x v="1"/>
    <s v="8.1. Ejecución Contractual – Avances y Utilización de los Recursos._x000a_• Hasta la fecha no se ha realizado la distribución total de los recursos aportados por el BID, teniendo en cuenta que ya van dos (2) años de ejecución de la cooperación técnica y a falta"/>
    <s v="ESTRUCTURACIÓN  DE PROYECTOS DE  INFRAESTRUCTURA  DE TRANSPORTE"/>
    <x v="6"/>
    <s v="Estructuración."/>
    <s v="Marcos  Noguera"/>
    <s v="Diciembre  de 2013"/>
    <s v="PIL"/>
    <n v="22"/>
    <m/>
    <m/>
    <m/>
    <m/>
    <m/>
    <m/>
    <m/>
    <x v="1"/>
    <s v="Las no conformidades nacientes de este informe de auditoría se subsanaron dentro del informe de auditoría que se realizó en el año 2014, en donde se analizó la ejecución del mismo Convenio de Cooperación Técnica del BID."/>
    <s v="ENE-MAR"/>
    <x v="0"/>
  </r>
  <r>
    <n v="2011"/>
    <n v="800"/>
    <x v="1"/>
    <s v="8.2. Obligatoriedad de remitir información a la Dirección de Impuestos y Aduanas Nacionales - DIAN_x000a_Elaborar y remitir el informe dentro de los parámetros establecidos por la normatividad vigente Decreto 4660 de 2007 y la Resolución de la DIAN 000119 del 3"/>
    <s v="ESTRUCTURACIÓN  DE PROYECTOS DE  INFRAESTRUCTURA  DE TRANSPORTE"/>
    <x v="6"/>
    <s v="Estructuración."/>
    <s v="Marcos  Noguera"/>
    <s v="Diciembre  de 2013"/>
    <s v="PIL"/>
    <n v="22"/>
    <m/>
    <m/>
    <m/>
    <m/>
    <m/>
    <m/>
    <m/>
    <x v="1"/>
    <s v="Las no conformidades nacientes de este informe de auditoría se subsanaron dentro del informe de auditoría que se realizó en el año 2014, en donde se analizó la ejecución del mismo Convenio de Cooperación Técnica del BID."/>
    <s v="ENE-MAR"/>
    <x v="0"/>
  </r>
  <r>
    <n v="2015"/>
    <n v="804"/>
    <x v="1"/>
    <s v="A reglón seguido se detallan estas recomendaciones para la supervisión del proyecto, en cabeza del ingeniero Carlos Arboleda:_x000a_3. Se resalta el tema contractual relacionado con el tramo de Cartago – La Felisa. Para ello se recuerda que Tren de Occidente se"/>
    <s v="GESTIÓN CONTRACTUAL Y  SEGUIMIENTO DE  PROYECTOS DE  INFRAESTRUCTURA DE TRANSPORTE "/>
    <x v="3"/>
    <s v="Férreo Pacifico"/>
    <s v="Juan Carlos Sáenz"/>
    <s v="Diciembre  de 2013"/>
    <s v="PEI"/>
    <n v="18"/>
    <s v="Ac"/>
    <s v="  De acuerdo al memorando con radicado ANI No. 2016-307-004142.3 de fecha 31 de marzo de 2016, cuyo asunto hace referencia a Apoyo Supervisión de contratos de concesión y homologaciones portuarias y férreas. Se establece específicamente para el grupo de p"/>
    <d v="2013-12-09T00:00:00"/>
    <d v="2014-07-31T00:00:00"/>
    <m/>
    <s v="Mediante correo electrónico del 01/12/15 se informa que mediante resolución se declaró incumplimiento a Tren de Occidente; sin embargo, a hoy no se ha definido responsable del tramo._x000a__x000a_Revisión avance en Marzo"/>
    <m/>
    <x v="0"/>
    <m/>
    <m/>
    <x v="1"/>
  </r>
  <r>
    <n v="2018"/>
    <n v="807"/>
    <x v="1"/>
    <s v="A reglón seguido se detallan estas recomendaciones para la supervisión del proyecto, en cabeza del ingeniero Carlos Arboleda:_x000a_6. La regularización y control de los pasos a nivel en zonas urbanas del proyecto férreo del Pacifico debe ser una tarea priorita"/>
    <s v="GESTIÓN CONTRACTUAL Y  SEGUIMIENTO DE  PROYECTOS DE  INFRAESTRUCTURA DE TRANSPORTE "/>
    <x v="3"/>
    <s v="Férreo Pacifico"/>
    <s v="Juan Carlos Sáenz"/>
    <s v="Diciembre  de 2013"/>
    <s v="PEI"/>
    <n v="18"/>
    <s v="Ac"/>
    <m/>
    <d v="2013-12-09T00:00:00"/>
    <d v="2014-07-31T00:00:00"/>
    <m/>
    <s v="Mediante correo electrónico del 01/12/15 se informa que la interventoría ha enviado comunicaciones respecto al tema; sin embargo, es necesario enviar doc. soporte"/>
    <m/>
    <x v="0"/>
    <m/>
    <m/>
    <x v="1"/>
  </r>
  <r>
    <n v="2026"/>
    <n v="815"/>
    <x v="1"/>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Férreo Pacifico"/>
    <s v="Juan Carlos Sáenz"/>
    <s v="Diciembre  de 2013"/>
    <s v="PEI"/>
    <n v="18"/>
    <s v="Ac"/>
    <m/>
    <d v="2013-12-09T00:00:00"/>
    <d v="2014-07-31T00:00:00"/>
    <m/>
    <s v="Mediante correo electrónico del 01/12/15 se informa que se está trabajando en el Plan de regularización al igual que la interventoría ha realizado actividades relacionadas; sin embargo, es necesario aportar doc. soporte_x000a_"/>
    <m/>
    <x v="0"/>
    <m/>
    <m/>
    <x v="1"/>
  </r>
  <r>
    <n v="2033"/>
    <n v="822"/>
    <x v="1"/>
    <s v="El interventor deberá tener disponibles y crear estrategias de divulgación para todo su personal, los manuales y documentación relacionado en el Anexo 4 de Metodología y Plan de Cargas, en el capítulo 4, numeral d)."/>
    <s v="GESTIÓN CONTRACTUAL Y  SEGUIMIENTO DE  PROYECTOS DE  INFRAESTRUCTURA DE TRANSPORTE "/>
    <x v="3"/>
    <s v="Rehabilitación y mantenimiento calzada existente Buga-Loboguerrero"/>
    <s v="Juan Carlos Sáenz"/>
    <s v="Diciembre  de 2013"/>
    <s v="PEI"/>
    <n v="127"/>
    <s v="Ac"/>
    <s v="Tenencia de los documentos y su inclusión en el Sistema de Gestión de Calidad  "/>
    <d v="2103-10-21T00:00:00"/>
    <d v="2016-10-20T00:00:00"/>
    <s v="Mediante memorando No. 2015304-014388-3, se anexa listado de asistencia a la reinducción del HSEQ Y Plan de cargas. _x000a_Mediante correo electrónico del 11/03/2016, se informa que por medio del oficio No. 2016-304-003294-1 del 12 de febrero de 2016 se solicit"/>
    <m/>
    <m/>
    <x v="1"/>
    <s v="Mediante correo electrónico del 26/04/2016, se anexa actas de capacitaciones respecto a la Metodología y Plan de cargas"/>
    <s v="ABRIL"/>
    <x v="1"/>
  </r>
  <r>
    <n v="2034"/>
    <n v="823"/>
    <x v="1"/>
    <s v="La interventoría deberá verificar el cumplimiento de la página WEB del proyecto"/>
    <s v="GESTIÓN CONTRACTUAL Y  SEGUIMIENTO DE  PROYECTOS DE  INFRAESTRUCTURA DE TRANSPORTE "/>
    <x v="3"/>
    <s v="Rehabilitación y mantenimiento calzada existente Buga-Loboguerrero"/>
    <s v="Juan Carlos Sáenz"/>
    <s v="Diciembre  de 2013"/>
    <s v="PEI"/>
    <n v="127"/>
    <s v="Ac"/>
    <s v="Seguimiento al cumplimiento por parte del Concesionario"/>
    <d v="2103-10-21T00:00:00"/>
    <d v="2013-12-11T00:00:00"/>
    <s v="Mediante correo electrónico del 11/03/2016, se informa que por medio del oficio No. 2016-304-003294-1 del 12 de febrero de 2016 se solicitó a la interventoría presentar por parte del profesional social un informe donde se presente el procedimiento realiza"/>
    <s v="Mediante correo electrónico del 18/12/15 se anexa informe de interventoría. Se revisará en próximos informes"/>
    <m/>
    <x v="1"/>
    <s v="Mediante correo electrónico del 26/04/2016, se anexa cuadro de seguimiento y pantallazos de verificación del funcionamiento de la página WEB"/>
    <s v="ABRIL"/>
    <x v="1"/>
  </r>
  <r>
    <n v="2042"/>
    <n v="831"/>
    <x v="1"/>
    <s v="A reglón seguido se detallan estas recomendaciones para la supervisión_x000a_b) Los temas por solucionar con respecto a los tramos pendientes por viabilizar las condiciones necesarias para la terminación de la construcción de la doble línea férrea, deben dársel"/>
    <s v="GESTIÓN CONTRACTUAL Y  SEGUIMIENTO DE  PROYECTOS DE  INFRAESTRUCTURA DE TRANSPORTE "/>
    <x v="3"/>
    <s v="FENOCO"/>
    <s v="Juan Carlos Sáenz"/>
    <s v="Diciembre  de 2013"/>
    <s v="PEI"/>
    <n v="41"/>
    <s v="Ac"/>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
    <m/>
    <x v="0"/>
    <m/>
    <m/>
    <x v="1"/>
  </r>
  <r>
    <n v="2043"/>
    <n v="832"/>
    <x v="1"/>
    <s v="Para la labor para la Interventoría del proyecto tener en cuenta las recomendaciones y lineamientos que ésta oficina está planteando en el presente informe, producto de la Auditoría realizada de manera pormenorizada, y que en particular trata sobre los si"/>
    <s v="GESTIÓN CONTRACTUAL Y  SEGUIMIENTO DE  PROYECTOS DE  INFRAESTRUCTURA DE TRANSPORTE "/>
    <x v="3"/>
    <s v="FENOCO"/>
    <s v="Juan Carlos Sáenz"/>
    <s v="Diciembre  de 2013"/>
    <s v="PEI"/>
    <n v="41"/>
    <s v="Ac"/>
    <s v="1, Revisar mensualmente los alcances de los requerimientos e incluirlos dentro del informe mensual._x000a_2, incluir la información recibida y recolectada en campo dentro de los informes mensuales. _x000a_3, incluir la información recibida y recolectada en campo dent"/>
    <d v="2014-02-27T00:00:00"/>
    <d v="2014-05-27T00:00:00"/>
    <m/>
    <s v="Mediante memorando No. 2015-307-015140-3, se evidencia que no ha realizo avance al respecto. &quot;18 de noviembre&quot;"/>
    <n v="100"/>
    <x v="1"/>
    <s v="Mediante memorando No. 2015-307-015140-3, se evidencia que no ha realizo avance al respecto. &quot;18 de noviembre&quot;._x000a__x000a_Mediante correo electrónico del 01/07/2016, se evidencia que mediante informe mensual, la interventoría incluye estadistica diaria, mensual y "/>
    <s v="JUNIO-JULIO"/>
    <x v="1"/>
  </r>
  <r>
    <n v="2044"/>
    <n v="833"/>
    <x v="1"/>
    <s v="Para la labor para la Interventoría del _x000a_b) Se llevó a cabo la aplicación de la metodología desarrollada hasta este momento por la Oficina de Control Interno, con el objeto de evaluar de manera integral y detallada el desempeño de las labores propias de l"/>
    <s v="GESTIÓN CONTRACTUAL Y  SEGUIMIENTO DE  PROYECTOS DE  INFRAESTRUCTURA DE TRANSPORTE "/>
    <x v="3"/>
    <s v="FENOCO"/>
    <s v="Juan Carlos Sáenz"/>
    <s v="Diciembre  de 2013"/>
    <s v="PEI"/>
    <n v="41"/>
    <s v="Ac"/>
    <s v="1,Alimentar mensualmente con información actualizada  la pagina web de la interventoría._x000a_1, Incluir informe mensual y una presentación actualizada._x000a_1, Información gráfica del proyecto de prestación de servicio de carga._x000a_1, Información gráfica del proyecto"/>
    <d v="2014-02-27T00:00:00"/>
    <d v="2014-05-27T00:00:00"/>
    <m/>
    <s v="Mediante memorando No. 2015-307-015140-3, se evidencia que no ha realizo avance al respecto. &quot;18 de noviembre&quot;._x000a__x000a_Mediante correo electrónico del 01/07/2016, se verifica que en el informe mensual de la interventoría se realiza seguimiento a la pag web del "/>
    <m/>
    <x v="0"/>
    <m/>
    <m/>
    <x v="1"/>
  </r>
  <r>
    <n v="2046"/>
    <n v="835"/>
    <x v="1"/>
    <s v="d) Se hace recomendación especial a la Interventoría del proyecto, para que continúe de manera sistemática y permanente con las labores de seguimiento y control del tema ambiental, toda vez que el seguimiento de las PQR es una estrategia y metodología muy"/>
    <s v="GESTIÓN CONTRACTUAL Y  SEGUIMIENTO DE  PROYECTOS DE  INFRAESTRUCTURA DE TRANSPORTE "/>
    <x v="3"/>
    <s v="FENOCO"/>
    <s v="Juan Carlos Sáenz"/>
    <s v="Diciembre  de 2013"/>
    <s v="PEI"/>
    <n v="41"/>
    <s v="Ac"/>
    <s v="1, realizar recorridos mensuales para el seguimiento y control del sistema de comunicaciones implementado por el concesionario ._x000a_1, incluir la información recibida y recolectada en campo dentro de los informes mensuales._x000a_2,3,4,5, Implementar el uso de ind"/>
    <d v="2014-02-27T00:00:00"/>
    <d v="2014-05-27T00:00:00"/>
    <m/>
    <s v="Mediante memorando No. 2015-307-015140-3, faltan soportes._x000a__x000a_Mediante correo electrónico del 01/07/2016, se verifica que en el informe mensual de la interventoría  se incluye la asistencia a capacitaciones y solcializaciones realizadas en función de lo req"/>
    <m/>
    <x v="0"/>
    <m/>
    <m/>
    <x v="1"/>
  </r>
  <r>
    <n v="2048"/>
    <n v="1"/>
    <x v="2"/>
    <s v="Hallazgo #01 – Hay bitácoras de proyecto que a la fecha de corte (13 de diciembre de 2013) no estaban entregadas aún al área de Archivo. Esto incluye algunas bitácoras de estructuración técnica/financiera, legal y de modificaciones contractuales y todas l"/>
    <s v="ESTRUCTURACIÓN  DE PROYECTOS DE  INFRAESTRUCTURA  DE TRANSPORTE"/>
    <x v="5"/>
    <s v="Gerencia de Estructuración Legal"/>
    <s v="Cesar Godoy"/>
    <s v="Enero de 2014"/>
    <s v="PEI"/>
    <n v="119"/>
    <s v="Ac"/>
    <m/>
    <m/>
    <m/>
    <m/>
    <s v="Todas las bitácoras de estructuración técnica y financiera de esta auditoría fueron entregadas. Lo correspondiente a la VE  esta subsanado._x000a__x000a_(Pendiente legal y de modificaciones contractuales y todas las bitácoras de contratación.) Completamiento "/>
    <n v="50"/>
    <x v="0"/>
    <m/>
    <m/>
    <x v="0"/>
  </r>
  <r>
    <n v="2050"/>
    <n v="3"/>
    <x v="2"/>
    <s v="Hallazgo #03 – Se observa una dificultad importante para encontrar una bitácora específica en los archivos magnéticos de bitácora que se han entregado al área de Archivo, debido a que la denominación de los archivos no corresponde a una nemotecnia estanda"/>
    <s v="ESTRUCTURACIÓN  DE PROYECTOS DE  INFRAESTRUCTURA  DE TRANSPORTE"/>
    <x v="6"/>
    <s v="Estructuración."/>
    <s v="Cesar Godoy"/>
    <s v="Enero de 2014"/>
    <s v="PEI"/>
    <n v="119"/>
    <m/>
    <m/>
    <m/>
    <m/>
    <m/>
    <m/>
    <m/>
    <x v="1"/>
    <s v="Se cierra por ser una recomendación "/>
    <s v="ENE-MAR"/>
    <x v="0"/>
  </r>
  <r>
    <n v="2051"/>
    <n v="4"/>
    <x v="2"/>
    <s v="Hallazgo #04 - Se observa la entrega al área de Archivo, de documentos en medio magnético que conforman las bitácoras, que están en formato de Word o Excel y que, por tanto, corren el riesgo de ser fácilmente manipulados. Adicionalmente, estos archivos de"/>
    <s v="ESTRUCTURACIÓN  DE PROYECTOS DE  INFRAESTRUCTURA  DE TRANSPORTE"/>
    <x v="6"/>
    <s v="Estructuración."/>
    <s v="Cesar Godoy"/>
    <s v="Enero de 2014"/>
    <s v="PEI"/>
    <n v="119"/>
    <s v="Ap"/>
    <s v="Correctivo, se guardaran los Archivos en PDF.  No obstante en todas las bitácoras entregadas se adjuntan los documentos impresos, que son los mismo que van anexos en el CD adjuntos y son escaneados por Archivo y Correspondencia"/>
    <d v="2016-04-28T00:00:00"/>
    <d v="2016-12-31T00:00:00"/>
    <m/>
    <m/>
    <n v="50"/>
    <x v="0"/>
    <m/>
    <m/>
    <x v="0"/>
  </r>
  <r>
    <n v="2054"/>
    <n v="7"/>
    <x v="2"/>
    <s v="Hallazgo #07 – No es claro para esta oficina, cuáles serán los mecanismos tecnológicos requeridos en el literal d del artículo quinto de la Resolución 959 de 2013, que permitirán “la radicación de correos electrónicos de los proyectos sin requerirse su im"/>
    <s v="ESTRUCTURACIÓN  DE PROYECTOS DE  INFRAESTRUCTURA  DE TRANSPORTE"/>
    <x v="6"/>
    <s v="Estructuración."/>
    <s v="Cesar Godoy"/>
    <s v="Enero de 2014"/>
    <s v="PEI"/>
    <n v="119"/>
    <m/>
    <m/>
    <m/>
    <m/>
    <m/>
    <m/>
    <m/>
    <x v="1"/>
    <s v="Se cierra por ser una observación "/>
    <s v="ENE-MAR"/>
    <x v="0"/>
  </r>
  <r>
    <n v="2055"/>
    <n v="8"/>
    <x v="2"/>
    <s v="4.2.1. Mulaló – Loboguerrero – Revisión de la estructuración técnica_x000a_ Hallazgo #08 – No se incluyó la distribución de riesgos del proyecto dentro de la Bitácora._x000a_Hallazgo #09 – No se encontró el detalle de las actividades realizadas por el estructurador t"/>
    <s v="ESTRUCTURACIÓN  DE PROYECTOS DE  INFRAESTRUCTURA  DE TRANSPORTE"/>
    <x v="6"/>
    <s v="Estructuración."/>
    <s v="Cesar Godoy"/>
    <s v="Enero de 2014"/>
    <s v="PEI"/>
    <n v="119"/>
    <m/>
    <m/>
    <m/>
    <m/>
    <m/>
    <s v="Hallazgo #08 20142000121083_x000a_Capítulo 5_x000a_Hallazgo #09 20142000121083_x000a_Capítulo 6 Numeral 6.5_x000a_Hallazgo #10 20142000121083_x000a_Capítulo 6 Numeral 6.5_x000a_"/>
    <m/>
    <x v="1"/>
    <s v="Se cierra con el seguimiento realizado por el auditor"/>
    <s v="ENE-MAR"/>
    <x v="0"/>
  </r>
  <r>
    <n v="2056"/>
    <n v="9"/>
    <x v="2"/>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3"/>
    <s v="Gerencia carretero 3"/>
    <s v="Cesar Godoy"/>
    <s v="Enero de 2014"/>
    <s v="PEI"/>
    <n v="119"/>
    <s v="Ac"/>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50"/>
    <x v="0"/>
    <m/>
    <m/>
    <x v="0"/>
  </r>
  <r>
    <n v="2057"/>
    <n v="10"/>
    <x v="2"/>
    <s v="4.2.4. Aeropuerto Ernesto Cortissoz y otros – Proceso VJ-VE-IP-012-2013 -  Revisión integral_x000a_c. Estructuración legal_x000a__x000a_Hallazgo # 12 – Dentro de la documentación enviada por el área de archivo y correspondencia, se logró observar la BITÁCORA enviada por la"/>
    <s v="ESTRUCTURACIÓN  DE PROYECTOS DE  INFRAESTRUCTURA  DE TRANSPORTE"/>
    <x v="5"/>
    <s v="Gerencia de Contratación"/>
    <s v="Cesar Godoy"/>
    <s v="Enero de 2014"/>
    <s v="PEI"/>
    <n v="119"/>
    <s v="Ac"/>
    <s v="La Vicepresidencia de Estructuración entrego la documentación completa de acuerdo con lo expresado en la Resolución 959 de 2013"/>
    <m/>
    <m/>
    <m/>
    <s v="Trasladar el Hallazgo 12  a la Vicepresidencia de Jurídica Grupo Contratación la no conformidad por la inexistencia de la Bitácora de contratación_x000a_Superado el Hallazgo 13"/>
    <n v="100"/>
    <x v="1"/>
    <s v="la bitácora de contratación se encuentra radicada en archivo"/>
    <s v="ABRIL"/>
    <x v="0"/>
  </r>
  <r>
    <n v="2058"/>
    <n v="11"/>
    <x v="2"/>
    <s v="4.2.5. Proyecto - VJ-VE-LP-002-2013 – FÉRREO_x000a_En este proceso se analizó la bitácora en su fase de estructuración legal. También se analizó este proceso en relación con la bitácora en la fase de contratación y en cuanto a la certificación de la debida dili"/>
    <s v="ESTRUCTURACIÓN  DE PROYECTOS DE  INFRAESTRUCTURA  DE TRANSPORTE"/>
    <x v="5"/>
    <s v="Gerencia de Estructuración Legal"/>
    <s v="Cesar Godoy"/>
    <s v="Enero de 2014"/>
    <s v="PEI"/>
    <n v="119"/>
    <s v="Ac"/>
    <m/>
    <m/>
    <m/>
    <s v="Trasladar a la Vicepresidencia Jurídica el Hallazgo 14 y 15 por ser de su competencia._x000a_Trasladar el Hallazgo 16 por competencia a la Gerencia de Contratación._x000a_Trasladar el Hallazgo 17 por competencia a la Gerencia de Jurídica de Estructuración."/>
    <m/>
    <m/>
    <x v="0"/>
    <m/>
    <m/>
    <x v="0"/>
  </r>
  <r>
    <n v="2059"/>
    <n v="12"/>
    <x v="2"/>
    <s v="&quot;se sugiere y de manera reiterativa que la Vicepresidencia Jurídica adelante las gestiones de recuperación de cartera por estos conceptos, ya que como se pudo vislumbrar la ANI tiene acreencias que datan desde el año 2007 y hasta la fecha de hoy no se con"/>
    <s v="GESTIÓN  ADMINISTRATIVA Y  FINANCIERA"/>
    <x v="2"/>
    <s v="Contabilidad"/>
    <s v="Luz Jeni Fung Muñoz"/>
    <s v="Enero de 2014"/>
    <s v="PIL"/>
    <n v="20"/>
    <m/>
    <m/>
    <m/>
    <m/>
    <s v="YA SE CERRO CON ACTA DEL COMITÉ CONTABLE DE DICIEMBRE DE 2015"/>
    <s v="POR MEDIO DEL Comité Técnico de Sostenibilidad del Sistema de Contabilidad Pública de diciembre de 2015 se castigo la cartera."/>
    <m/>
    <x v="1"/>
    <m/>
    <s v="ABRIL"/>
    <x v="0"/>
  </r>
  <r>
    <n v="2080"/>
    <n v="33"/>
    <x v="2"/>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Siberia – La Punta – El Vino – La Vega - Villeta"/>
    <s v="Juan Carlos Sáenz"/>
    <s v="Marzo de 2014"/>
    <s v="PEI"/>
    <n v="37"/>
    <s v="Ac"/>
    <s v="Se realizan revisiones periódicas a la página web del Concesionario, así mismo se realizan las respectivas recomendaciones en cuanto a su contenido y se verifica que la información sea constantemente actualizada, las cuales son registradas en el formato F"/>
    <d v="2014-04-01T00:00:00"/>
    <d v="2014-12-31T00:00:00"/>
    <m/>
    <s v="Mediante correo electrónico del 14/12/15, se anexan formatos relacionado a la actualización de la pago WEB, las matrices de riesgos,. Si embargo, hace falta entregar soportes de seguimiento a la seguridad industrial, Indicadores de gestión, certificado SA"/>
    <m/>
    <x v="1"/>
    <s v="Mediante correo electrónico del 14/12/15 y 05/04/2016, se anexan formatos relacionado a la actualización de la pago WEB, las matrices de riesgos,. De igual manera, se envían soportes de seguimiento a la seguridad industrial, Indicadores de gestión, certif"/>
    <s v="ABRIL"/>
    <x v="1"/>
  </r>
  <r>
    <n v="2099"/>
    <n v="52"/>
    <x v="2"/>
    <s v="De igual manera, será labor para la Interventoría_x000a_2. De especial importancia en el desarrollo de los trabajos entre las diferentes interventorías que actualmente existen en el Aeropuerto El Dorado, las funciones de coordinación y suministro de información"/>
    <s v="GESTIÓN CONTRACTUAL Y  SEGUIMIENTO DE  PROYECTOS DE  INFRAESTRUCTURA DE TRANSPORTE "/>
    <x v="3"/>
    <s v="Aeropuerto el Dorado-modernización y expansión del nuevo terminal."/>
    <s v="Juan Carlos Sáenz"/>
    <s v="Marzo de 2014"/>
    <s v="PEI"/>
    <n v="103"/>
    <s v="Ac"/>
    <s v="En la cláusula 36.2 Memoria Técnica, del Contrato de Concesión se establece: &quot;Una vez terminadas las Obras de Modernización y Expansión así como de las Obras Complementarias y las Obras Voluntarias si las hubiere y recibidas, mediante las Actas de Verific"/>
    <d v="2014-04-01T00:00:00"/>
    <d v="2014-12-31T00:00:00"/>
    <m/>
    <s v="Mediante correo electrónico del 01/12/15, el Ingeniero Bladimir Castilla envía Oficio No. 2014-303-021474-1 en donde se le solicita los Planos y elaboración de la Memoria Técnica._x000a__x000a_Mediante correo electrónico del 14/12/15, el Ing. Jorge Jaramillo envía Ot"/>
    <m/>
    <x v="1"/>
    <s v="Mediante correo electrónico del 01/12/15, el Ingeniero Bladimir Castilla envía Oficio No. 2014-309-021474-1 en donde se le solicita los Planos y elaboración de la Memoria Técnica._x000a__x000a_Mediante correo electrónico del 14/12/15, el Ing. Jorge Jaramillo envía Ot"/>
    <s v="ENE-MAR"/>
    <x v="1"/>
  </r>
  <r>
    <n v="2104"/>
    <n v="57"/>
    <x v="2"/>
    <s v="De igual manera, será labor para la Interventoría del proyecto tener en cuenta las recomendaciones y lineamientos que ésta oficina está planteando en el presente informe, producto de la Auditoría realizada de manera pormenorizada, y que en particular trat"/>
    <s v="GESTIÓN CONTRACTUAL Y  SEGUIMIENTO DE  PROYECTOS DE  INFRAESTRUCTURA DE TRANSPORTE "/>
    <x v="3"/>
    <s v="Aeropuerto el Dorado (Financiera) "/>
    <s v="T Luz Jeni Fung Muñoz"/>
    <s v="Marzo de 2014"/>
    <s v="PEI"/>
    <n v="134"/>
    <s v="Ac"/>
    <s v="Se introducirá en los informes de Interventoría  un acápite especial para llevar el control y seguimiento a las recomendaciones de la Oficina de Control interno:   _x000a__x000a_• Seguimiento Página WEB del concesionario_x000a_• Identificación del logotipo institucional de"/>
    <d v="2014-04-01T00:00:00"/>
    <d v="2014-12-31T00:00:00"/>
    <m/>
    <s v="Mediante correo electrónico del 14/12/15, el Ingeniero Jorge Jaramillo informa que el Seguimiento Página WEB del concesionario” es verificada por la Interventoría Operativa y es plasmada en sus respectivos informes mensuales. Se anexa relación de radicado"/>
    <m/>
    <x v="1"/>
    <s v="Mediante correo electrónico del 14/12/15 y 11/03/2016, el Ingeniero Jorge Jaramillo informa que el Seguimiento Página WEB del concesionario” es verificada por la Interventoría Operativa y es plasmada en sus respectivos informes mensuales. Se anexa relació"/>
    <s v="ENE-MAR"/>
    <x v="1"/>
  </r>
  <r>
    <n v="2106"/>
    <n v="59"/>
    <x v="2"/>
    <s v="A reglón seguido se detallan estas recomendaciones para la supervisión del proyecto, en cabeza del funcionario Bladimir Castilla Nieto:_x000a_3. Tener muy en cuenta el aspecto contractual con que se cuenta en la coyuntura frente a la magnitud e importancia que "/>
    <s v="GESTIÓN CONTRACTUAL Y  SEGUIMIENTO DE  PROYECTOS DE  INFRAESTRUCTURA DE TRANSPORTE "/>
    <x v="3"/>
    <s v="Aeropuerto el Dorado-Aspectos de Operación, Ambientales y Mantenimiento terminal y zonas aledañas"/>
    <s v="Juan Carlos Sáenz"/>
    <s v="Marzo de 2014"/>
    <s v="PEI"/>
    <n v="135"/>
    <s v="Ac"/>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
    <m/>
    <x v="0"/>
    <m/>
    <m/>
    <x v="1"/>
  </r>
  <r>
    <n v="2111"/>
    <n v="64"/>
    <x v="2"/>
    <s v="1) Se hace necesario que se diseñe una metodología o procedimiento debidamente documentado, pare el tema de entrega y empalme de los supervisores de concesiones viales, cuando por motivos diferentes son cambiados o removidos de sus proyectos._x000a__x000a_"/>
    <s v="GESTIÓN CONTRACTUAL Y  SEGUIMIENTO DE  PROYECTOS DE  INFRAESTRUCTURA DE TRANSPORTE "/>
    <x v="3"/>
    <s v="VGC"/>
    <s v="Luz Mary Hernández"/>
    <s v="Marzo de 2014"/>
    <s v="PEI"/>
    <n v="79"/>
    <s v="Ac"/>
    <s v="Ver procedimiento GCSP-P 023 Supervisión de contratos de concesión modo carretero. Se va iniciar en apoyo con Gestión de calidad visita a las reuniones semanales de seguimiento de los equipos para darles capacitación para la implementación del procedimien"/>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2"/>
    <n v="65"/>
    <x v="2"/>
    <s v="2) Cuando la gestión de un supervisor haya finalizado o sea removido a otro proyecto, se deben establecer unos lineamientos para la entrega formal del cargo o labores que ostentaba._x000a__x000a_"/>
    <s v="GESTIÓN CONTRACTUAL Y  SEGUIMIENTO DE  PROYECTOS DE  INFRAESTRUCTURA DE TRANSPORTE "/>
    <x v="3"/>
    <s v="VGC"/>
    <s v="Luz Mary Hernández"/>
    <s v="Marzo de 2014"/>
    <s v="PEI"/>
    <n v="79"/>
    <s v="Ac"/>
    <s v="En la actualidad en el contrato esta como requisito que se entregue un informe final de Gestión, el cual debe ser radicado para el pago final.  LA VGC hará un protocolo para la entrega de la información y del proyecto a cargo."/>
    <d v="2014-04-01T00:00:00"/>
    <d v="2014-12-31T00:00:00"/>
    <s v="Se entrega Procedimiento GCSP-P-023_x000a_Se entrega informe final de Xiomara Juris"/>
    <s v="Se recibió copia de procedimiento GCSP-P-023,Versión 002 de fecha 30/07/2015. "/>
    <n v="100"/>
    <x v="1"/>
    <m/>
    <s v="ABRIL"/>
    <x v="0"/>
  </r>
  <r>
    <n v="2113"/>
    <n v="66"/>
    <x v="2"/>
    <s v="3) Los supervisores entrantes deben tener conocimiento o copia del informe de entrega de su antecesor, a fin de ponerse en contexto con el estado actual de su nuevo proyecto._x000a__x000a_"/>
    <s v="GESTIÓN CONTRACTUAL Y  SEGUIMIENTO DE  PROYECTOS DE  INFRAESTRUCTURA DE TRANSPORTE "/>
    <x v="3"/>
    <s v="VGC"/>
    <s v="Luz Mary Hernández"/>
    <s v="Marzo de 2014"/>
    <s v="PEI"/>
    <n v="79"/>
    <s v="Ac"/>
    <s v="Establecer en el procedimiento de entrega y recibo del cargo la entrega del informe final al nuevo supervisor cuando aplique"/>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4"/>
    <n v="67"/>
    <x v="2"/>
    <s v="4) Se requiere agilizar la actualización de la Guía de Interventoría de acuerdo a los ajustes internos de la entidad, a su vez, teniendo en cuenta las actuales normas vigentes y empleadas sobre el tema.  _x000a__x000a_"/>
    <s v="GESTIÓN CONTRACTUAL Y  SEGUIMIENTO DE  PROYECTOS DE  INFRAESTRUCTURA DE TRANSPORTE "/>
    <x v="3"/>
    <s v="VGC"/>
    <s v="Luz Mary Hernández"/>
    <s v="Marzo de 2014"/>
    <s v="PEI"/>
    <n v="79"/>
    <s v="Ac"/>
    <s v="Se elaboro Manual de interventoría y Supervisión"/>
    <d v="2014-04-01T00:00:00"/>
    <d v="2014-12-31T00:00:00"/>
    <s v="Manual GCSP-M-0002_x000a_Se esta trabajando en una nueva versión del Manual de interventoría "/>
    <s v="Se verificó en la página de la entidad el Manual de Interventoría "/>
    <n v="100"/>
    <x v="1"/>
    <m/>
    <s v="ABRIL"/>
    <x v="0"/>
  </r>
  <r>
    <n v="2115"/>
    <n v="68"/>
    <x v="2"/>
    <s v="5) Se debe establecer mecanismos de control por parte del supervisor del contrato de prestación de servicio asignado, a fin de que exija al contratista encontrarse a paz y salvo con la presentación de estos informes y sí es el caso establecerlo como requi"/>
    <s v="GESTIÓN CONTRACTUAL Y  SEGUIMIENTO DE  PROYECTOS DE  INFRAESTRUCTURA DE TRANSPORTE "/>
    <x v="3"/>
    <s v="VGC"/>
    <s v="Luz Mary Hernández"/>
    <s v="Marzo de 2014"/>
    <s v="PEI"/>
    <n v="79"/>
    <s v="Ac"/>
    <s v="Dentro del procedimiento de entrega y recibo establecer un formato de paz y salvo que deba ser firmado por cada dependencia."/>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6"/>
    <n v="69"/>
    <x v="2"/>
    <s v="6) Se necesario diseñar una metodología  que permitan evidenciar de manera oportuna, los eventos en los cuales los supervisores salientes no entregan a su jefe inmediato los archivos tanto físicos, magnéticos y electrónicos, debidamente organizados e inve"/>
    <s v="GESTIÓN CONTRACTUAL Y  SEGUIMIENTO DE  PROYECTOS DE  INFRAESTRUCTURA DE TRANSPORTE "/>
    <x v="3"/>
    <s v="VGC"/>
    <s v="Luz Mary Hernández"/>
    <s v="Marzo de 2014"/>
    <s v="PEI"/>
    <n v="79"/>
    <s v="Ac"/>
    <s v="EN el procedimiento que se encuentra en implementación y se establecerá también en el procedimiento que se esta elaborando"/>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7"/>
    <n v="70"/>
    <x v="2"/>
    <s v="7) Teniendo en cuenta que en la revisión efectuada a todos los documentos soportes de los contratos en comento, sólo  se recibieron dos (2) documentos relacionados uno como informe de entrega final y otro como acta de entrega, cumpliéndose lo consagrado e"/>
    <s v="GESTIÓN CONTRACTUAL Y  SEGUIMIENTO DE  PROYECTOS DE  INFRAESTRUCTURA DE TRANSPORTE "/>
    <x v="3"/>
    <s v="VGC"/>
    <s v="Luz Mary Hernández"/>
    <s v="Marzo de 2014"/>
    <s v="PEI"/>
    <n v="79"/>
    <m/>
    <m/>
    <m/>
    <m/>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9"/>
    <n v="72"/>
    <x v="2"/>
    <s v="9) Se debe hacer extensivo el diligenciamiento del formato de inventario de la documentación que contiene cada carpeta; de esta forma se tiene un mejor control de toda la documentación._x000a__x000a_"/>
    <s v="GESTIÓN CONTRACTUAL Y  SEGUIMIENTO DE  PROYECTOS DE  INFRAESTRUCTURA DE TRANSPORTE "/>
    <x v="3"/>
    <s v="VGC"/>
    <s v="Luz Mary Hernández"/>
    <s v="Marzo de 2014"/>
    <s v="PEI"/>
    <n v="79"/>
    <m/>
    <m/>
    <m/>
    <m/>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s v="ABRIL"/>
    <x v="0"/>
  </r>
  <r>
    <n v="2120"/>
    <n v="73"/>
    <x v="2"/>
    <s v="10) Se debe estandarizar un formato de hoja de ruta de los contratos, como quiera que se observaron diferencias en ellos y otros que adolecen de este documento. _x000a__x000a_"/>
    <s v="GESTIÓN CONTRACTUAL Y  SEGUIMIENTO DE  PROYECTOS DE  INFRAESTRUCTURA DE TRANSPORTE "/>
    <x v="3"/>
    <s v="VGC"/>
    <s v="Luz Mary Hernández"/>
    <s v="Marzo de 2014"/>
    <s v="PEI"/>
    <n v="79"/>
    <s v="Ac"/>
    <s v="En la actualidad se hace por expedientes "/>
    <d v="2014-04-01T00:00:00"/>
    <d v="2014-12-31T00:00:00"/>
    <s v="Se tiene un listado de contratistas con el  numero de cada contrato "/>
    <s v="Se recibió copia del respectivo formato."/>
    <n v="100"/>
    <x v="1"/>
    <m/>
    <s v="ABRIL"/>
    <x v="0"/>
  </r>
  <r>
    <n v="2123"/>
    <n v="76"/>
    <x v="2"/>
    <s v="2. Configurar en el menor tiempo posible los sensores de apertura de las puertas de acceso a los centros de cómputo para impedir el ingreso de personas ajenas al área._x000a_"/>
    <s v="GESTIÓN DE LA  INFORMACIÓN Y  COMUNICACIONES"/>
    <x v="1"/>
    <s v="Gerencia de Sistemas "/>
    <s v="Juan Diego Toro"/>
    <s v="Marzo de 2014"/>
    <s v="PEI"/>
    <n v="124"/>
    <s v="Ac"/>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
    <n v="50"/>
    <x v="0"/>
    <m/>
    <m/>
    <x v="0"/>
  </r>
  <r>
    <n v="2134"/>
    <n v="87"/>
    <x v="2"/>
    <s v="6.       En los hitos rehabilitados que se encuentren a nivel de pavimento, una vez se cumplan los 30 días se debe puntear para garantizar la seguridad al usuario, como son el hito 32 y 33 que conducen de Valledupar hacia Bosconia."/>
    <s v="GESTIÓN CONTRACTUAL Y  SEGUIMIENTO DE  PROYECTOS DE  INFRAESTRUCTURA DE TRANSPORTE "/>
    <x v="4"/>
    <s v="Ruta del sol tramo III "/>
    <s v="Javier León"/>
    <s v="Marzo de 2014"/>
    <s v="PEI"/>
    <n v="56"/>
    <s v="Ac"/>
    <s v="1. Informe de Interventoría del estado actual de la señalización horizontal de los hitos 32. Para el hito 33 no aplica debido a que no se ha iniciado la ejecución."/>
    <d v="2014-04-01T00:00:00"/>
    <d v="2014-12-31T00:00:00"/>
    <m/>
    <s v="Mediante correo electrónico del 21/12/15 se informa acción; sin embargo, es necesario aportar soportes"/>
    <m/>
    <x v="1"/>
    <s v="Mediante memorando No. 2016-500-003596-3 del 11/03/2016 se anexan fotografías e informe mensual verificando cumplimiento"/>
    <s v="ENE-MAR"/>
    <x v="1"/>
  </r>
  <r>
    <n v="2135"/>
    <n v="88"/>
    <x v="2"/>
    <s v="Se presentan observaciones a la gestión realizada por parte de la Interventoría así:_x000a_ 1.       La encuesta semestral sobre la percepción de satisfacción del servicio prestado propia de la etapa de operación no fue presentada dentro de los términos contrac"/>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se anexa soporte; sin embargo, mediante correo electrónico del 11/02/2016 se indica en que capítulo se puede evidenciar gestión al respecto"/>
    <s v="ENE-MAR"/>
    <x v="1"/>
  </r>
  <r>
    <n v="2138"/>
    <n v="91"/>
    <x v="2"/>
    <s v="Se presentan observaciones a la gestión realizada por parte de la Interventoría así:_x000a_4.       Aunque se anexó por parte de la firma interventora una matriz de riesgo según lo estipulado en el Anexo 4, ítem N°1 – Objetivos - literal (j)[1] – Gestión de Rie"/>
    <s v="GESTIÓN CONTRACTUAL Y  SEGUIMIENTO DE  PROYECTOS DE  INFRAESTRUCTURA DE TRANSPORTE "/>
    <x v="3"/>
    <s v="Santa Marta – Riohacha - Paraguachón"/>
    <s v="Javier León"/>
    <s v="Marzo de 2014"/>
    <s v="PEI"/>
    <n v="43"/>
    <s v="Ac"/>
    <s v="Se envió comunicación a la ANI C.991/RS1561/13/7.4 del 28 de octubre del 2013 Rad. ANI N° 2013-409-043647-2, solicitando clave, la cual a la fecha no se ha respondido por parte de la Agencia. _x000a_Se solicitará la ANI aclaración sobre la aplicabilidad de este"/>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os riesgos técnicos, jurídicos, de tráfico y recaudo. "/>
    <s v="ENE-MAR"/>
    <x v="1"/>
  </r>
  <r>
    <n v="2145"/>
    <n v="98"/>
    <x v="2"/>
    <s v="Se presentan observaciones a la gestión realizada por parte de la Interventoría así:_x000a_11.   Se debe incluir el seguimiento a: sistema de tratamiento de aguas residuales de peajes, Áreas de Pesaje y donde aplique, manejo de residuos líquidos peligrosos (Ace"/>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as básculas, peajes e infraestructura del mismo"/>
    <s v="ENE-MAR"/>
    <x v="1"/>
  </r>
  <r>
    <n v="2147"/>
    <n v="100"/>
    <x v="2"/>
    <s v="Se presentan observaciones a la gestión realizada por parte de la Interventoría así:_x000a_13.   Se debe realizar una revisión total de la boletería manual provista en las estaciones de peaje, a través de la cual se garantice el número impreso y existente por c"/>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varios informes de interventoría en donde se analiza el recaudo de cada peaje y el nivel de confiabilidad de los datos"/>
    <s v="ENE-MAR"/>
    <x v="1"/>
  </r>
  <r>
    <n v="2148"/>
    <n v="101"/>
    <x v="2"/>
    <s v="Se presentan observaciones a la gestión realizada por parte de la Interventoría así:_x000a_14.   Se debe anexar seguimiento al cumplimiento del tiquete entregado a cada usuario verificando entre otros: NIT, nombre de estación de peaje, logo superintendencia, fe"/>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m/>
    <x v="1"/>
    <s v="Mediante memorando No. 2015-306-030091-1 se anexa soporte con el informe de interventoría en donde se analizan los  peajes y  la infraestructura de cada uno. Mediante correo electrónico del 07/03/2016 se envía informe de la interventoría en donde se evide"/>
    <s v="ENE-MAR"/>
    <x v="1"/>
  </r>
  <r>
    <n v="2149"/>
    <n v="102"/>
    <x v="2"/>
    <s v="Se presentan observaciones a la gestión realizada por parte de la Interventoría así:_x000a_15.   Dentro de la verificación realizada a las casetas de peaje se deben incluir en los formatos:  Delegación del servicio en el recaudo, relación de cada uno de los lib"/>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el informe de interventoría en donde se analizan los  peajes y  la infraestructura de cada uno."/>
    <s v="ENE-MAR"/>
    <x v="1"/>
  </r>
  <r>
    <n v="2151"/>
    <n v="104"/>
    <x v="2"/>
    <s v="Se presentan observaciones a la gestión realizada por parte de la Interventoría así:_x000a_17.   La actualización y retroalimentación para todas las áreas debe ser una constante continua para todo el personal de la interventoría. Se deben reforzar los espacios "/>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s v="ENE-MAR"/>
    <x v="1"/>
  </r>
  <r>
    <n v="2152"/>
    <n v="105"/>
    <x v="2"/>
    <s v="Se presentan observaciones a la gestión realizada por parte de la Interventoría así:_x000a_18.   Aforo y recaudo Tener en cuenta y estructurar una metodología organizada, con indicadores, gráficas y elementos gerenciales que permitan llevar trazabilidad al tema"/>
    <s v="GESTIÓN CONTRACTUAL Y  SEGUIMIENTO DE  PROYECTOS DE  INFRAESTRUCTURA DE TRANSPORTE "/>
    <x v="3"/>
    <s v="Santa Marta – Riohacha - Paraguachón"/>
    <s v="Javier León"/>
    <s v="Marzo de 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16 se anexa soporte en donde en el informe final de la interventoría se analiza el recaudo y el tráfico de cada peaje"/>
    <s v="ENE-MAR"/>
    <x v="1"/>
  </r>
  <r>
    <n v="2157"/>
    <n v="110"/>
    <x v="2"/>
    <s v="Se presentan observaciones a la gestión realizada por parte de la Interventoría así:_x000a_23.   No solo se debe informar en el informe mensual que el concesionario cuenta con una página WEB, se debe anexar el seguimiento realizado a la página WEB de la concesi"/>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informa que existe una línea y página web para atención de usuarios"/>
    <s v="ENE-MAR"/>
    <x v="1"/>
  </r>
  <r>
    <n v="2158"/>
    <n v="111"/>
    <x v="2"/>
    <s v="Se presentan observaciones a la gestión realizada por parte de la Interventoría así:_x000a_24.   No se ha verificado por parte de la firma interventoría, la incineración de la boletería manual de la vigencia 2013, es importante resaltar que una vez se efectué d"/>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anexa acta de incineración de boletería entre 2013 y 2014"/>
    <s v="ENE-MAR"/>
    <x v="1"/>
  </r>
  <r>
    <n v="2161"/>
    <n v="114"/>
    <x v="2"/>
    <s v="Se presentan observaciones a la gestión realizada por parte de la Interventoría así:_x000a_27.   No se evidencia por parte de la Interventoría el registro a la revisión efectuada a la accesibilidad a los equipos, reglamento Interno de Trabajo, Manual de Funcion"/>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existe un manual. Mediante correo electrónico del 07/03/2016 se envía reglamento interno de trabajo y manuales de funciones para varios cargos. Por tal motivo, se cierr"/>
    <s v="ENE-MAR"/>
    <x v="1"/>
  </r>
  <r>
    <n v="2166"/>
    <n v="119"/>
    <x v="2"/>
    <s v="Se presentan observaciones a la gestión realizada por parte de la Interventoría así:_x000a_32.   Se deben verificar los procedimientos del Concesionario con respecto al control de transporte de cargas extra dimensionadas y/o extra pesadas y/o peligrosas."/>
    <s v="GESTIÓN CONTRACTUAL Y  SEGUIMIENTO DE  PROYECTOS DE  INFRAESTRUCTURA DE TRANSPORTE "/>
    <x v="3"/>
    <s v="Santa Marta – Riohacha - Paraguachón"/>
    <s v="Javier León"/>
    <s v="Marzo de 2014"/>
    <s v="PEI"/>
    <n v="43"/>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
    <m/>
    <x v="0"/>
    <m/>
    <m/>
    <x v="1"/>
  </r>
  <r>
    <n v="2168"/>
    <n v="121"/>
    <x v="2"/>
    <s v="Se presentan observaciones a la gestión realizada por parte del Supervisor,[3]_x000a_ Además de tener en cuenta las observaciones detectadas a la interventoría, para el ejercicio de las acciones a que haya lugar, se presentan las siguientes:_x000a_2.       Requerir a"/>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23/02/16, se solicitó a la interventoría la codificación de los formatos. Mediante correo electrónico del 07/03/2016 se envían los formatos que cumplen con los requerimientos de calidad de "/>
    <s v="ENE-MAR"/>
    <x v="1"/>
  </r>
  <r>
    <n v="2170"/>
    <n v="123"/>
    <x v="2"/>
    <s v="Se presentan observaciones a la gestión realizada por parte del Supervisor,[3]_x000a_ Además de tener en cuenta las observaciones detectadas a la interventoría, para el ejercicio de las acciones a que haya lugar, se presentan las siguientes:_x000a_4. Requerir a la in"/>
    <s v="GESTIÓN CONTRACTUAL Y  SEGUIMIENTO DE  PROYECTOS DE  INFRAESTRUCTURA DE TRANSPORTE "/>
    <x v="3"/>
    <s v="Santa Marta – Riohacha - Paraguachón"/>
    <s v="Javier León"/>
    <s v="Marzo de 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mediante correo del 23/02/2016 se solicitó a la interventoría incluir los formatos técnicos según ISO 9001, los cuales fueron enviados mediante correo del 07/03/201"/>
    <s v="ENE-MAR"/>
    <x v="1"/>
  </r>
  <r>
    <n v="2177"/>
    <n v="130"/>
    <x v="2"/>
    <s v="Las principales observaciones y recomendaciones en el desempeño de la interventoría tratan sobre los siguientes puntos:_x000a_d) Seguir insistiendo en la solicitud al concesionario sobre la demolición de los asfaltos colocados que presentan fisuras en bloque y "/>
    <s v="GESTIÓN CONTRACTUAL Y  SEGUIMIENTO DE  PROYECTOS DE  INFRAESTRUCTURA DE TRANSPORTE "/>
    <x v="3"/>
    <s v="Girardot-Ibagué-Cajamarca GIC"/>
    <s v="Roberto Daza"/>
    <s v="Abril de 2014"/>
    <s v="PEI"/>
    <n v="10"/>
    <s v="Ac"/>
    <s v="El literal d) fue resuelto con el oficio radicado ANI 2014-409-043968-2 del 10-09-14, resaltando que existe un proceso de disminución con el oficio rad. ANI 2014-409-019769-2"/>
    <d v="2014-05-02T00:00:00"/>
    <d v="2014-12-31T00:00:00"/>
    <m/>
    <s v="Mediante correo electrónico del 16/12/15, se anexa comunicación de la Interventoría solicitando disminuir la remuneración del concesionario por no cumplir con el índice de estado; de igual manera, mediante comunicación de la interventoría se da respuesta "/>
    <m/>
    <x v="1"/>
    <s v="Mediante correo electrónico del 17/06/2016 se informa que el proceso sigue y está suspendido mientras se consolida un documento final el cual está en revisión por parte del CSR. Se anexa documento.  _x000a__x000a_Mediante correo electrónico del 14/09/2016, se informa"/>
    <s v="septiembre"/>
    <x v="1"/>
  </r>
  <r>
    <n v="2189"/>
    <n v="142"/>
    <x v="2"/>
    <s v="A reglón seguido se detallan estas recomendaciones para la supervisión del proyecto, en cabeza de la ingeniera Lauren Iguarán:_x000a_5. Del punto anterior, es pertinente resaltar que la supervisión deberá realizar seguimiento al Plan de Mejoramiento planteado p"/>
    <s v="GESTIÓN CONTRACTUAL Y  SEGUIMIENTO DE  PROYECTOS DE  INFRAESTRUCTURA DE TRANSPORTE "/>
    <x v="4"/>
    <s v="Briceño – Tunja – Sogamoso "/>
    <s v="Juan Carlos Sáenz"/>
    <s v="Abril de 2014"/>
    <s v="PEI"/>
    <n v="47"/>
    <s v="Ac"/>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
    <m/>
    <x v="0"/>
    <m/>
    <m/>
    <x v="1"/>
  </r>
  <r>
    <n v="2192"/>
    <n v="145"/>
    <x v="2"/>
    <s v="De igual manera, será labor para la Interventoría del proyecto tener en cuenta las recomendaciones y lineamientos que ésta oficina está planteando en el presente informe, producto de la auditoría realizada y que en particular trata sobre los siguientes pu"/>
    <s v="GESTIÓN CONTRACTUAL Y  SEGUIMIENTO DE  PROYECTOS DE  INFRAESTRUCTURA DE TRANSPORTE "/>
    <x v="4"/>
    <s v="Briceño – Tunja – Sogamoso "/>
    <s v="Juan Carlos Sáenz"/>
    <s v="Abril de 2014"/>
    <s v="PEI"/>
    <n v="47"/>
    <s v="Ac"/>
    <s v="En reunión del 1 de Marzo de 2016 se acordó enviar informe mensual de interventoría del mes de Enero de 2016, revisar numeral 5.3 pág., 29, numeral 11 pago. 106, en adelante, el cual se adjunta"/>
    <d v="2014-05-02T00:00:00"/>
    <d v="2014-12-31T00:00:00"/>
    <m/>
    <s v="Mediante reunión del 16/12/15, se informa que en el informe mensual de Septiembre de 2015 de la interventoría en el capítulo 12 se trata el tema; sin embargo, es necesario aportar documentación adicional"/>
    <m/>
    <x v="1"/>
    <s v="Mediante reunión del 16/12/15, se informa que en el informe mensual de Septiembre de 2015 de la interventoría en el capítulo 12 se trata el tema. Mediante correo electrónico del 02/03/16 se envía informe mensual de Enero de 2016, en donde se evidencia que"/>
    <s v="ENE-MAR"/>
    <x v="1"/>
  </r>
  <r>
    <n v="2196"/>
    <n v="149"/>
    <x v="2"/>
    <s v="De igual manera, será labor para la Interventoría del proyecto tener en cuenta las recomendaciones y lineamientos que ésta oficina está planteando en el presente informe, producto de la auditoría realizada y que en particular trata sobre los siguientes pu"/>
    <s v="GESTIÓN CONTRACTUAL Y  SEGUIMIENTO DE  PROYECTOS DE  INFRAESTRUCTURA DE TRANSPORTE "/>
    <x v="4"/>
    <s v="Briceño – Tunja – Sogamoso "/>
    <s v="Juan Carlos Sáenz"/>
    <s v="Abril de 2014"/>
    <s v="PEI"/>
    <n v="47"/>
    <s v="Ac"/>
    <s v="En reunión del 1 de Marzo de 2016 se acordó enviar el plan de calidad enviado por la nueva interventoría"/>
    <d v="2014-05-02T00:00:00"/>
    <d v="2014-12-31T00:00:00"/>
    <m/>
    <s v="Mediante reunión del 16/12/15, se informa que se solicita a la interventoría entrega del Plan de Calidad. Revisión de avance en Marzo 2016"/>
    <m/>
    <x v="1"/>
    <s v="Mediante reunión del 16/12/15, se informa que se solicita a la interventoría entrega del Plan de Calidad. Revisión de avance en Marzo 2016. Mediante correo electrónico del 02/03/16 se envía Plan de Calidad actualizado."/>
    <s v="ENE-MAR"/>
    <x v="1"/>
  </r>
  <r>
    <n v="2242"/>
    <n v="195"/>
    <x v="2"/>
    <s v="12. No se cuenta con una planoteca formalmente establecida, lo anterior debido a la devolución por parte de la firma interventora de los diseños presentado por el concesionario. Mediante actas es reiterativa la solicitud de entrega de diseños de acuerdo a"/>
    <s v="GESTIÓN CONTRACTUAL Y  SEGUIMIENTO DE  PROYECTOS DE  INFRAESTRUCTURA DE TRANSPORTE "/>
    <x v="4"/>
    <s v="Ruta Caribe"/>
    <s v="Javier León"/>
    <s v="Abril de 2014"/>
    <s v="PEI"/>
    <n v="36"/>
    <s v="Ac"/>
    <m/>
    <d v="2014-05-02T00:00:00"/>
    <d v="2014-12-31T00:00:00"/>
    <m/>
    <s v="Es necesario aportar soportes de gestión, como planoteca digital"/>
    <m/>
    <x v="1"/>
    <s v="Mediante correo electrónico del 11/03/2016 se anexa fotografía de la planoteca física de la interventoría"/>
    <s v="ENE-MAR"/>
    <x v="1"/>
  </r>
  <r>
    <n v="2252"/>
    <n v="205"/>
    <x v="2"/>
    <s v="9.1 Conclusiones para el supervisor de la ANI _x000a_b) Se deberá recibir de la interventoría, la información actualizada que se consigna en la ficha técnica del proyecto, para lo cual se deberá verificar por parte del supervisor de éste contrato, el suministro"/>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 la Interventoría a la ANI, solicitando el modelo de la ficha técnica, la cual debe ser incluida a partir del próximo mes"/>
    <m/>
    <x v="1"/>
    <s v="Es necesario evidenciar mediante comunicación u oficio de la Interventoría a la ANI, solicitando el modelo de la ficha técnica, la cual debe ser incluida a partir del próximo mes._x000a__x000a_Mediante correo electrónico del 16/06/2016, se informa que la interventorí"/>
    <s v="JUNIO"/>
    <x v="1"/>
  </r>
  <r>
    <n v="2254"/>
    <n v="207"/>
    <x v="2"/>
    <s v="9.2 Conclusiones hacia la interventoría del proyecto _x000a_b) Se llevó a cabo la aplicación de la metodología desarrollada hasta este momento por la Oficina de Control Interno, con el objeto de evaluar de manera integral y detallada el desempeño de las labores"/>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Solicitar el Certificado SARLAFT y de esta manera mostrar la respectiva consulta._x000a_Enviar las actas de las últimas reuniones internas de seguimiento al contrato, a cargo de la Interventoría"/>
    <m/>
    <x v="1"/>
    <s v="Solicitar el Certificado SARLAFT y de esta manera mostrar la respectiva consulta._x000a__x000a_Enviar las actas de las últimas reuniones internas de seguimiento al contrato, a cargo de la Interventoría._x000a__x000a__x000a_Mediante correo electrónico del 16/06/2016, se informa que par"/>
    <s v="JUNIO"/>
    <x v="1"/>
  </r>
  <r>
    <n v="2255"/>
    <n v="208"/>
    <x v="2"/>
    <s v="9.2 Conclusiones hacia la interventoría del proyecto _x000a_c) La Agencia Nacional de Infraestructura deberá evaluar integralmente, con el apoyo directo y permanente de la Interventoría, los temas pertinentes a las cantidades finales que están arrojando los dis"/>
    <s v="GESTIÓN CONTRACTUAL Y  SEGUIMIENTO DE  PROYECTOS DE  INFRAESTRUCTURA DE TRANSPORTE "/>
    <x v="3"/>
    <s v="Corredores férreos Bogotá - Belencito."/>
    <s v="Juan Carlos Sáenz"/>
    <s v="Mayo de 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l Supervisor a la Interventoría, solicitando incluir el procedimiento de aprobación de los precios unitarios no previstos. De igual manera, soportar con documentos una situación similar"/>
    <m/>
    <x v="1"/>
    <s v="Es necesario evidenciar mediante comunicación u oficio del Supervisor a la Interventoría, solicitando incluir el procedemiento de aprobación de los precios unitarios no previstos. De igual manera, soportar con documentos una situación similar._x000a__x000a_Mediante c"/>
    <s v="JUNIO"/>
    <x v="1"/>
  </r>
  <r>
    <n v="2269"/>
    <n v="222"/>
    <x v="2"/>
    <s v="8.1. Para el Supervisor_x000a_Durante el desarrollo de la presente auditoría pudo observarse que, a pesar de la reciente vinculación del Ing. Marco Alzate Ospina como apoyo a la supervisión del proyecto, se lograron avances significativos en aspectos como el se"/>
    <s v="GESTIÓN CONTRACTUAL Y  SEGUIMIENTO DE  PROYECTOS DE  INFRAESTRUCTURA DE TRANSPORTE "/>
    <x v="3"/>
    <s v="Autopista del café"/>
    <s v="Roberto Daza"/>
    <s v="Mayo de 2014"/>
    <s v="PEI"/>
    <n v="44"/>
    <s v="Ac"/>
    <s v="El Plan de Mejoramiento Institucional para el proyecto Ruta Caribe se cumplió dentro del plazo establecido, el cual fue el 30 de junio de 2015._x000a_Los soportes se encuentran cargados en la herramienta creada para ello y puede ser verificada directamente por "/>
    <d v="2014-06-03T00:00:00"/>
    <d v="2014-12-31T00:00:00"/>
    <m/>
    <s v="Mediante correo electrónico del 21/12/15, no se incluyó dentro del formato enviado por el Supervisor Mediante correo electrónico del  16/03/2016 e información entregada mediante CD el 17/03/2016, se anexa comunicación en donde se entrega toda la informaci"/>
    <n v="100"/>
    <x v="1"/>
    <s v="En la Auditoría se verifican las diferentes comunicaciones en donde se entrega toda la información relacionada a los hallazgos del PMI, al igual que el avance que ha tenido y los compromisos pactados."/>
    <s v="ENE-MAR"/>
    <x v="1"/>
  </r>
  <r>
    <n v="2270"/>
    <n v="223"/>
    <x v="2"/>
    <s v="8.1. Para el Supervisor_x000a_Durante el desarrollo de la presente auditoría pudo observarse que, a pesar de la reciente vinculación del Ing. Marco Alzate Ospina como apoyo a la supervisión del proyecto, se lograron avances significativos en aspectos como el se"/>
    <s v="GESTIÓN CONTRACTUAL Y  SEGUIMIENTO DE  PROYECTOS DE  INFRAESTRUCTURA DE TRANSPORTE "/>
    <x v="3"/>
    <s v="Autopista del café"/>
    <s v="Roberto Daza"/>
    <s v="Mayo de 2014"/>
    <s v="PEI"/>
    <n v="44"/>
    <s v="Ac"/>
    <s v="Por parte del Concesionario se realizó la rehabilitación del tramo La Romelia-El pollo de la VTO, mejorando  las condiciones de seguridad de la vía_x000a_Adicionalmente, este tramo se revirtió al INVIAS desde el 1 de enero de 2015"/>
    <d v="2014-06-03T00:00:00"/>
    <d v="2014-12-31T00:00:00"/>
    <m/>
    <s v="Mediante correo electrónico del 21/12/15, no se incluyó dentro del formato enviado por el Supervisor Mediante correo electrónico del  16/03/2016 e información entregada mediante CD el 17/03/2016, se anexa acta de reversión del tramo mencionado en la no co"/>
    <n v="100"/>
    <x v="1"/>
    <s v="En la Auditoría se evidencia que se realizó la rehabilitación del tramo La Romelia-El pollo de la VTO, mejorando  las condiciones de seguridad de la vía. Adicionalmente, este tramo se revirtió al INVIAS desde el 1 de enero de 2015.."/>
    <s v="ENE-MAR"/>
    <x v="1"/>
  </r>
  <r>
    <n v="2271"/>
    <n v="224"/>
    <x v="2"/>
    <s v="Las principales observaciones y recomendaciones en el desempeño de la interventoría tratan sobre los siguientes puntos:_x000a_a) Solicitar al concesionario la determinación de un procedimiento claro y conciso para la apertura de los buzones de PQRS´s instalados"/>
    <s v="GESTIÓN CONTRACTUAL Y  SEGUIMIENTO DE  PROYECTOS DE  INFRAESTRUCTURA DE TRANSPORTE "/>
    <x v="3"/>
    <s v="Autopista del café"/>
    <s v="Roberto Daza"/>
    <s v="Mayo de 2014"/>
    <s v="PEI"/>
    <n v="44"/>
    <s v="Ac"/>
    <s v="*Solicitar al Concesionario en un plazo de un mes, la instalación de los buzones  solicitados previamente por esta Interventoría, para recepción de PQRs, por medio de comunicado IAPM-090-14 del 29 enero del 2014._x000a_*Se establecen los lineamientos para el pr"/>
    <d v="2014-06-03T00:00:00"/>
    <d v="2014-12-31T00:00:00"/>
    <m/>
    <s v="Mediante correo electrónico del 21/12/15, es necesario anexar el informe de verificación de los PGR´s y registro fotográfico Mediante correo electrónico del  16/03/2016 e información entregada mediante CD el 17/03/2016, se informa que se esta realizando e"/>
    <n v="100"/>
    <x v="1"/>
    <s v="En la Auditoría se verifica que se está realizando el seguimiento mensual sobre los PQR`s recibidos por parte del concesionario. "/>
    <s v="ENE-MAR"/>
    <x v="1"/>
  </r>
  <r>
    <n v="2272"/>
    <n v="225"/>
    <x v="2"/>
    <s v="Las principales observaciones y recomendaciones en el desempeño de la interventoría tratan sobre los siguientes puntos:_x000a_b) Debido a que los ingresos del concesionario solo se deben a los recaudos de las tarifas de peajes y a transferencias del presupuesto"/>
    <s v="GESTIÓN CONTRACTUAL Y  SEGUIMIENTO DE  PROYECTOS DE  INFRAESTRUCTURA DE TRANSPORTE "/>
    <x v="3"/>
    <s v="Autopista del café"/>
    <s v="Roberto Daza"/>
    <s v="Mayo de 2014"/>
    <s v="PEI"/>
    <n v="44"/>
    <s v="Ac"/>
    <s v="*La interventoria solicita por medio de los comunicados IAPM-490-15; IAPM-700-15;IAPM-723-15; IAPM-734-15; el retiro de la publicidad que se encuentra en la franja de derecho de vía."/>
    <d v="2014-06-03T00:00:00"/>
    <d v="2014-12-31T00:00:00"/>
    <m/>
    <s v="Mediante correo electrónico del 21/12/15, no se evidencia acción de mejora ni soportes al respecto_x000a_*Mediante correo electrónico del  16/03/2016 e información entregada mediante CD el 17/03/2016, se anexan las comunicaciones de la interventoría para el ret"/>
    <n v="100"/>
    <x v="1"/>
    <s v="Mediante correo electrónico del 16/09/2016, se evidencia las distintas solicitudes al concesionario y recomendaciones a la ANI con el fin de tomar una decisión respecto a la publicidad. Se cierra la no conformidad, considerando que la actuación de la inte"/>
    <s v="septiembre"/>
    <x v="1"/>
  </r>
  <r>
    <n v="2273"/>
    <n v="226"/>
    <x v="2"/>
    <s v="Las principales observaciones y recomendaciones en el desempeño de la interventoría tratan sobre los siguientes puntos:_x000a_c) Solicitar al concesionario la instalación de elementos óptimos para la seguridad vial en las estaciones de peaje, especialmente lo r"/>
    <s v="GESTIÓN CONTRACTUAL Y  SEGUIMIENTO DE  PROYECTOS DE  INFRAESTRUCTURA DE TRANSPORTE "/>
    <x v="3"/>
    <s v="Autopista del café"/>
    <s v="Roberto Daza"/>
    <s v="Mayo de 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evidencia que mediante las auditorías de seguridad se han verificado estos aspectos."/>
    <s v="ENE-MAR"/>
    <x v="1"/>
  </r>
  <r>
    <n v="2274"/>
    <n v="227"/>
    <x v="2"/>
    <s v="Las principales observaciones y recomendaciones en el desempeño de la interventoría tratan sobre los siguientes puntos:_x000a_d) Conminar al concesionario para que realice las modificaciones necesarias a fin de mejorar la seguridad vial en lo referido a baranda"/>
    <s v="GESTIÓN CONTRACTUAL Y  SEGUIMIENTO DE  PROYECTOS DE  INFRAESTRUCTURA DE TRANSPORTE "/>
    <x v="3"/>
    <s v="Autopista del café"/>
    <s v="Roberto Daza"/>
    <s v="Mayo de 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observa que mediante las auditorías de seguridad se han verificado estos aspectos."/>
    <s v="ENE-MAR"/>
    <x v="1"/>
  </r>
  <r>
    <n v="2275"/>
    <n v="228"/>
    <x v="2"/>
    <s v="Las principales observaciones y recomendaciones en el desempeño de la interventoría tratan sobre los siguientes puntos:_x000a_e) Solicitar al concesionario la mejora de las labores de mantenimiento vial, por cuanto se detectaron deficiencias en rocería y repara"/>
    <s v="GESTIÓN CONTRACTUAL Y  SEGUIMIENTO DE  PROYECTOS DE  INFRAESTRUCTURA DE TRANSPORTE "/>
    <x v="3"/>
    <s v="Autopista del café"/>
    <s v="Roberto Daza"/>
    <s v="Mayo de 2014"/>
    <s v="PEI"/>
    <n v="44"/>
    <s v="Ac"/>
    <s v="Esta Interventoría viene haciendo seguimiento a la ejecución de mantenimiento periódico programado de acuerdo al cronograma presentado por el Concesionario. Esta Interventoría realiza periódicamente, la medición del Índice de Estado y se ha encontrado den"/>
    <d v="2014-06-03T00:00:00"/>
    <d v="2014-12-31T00:00:00"/>
    <m/>
    <s v="Mediante correo electrónico del 21/12/15, se menciona que la interventoría que se está requiriendo al concesionario el mantenimiento; sin embargo es necesario comprobar que efectivamente se realizó (informe) y la respuesta del concesionario Mediante corre"/>
    <n v="100"/>
    <x v="1"/>
    <s v="En la Auditoría se verifica que anualmente el concesionario entrega un cronograma de mantenimiento periódico y la interventoría realiza seguimiento."/>
    <s v="ENE-MAR"/>
    <x v="1"/>
  </r>
  <r>
    <n v="2276"/>
    <n v="229"/>
    <x v="2"/>
    <s v="Las principales observaciones y recomendaciones en el desempeño de la interventoría tratan sobre los siguientes puntos:_x000a_f) Hacer las gestiones pertinentes para que el concesionario mejore las características de visibilidad de la señalización vertical inst"/>
    <s v="GESTIÓN CONTRACTUAL Y  SEGUIMIENTO DE  PROYECTOS DE  INFRAESTRUCTURA DE TRANSPORTE "/>
    <x v="3"/>
    <s v="Autopista del café"/>
    <s v="Roberto Daza"/>
    <s v="Mayo de 2014"/>
    <s v="PEI"/>
    <n v="44"/>
    <s v="Ac"/>
    <s v="Esta Interventoría realizó en el mes de Marzo la medición de retroreflectividad, en el cual se identificaron las señales que presentaron deficiencias. El informe del resultado le fue enviado al Concesionario, solicitando tomar los correctivos necesarios m"/>
    <d v="2014-06-03T00:00:00"/>
    <d v="2014-12-31T00:00:00"/>
    <m/>
    <s v="Mediante correo electrónico del 21/12/15, se menciona que se solicitó al concesionario mediante oficio; sin embargo es necesario conocer la documentación y la respuesta del concesionario Mediante correo electrónico del  16/03/2016 e información entregada "/>
    <n v="100"/>
    <x v="1"/>
    <s v="En la Auditoría se revisan varias comunicaciones sobre el tema, tanto del concesionario como de la interventoría. Además, el informe de reflectividad en donde se cumple con lo solicitado."/>
    <s v="ENE-MAR"/>
    <x v="1"/>
  </r>
  <r>
    <n v="2277"/>
    <n v="230"/>
    <x v="2"/>
    <s v="Las principales observaciones y recomendaciones en el desempeño de la interventoría tratan sobre los siguientes puntos:_x000a_g) Incluir en la página web de la interventoría todos los requisitos determinados en el anexo 4 del contrato._x000a__x000a_"/>
    <s v="GESTIÓN CONTRACTUAL Y  SEGUIMIENTO DE  PROYECTOS DE  INFRAESTRUCTURA DE TRANSPORTE "/>
    <x v="3"/>
    <s v="Autopista del café"/>
    <s v="Roberto Daza"/>
    <s v="Mayo de 2014"/>
    <s v="PEI"/>
    <n v="44"/>
    <s v="Ac"/>
    <m/>
    <d v="2014-06-03T00:00:00"/>
    <d v="2014-12-31T00:00:00"/>
    <m/>
    <s v="Mediante correo electrónico del 21/12/15, no se evidencia acción de mejora ni soportes al respecto_x000a_*Mediante correo electrónico del  16/03/2016 e información entregada mediante CD el 17/03/2016, se informa que se han realizado actualizaciones de la pago; "/>
    <n v="100"/>
    <x v="1"/>
    <s v="Mediante correo electrónico del  16/03/2016 e información entregada mediante CD el 17/03/2016, se informa que se han realizado actualizaciones de la pag; sin embargo, es necesario realizar modificaciones._x000a__x000a_Mediante correo electrónico del 24/06/2016, se in"/>
    <s v="JUNIO-JULIO"/>
    <x v="1"/>
  </r>
  <r>
    <n v="2278"/>
    <n v="231"/>
    <x v="2"/>
    <s v="Las principales observaciones y recomendaciones en el desempeño de la interventoría tratan sobre los siguientes puntos:_x000a_h) Mejorar la verificación del archivo documental del concesionario, a fin de vigilar la organización y conservación de la memoria hist"/>
    <s v="GESTIÓN CONTRACTUAL Y  SEGUIMIENTO DE  PROYECTOS DE  INFRAESTRUCTURA DE TRANSPORTE "/>
    <x v="3"/>
    <s v="Autopista del café"/>
    <s v="Roberto Daza"/>
    <s v="Mayo de 2014"/>
    <s v="PEI"/>
    <n v="44"/>
    <s v="Ac"/>
    <s v="Está en proceso de organización de la información  del archivo documental del Concesionario."/>
    <d v="2014-06-03T00:00:00"/>
    <d v="2014-12-31T00:00:00"/>
    <m/>
    <s v="Mediante correo electrónico del 21/12/15, se menciona que se está realizando; sin embargo es necesario conocer la solicitud sobre el tema_x000a_*Mediante correo electrónico del  16/03/2016 e información entregada mediante CD el 17/03/2016, se informa que se est"/>
    <n v="80"/>
    <x v="0"/>
    <m/>
    <m/>
    <x v="1"/>
  </r>
  <r>
    <n v="2279"/>
    <n v="232"/>
    <x v="2"/>
    <s v="Las principales observaciones y recomendaciones en el desempeño de la interventoría tratan sobre los siguientes puntos:_x000a_i) Complementar las medidas de prevención de accidentes en la oficina de la interventoría, mediante la definición de los puntos de encu"/>
    <s v="GESTIÓN CONTRACTUAL Y  SEGUIMIENTO DE  PROYECTOS DE  INFRAESTRUCTURA DE TRANSPORTE "/>
    <x v="3"/>
    <s v="Autopista del café"/>
    <s v="Roberto Daza"/>
    <s v="Mayo de 2014"/>
    <s v="PEI"/>
    <n v="44"/>
    <s v="Ac"/>
    <s v="Se realizará el plano indicando las rutas de evacuación durante el mes de agosto_x000a__x000a_Se realizará capacitación para divulgar la ruta de evacuación y puntos de encuentro durante el mes de agosto"/>
    <d v="2014-06-03T00:00:00"/>
    <d v="2014-12-31T00:00:00"/>
    <m/>
    <s v="Mediante correo electrónico del 21/12/15, se menciona que se realizará; sin embargo es necesario conocer la solicitud sobre el tema, Mediante correo electrónico del  16/03/2016 e información entregada mediante CD el 17/03/2016, se anexa gestión y cumplimi"/>
    <n v="100"/>
    <x v="1"/>
    <s v="En la Auditoría se verifica gestión y cumplimiento de acciones preventivas en la oficina de la interventoría"/>
    <s v="ENE-MAR"/>
    <x v="1"/>
  </r>
  <r>
    <n v="2280"/>
    <n v="233"/>
    <x v="2"/>
    <s v="Las principales observaciones y recomendaciones en el desempeño de la interventoría tratan sobre los siguientes puntos:_x000a_l) Profundizar la revisión del sistema de calidad ambiental y SISO del concesionario, debido a que pudo observarse durante la auditoría"/>
    <s v="GESTIÓN CONTRACTUAL Y  SEGUIMIENTO DE  PROYECTOS DE  INFRAESTRUCTURA DE TRANSPORTE "/>
    <x v="3"/>
    <s v="Autopista del café"/>
    <s v="Roberto Daza"/>
    <s v="Mayo de 2014"/>
    <s v="PEI"/>
    <n v="44"/>
    <s v="Ac"/>
    <s v="El personal de los peajes no está expuesto a material particulado ya que allí no se desarrollan actividades de movimiento de tierras o excavación que lo generen; el riesgo identificado es exposición a Monóxido de Carbono, riesgo relacionado  en el PSO del"/>
    <d v="2014-06-03T00:00:00"/>
    <d v="2014-12-31T00:00:00"/>
    <m/>
    <s v="Mediante correo electrónico del 21/12/15, se menciona que se han realizado comunicaciones y acciones sobre el tema; sin embargo es necesario conocer la respectivas solicitudes Mediante correo electrónico del  16/03/2016 e información entregada mediante CD"/>
    <n v="100"/>
    <x v="1"/>
    <s v="En la Auditoría se analizaron las mediciones a cargo de la concesión, evidenciando cumplimiento."/>
    <s v="ENE-MAR"/>
    <x v="1"/>
  </r>
  <r>
    <n v="2281"/>
    <n v="234"/>
    <x v="2"/>
    <s v="Las principales observaciones y recomendaciones en el desempeño de la interventoría tratan sobre los siguientes puntos:_x000a_m) Socializar con el concesionario la importancia que tiene la interventoría como su principal apoyo en el desarrollo de las actividade"/>
    <s v="GESTIÓN CONTRACTUAL Y  SEGUIMIENTO DE  PROYECTOS DE  INFRAESTRUCTURA DE TRANSPORTE "/>
    <x v="3"/>
    <s v="Autopista del café"/>
    <s v="Roberto Daza"/>
    <s v="Mayo de 2014"/>
    <s v="PEI"/>
    <n v="44"/>
    <s v="Ac"/>
    <s v="La fase de monitoreo de calidad del Agua finalizó, esta actividad solo se realiza en Construcción. En la actualidad el proyecto se encuentra en Operación; en cuanto a la calidad del Aire se realiza únicamente para la Variante Sur tal como lo exige la Lice"/>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analizaron las mediciones relacionadas a la calidad de aire y agua a cargo de la concesión, evidenciando cumplimiento."/>
    <s v="ENE-MAR"/>
    <x v="1"/>
  </r>
  <r>
    <n v="2282"/>
    <n v="235"/>
    <x v="2"/>
    <s v="Las principales observaciones y recomendaciones en el desempeño de la interventoría tratan sobre los siguientes puntos:_x000a_n) Profundizar seguimiento a todas las comunicaciones de los usuarios y vecinos del proyecto, mediante la trazabilidad de las respuesta"/>
    <s v="GESTIÓN CONTRACTUAL Y  SEGUIMIENTO DE  PROYECTOS DE  INFRAESTRUCTURA DE TRANSPORTE "/>
    <x v="3"/>
    <s v="Autopista del café"/>
    <s v="Roberto Daza"/>
    <s v="Mayo de 2014"/>
    <s v="PEI"/>
    <n v="44"/>
    <s v="Ac"/>
    <s v="Las manifestaciones escritas de los usuarios halladas en el interior de los buzones son de temas relacionados con el servicios de los CAU's O Tambos,  mas no del proyecto vial. Se realizó capacitación a las  personas que atienden los CAU's o Tambos para d"/>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verifica que se han realizado varias comunicaciones sobre el tema y seguimiento del control de PQR`s. "/>
    <s v="ENE-MAR"/>
    <x v="1"/>
  </r>
  <r>
    <n v="2283"/>
    <n v="236"/>
    <x v="2"/>
    <s v="Las principales observaciones y recomendaciones en el desempeño de la interventoría tratan sobre los siguientes puntos:_x000a_o) Diseñar mecanismos para que el concesionario identifique y proteja aquellos predios remanentes para evitar que sean invadidos por fa"/>
    <s v="GESTIÓN CONTRACTUAL Y  SEGUIMIENTO DE  PROYECTOS DE  INFRAESTRUCTURA DE TRANSPORTE "/>
    <x v="3"/>
    <s v="Autopista del café"/>
    <s v="Roberto Daza"/>
    <s v="Mayo de 2014"/>
    <s v="PEI"/>
    <n v="44"/>
    <s v="Ac"/>
    <s v="Se adjunta comunicación IAPM-324 enviada al Concesionario solicitándole el suministro de información predial._x000a_* Se envía comunicado GGAKF-4322 con el cual se envía CD que contiene la sabana predial."/>
    <d v="2014-06-03T00:00:00"/>
    <d v="2014-12-31T00:00:00"/>
    <m/>
    <s v="Mediante correo electrónico del 21/12/15, se menciona que se está realizando dicha actividad ; sin embargo es necesario evidenciar respuesta al mismo_x000a_*Mediante correo electrónico del  16/03/2016 e información entregada mediante CD el 17/03/2016, se anexan"/>
    <n v="100"/>
    <x v="1"/>
    <s v="Mediante correo electrónico del 24/06/2016, se anexan comunicaciones de la interventoría en donde se ha analizado las áreas remanentes; sin embargo, es necesario evidenciar la metodología con la cual la interventoría realiza seguimiento sobre el particula"/>
    <s v="septiembre"/>
    <x v="1"/>
  </r>
  <r>
    <n v="2289"/>
    <n v="242"/>
    <x v="2"/>
    <s v="Las principales observaciones y recomendaciones en el desempeño de la interventoría tratan sobre los siguientes puntos:_x000a_c) Exigir al concesionario la realización de un estudio de señalización para la zona de aproximación a las estaciones de pesaje y la mo"/>
    <s v="GESTIÓN CONTRACTUAL Y  SEGUIMIENTO DE  PROYECTOS DE  INFRAESTRUCTURA DE TRANSPORTE "/>
    <x v="3"/>
    <s v="Pereira la victoria"/>
    <s v="Roberto Daza"/>
    <s v="Mayo de 2014"/>
    <s v="PEI"/>
    <n v="45"/>
    <s v="Ac"/>
    <m/>
    <d v="2014-06-03T00:00:00"/>
    <d v="2014-12-31T00:00:00"/>
    <m/>
    <s v="Mediante memorando No. 2015-305-014498-3 se anexa Medición de Estado a cargo de la Interventoría; sin embargo, es necesario que el concesionario se pronuncie"/>
    <m/>
    <x v="1"/>
    <s v="Mediante memorando No. 2015-305-014498-3 se anexa Mediicón de Estado a cargo de la Interventoría; sin embargo, es necesario que el concesionario se pronuncie._x000a__x000a_Mediante correo electrónico del 22/06/2016 se anexa comunicación del concesionario con radicado"/>
    <s v="JUNIO-JULIO"/>
    <x v="1"/>
  </r>
  <r>
    <n v="2292"/>
    <n v="245"/>
    <x v="2"/>
    <s v="Las principales observaciones y recomendaciones en el desempeño de la interventoría tratan sobre los siguientes puntos:_x000a_f) Mejorar la comprobación de los ensayos de materiales de construcción de la vía, mediante la realización de sus propias pruebas de la"/>
    <s v="GESTIÓN CONTRACTUAL Y  SEGUIMIENTO DE  PROYECTOS DE  INFRAESTRUCTURA DE TRANSPORTE "/>
    <x v="3"/>
    <s v="Pereira la victoria"/>
    <s v="Roberto Daza"/>
    <s v="Mayo de 2014"/>
    <s v="PEI"/>
    <n v="45"/>
    <s v="Ac"/>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m/>
    <x v="0"/>
    <m/>
    <m/>
    <x v="1"/>
  </r>
  <r>
    <n v="2295"/>
    <n v="248"/>
    <x v="2"/>
    <s v="Las principales observaciones y recomendaciones en el desempeño de la interventoría tratan sobre los siguientes puntos:_x000a_i) Establecer procedimientos para implementar controles de lavado de activos, financiación del terrorismo y corrupción sobre los egreso"/>
    <s v="GESTIÓN CONTRACTUAL Y  SEGUIMIENTO DE  PROYECTOS DE  INFRAESTRUCTURA DE TRANSPORTE "/>
    <x v="3"/>
    <s v="Pereira la victoria"/>
    <s v="Roberto Daza"/>
    <s v="Mayo de 2014"/>
    <s v="PEI"/>
    <n v="45"/>
    <s v="Ac"/>
    <m/>
    <d v="2014-06-03T00:00:00"/>
    <d v="2014-12-31T00:00:00"/>
    <m/>
    <s v="Mediante memorando No.  2015-305-014731-3  se indica que se tiene invitación al comité de fiducia para revisar estos temas, razón por la cual es necesario conocer soportes"/>
    <m/>
    <x v="1"/>
    <s v="Mediante memorando No.  2015-305-014731-3  se indica que se tiene invitación al comité de fiducia para revisar estos temas, razón por la cual es necesario conocer soportes._x000a__x000a_Mediante correo electrónico del 22/06/2016 se anexa comunicación del concesionari"/>
    <s v="JUNIO-JULIO"/>
    <x v="1"/>
  </r>
  <r>
    <n v="2296"/>
    <n v="249"/>
    <x v="2"/>
    <s v="Las principales observaciones y recomendaciones en el desempeño de la interventoría tratan sobre los siguientes puntos:_x000a_j) Realizar un seguimiento estricto sobre el modelo financiero del contrato de concesión, el cual hasta la fecha no viene siendo realiz"/>
    <s v="GESTIÓN CONTRACTUAL Y  SEGUIMIENTO DE  PROYECTOS DE  INFRAESTRUCTURA DE TRANSPORTE "/>
    <x v="3"/>
    <s v="Pereira la victoria"/>
    <s v="Roberto Daza"/>
    <s v="Mayo de 2014"/>
    <s v="PEI"/>
    <n v="45"/>
    <s v="Ac"/>
    <m/>
    <d v="2014-06-03T00:00:00"/>
    <d v="2014-12-31T00:00:00"/>
    <m/>
    <s v="Mediante memorando No.  2015-305-014731-3  se indica que se tiene mediante un formato se realiza seguimiento, razón por la cual es necesario conocer soportes e indicar en que parte del informe se menciona eso"/>
    <m/>
    <x v="1"/>
    <s v="Mediante memorando No.  2015-305-014731-3  se indica que se tiene mediante un formato se realiza seguimiento, razón por la cual es necesario conocer soportes e indicar en que parte del informe se menciona eso._x000a__x000a_Mediante correo electrónico del 22/06/2016 s"/>
    <s v="JUNIO-JULIO"/>
    <x v="1"/>
  </r>
  <r>
    <n v="2300"/>
    <n v="253"/>
    <x v="2"/>
    <s v="Las principales observaciones y recomendaciones en el desempeño de la interventoría tratan sobre los siguientes puntos:_x000a_n) Realizar seguimiento más profundo sobre los planes de disposición de escombros y desechos, así como diseñar e implementar indicadore"/>
    <s v="GESTIÓN CONTRACTUAL Y  SEGUIMIENTO DE  PROYECTOS DE  INFRAESTRUCTURA DE TRANSPORTE "/>
    <x v="3"/>
    <s v="Pereira la victoria"/>
    <s v="Roberto Daza"/>
    <s v="Mayo de 2014"/>
    <s v="PEI"/>
    <n v="45"/>
    <s v="Ac"/>
    <m/>
    <d v="2014-06-03T00:00:00"/>
    <d v="2014-12-31T00:00:00"/>
    <m/>
    <s v="Mediante memorando No. 2015-305-014676-3 se indica que en el momento en que se reinicie obra, se solicitará a la interventoría seguimiento _x000a__x000a_Seguimiento en 2016"/>
    <m/>
    <x v="1"/>
    <s v="Mediante memorando No. 2016-305-007286-3 del 13/06/2016, se informa que la ejecución de la obra aún se encuentra en controversia jurídica, razón por la cual sólo hasta que se llegue a un acuerdo se solicitará a la interventoría la realización de ensayos._x000a_"/>
    <s v="AGOSTO"/>
    <x v="1"/>
  </r>
  <r>
    <n v="2304"/>
    <n v="257"/>
    <x v="2"/>
    <s v="2. Es conocido por esta auditoría en lo que respecta al control preferente que encontramos dentro de la Ley 734 de 2002 (Código Disciplinario Único) y del que es titular la Procuraduría General de la Nación, por tal motivo se observan  un gran número de p"/>
    <s v="GESTIÓN  ADMINISTRATIVA Y  FINANCIERA"/>
    <x v="2"/>
    <s v="Control disciplinario"/>
    <s v="Marcos  Noguera"/>
    <s v="Mayo de 2014"/>
    <s v="PEI"/>
    <n v="114"/>
    <s v="Ac"/>
    <s v="N.A"/>
    <m/>
    <m/>
    <s v="15-04-2016 - Ley 734 de 2002, Artículo 2, Titularidad de la Acción Disciplinaria y Artículo 3 poder Preferente. - Artículo 2. Titularidad de la acción disciplinaria. Sin perjuicio del poder disciplinario preferente de la Procuraduría General de la Nación "/>
    <s v="No es una no conformidad, sino una recomendación. "/>
    <m/>
    <x v="1"/>
    <s v="Se cierra por ser una recomendación -  "/>
    <s v="ENE-MAR"/>
    <x v="0"/>
  </r>
  <r>
    <n v="2305"/>
    <n v="258"/>
    <x v="2"/>
    <s v="3. De la misma manera se pudieron visualizar las providencias emanadas de su despacho, entre las que se encontraron “auto de archivo”, “auto inhibitorio”, “auto de incorporación a expedientes” y “auto de remisión por competencias a la procuraduría General"/>
    <s v="GESTIÓN  ADMINISTRATIVA Y  FINANCIERA"/>
    <x v="2"/>
    <s v="Control disciplinario"/>
    <s v="Marcos  Noguera"/>
    <s v="Mayo de 2014"/>
    <s v="PEI"/>
    <n v="114"/>
    <s v="Ac"/>
    <s v="Los autos de archivo y los autos inhibitorios son providencias de fondo de acuerdo con la Ley. Durante este periodo no ha existido pruebas suficientes en los procesos objeto de análisis para proferir autos de cargos."/>
    <m/>
    <m/>
    <s v="1. La Vicepresidencia Administrativa y Financiera, Grupo Interno Disciplinario, Atención al Ciudadano y Apoyo a la Gestión ha adelantado y adelanta las siguientes actuaciones disciplinarias, 2012 - 70, 2013 - 57, 2014-57, 2015, 47, 2016 - 9; para un total"/>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6"/>
    <n v="259"/>
    <x v="2"/>
    <s v="4. De la misma manera se advierte que la Procuraduría General de la Nación, no goza de la facultad para realizar investigaciones a los contratistas por tal motivo las remisiones a la PGN de situaciones de orden disciplinario de un contratista de prestació"/>
    <s v="GESTIÓN  ADMINISTRATIVA Y  FINANCIERA"/>
    <x v="2"/>
    <s v="Control disciplinario"/>
    <s v="Marcos  Noguera"/>
    <s v="Mayo de 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Artículo 150, Inciso 3, Ley 734 de 2002. En caso de duda sobre la identificación o individualización del autor de una falta disciplinaria se adelantará indagación preliminar. En estos eventos la indagación preliminar se adelantará por el término necesario"/>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7"/>
    <n v="260"/>
    <x v="2"/>
    <s v="5. En muchos de los casos dentro de la parte motiva de las providencias se habla sobre el principio de la economía procesal por parte del operador disciplinario, este principio no debe ser utilizado como excusa o más bien como un obstáculo para adelantar "/>
    <s v="GESTIÓN  ADMINISTRATIVA Y  FINANCIERA"/>
    <x v="2"/>
    <s v="Control disciplinario"/>
    <s v="Marcos  Noguera"/>
    <s v="Mayo de 2014"/>
    <s v="PEI"/>
    <n v="114"/>
    <s v="Ac"/>
    <s v="La constitución Política trae como principio el de la económica procesal, por tanto es uno de los principios para tener en cuenta en el procedimiento administrativo disciplinario."/>
    <m/>
    <m/>
    <s v="Constitución Política, Artículo 209, Artículo 209. La función administrativa está al servicio de los intereses generales y se desarrolla con fundamento en los principios de igualdad, moralidad, eficacia, economía, celeridad, imparcialidad y publicidad, me"/>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8"/>
    <n v="261"/>
    <x v="2"/>
    <s v="6. No se logra observar un orden coherente entre los números de expedientes, esta auditoría recomienda que sean consecutivos._x000a__x000a_"/>
    <s v="GESTIÓN  ADMINISTRATIVA Y  FINANCIERA"/>
    <x v="2"/>
    <s v="Control disciplinario"/>
    <s v="Marcos  Noguera"/>
    <s v="Mayo de 2014"/>
    <s v="PEI"/>
    <n v="114"/>
    <s v="Ac"/>
    <s v="El archivo general de la nación reglamenta que es consecutiva año a año y así se viene realizando"/>
    <m/>
    <m/>
    <s v="El acuerdo No. 60 del 30 de octubre de 2001. del Archivo General de la Nación, ordenó que las secuencias de contratos, resoluciones, procesos administrativos y en general y actas administrativos inicien cada año en el número 1 hasta donde de la numeración"/>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9"/>
    <n v="262"/>
    <x v="2"/>
    <s v="7. De la misma manera se logra vislumbrar dentro de los procesos que tienen que ver con el plan de mejoramiento institucional - PMI que todos fueron remitidos a través de auto a la PGN, como quiera que ese organismo no cuenta con la facultad de conocer di"/>
    <s v="GESTIÓN  ADMINISTRATIVA Y  FINANCIERA"/>
    <x v="2"/>
    <s v="Control disciplinario"/>
    <s v="Marcos  Noguera"/>
    <s v="Mayo de 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El artículo 277 de la Constitución Política otorga como función al Procurador General de la Nación: Ejercer preferentemente el poder disciplinario; adelantar las investigaciones correspondientes, e imponer las respectivas sanciones conforme a la Ley.  Ley"/>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0"/>
    <n v="263"/>
    <x v="2"/>
    <s v="8. En relación con los autos inhibitorios y su relación con la lista de chequeo que envía el Grupo de trabajo de control interno disciplinario, no se logra observar con una claridad meridiana las fechas ya sean de la indagación preliminar y/o de la invest"/>
    <s v="GESTIÓN  ADMINISTRATIVA Y  FINANCIERA"/>
    <x v="2"/>
    <s v="Control disciplinario"/>
    <s v="Marcos  Noguera"/>
    <s v="Mayo de 2014"/>
    <s v="PEI"/>
    <n v="114"/>
    <s v="Ac"/>
    <s v="Los autos en desarrollo de los procesos disciplinarios son fechado el mismo día en que son suscritos por el operador disciplinario"/>
    <m/>
    <m/>
    <s v="El auto inhibitorio de acuerdo con el parágrafo 1 del artículo 150 de la Ley 734 de 2002, es previo a la indagación y a la investigación disciplinaria, por tanto en la providencia que se inhibe de adelantar actuación disciplinaria mal podría estar citada "/>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1"/>
    <n v="264"/>
    <x v="2"/>
    <s v="9. Finalmente se logró observar que dentro de las providencias que fueron objeto de esta evaluación no existen en muchos de los casos fechas ciertas de indagación preliminar y/o de la investigación disciplinaria, esto conlleva a que quede al libre albedri"/>
    <s v="GESTIÓN  ADMINISTRATIVA Y  FINANCIERA"/>
    <x v="2"/>
    <s v="Control disciplinario"/>
    <s v="Marcos  Noguera"/>
    <s v="Mayo de 2014"/>
    <s v="PEI"/>
    <n v="114"/>
    <s v="Ac"/>
    <s v="Los autos en desarrollo de los procesos disciplinarios son fechado el mismo día en que son suscritos por el operador disciplinario"/>
    <m/>
    <m/>
    <s v=" Todas las providencias son fechadas al momento que salen del Despacho del Juez disciplinario de primera instancia y se encuentran radicadas en cada uno de los expedientes anotados en los libros radicadores."/>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2"/>
    <n v="265"/>
    <x v="2"/>
    <s v="1. Se detectaron tres (3) casos de contratistas y ocho (8) casos de funcionarios públicos que registran incoherencias entre el cargo que ostenta el empleado público o el contrato de prestación de servicios, con el objeto de la comisión. 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3"/>
    <n v="266"/>
    <x v="2"/>
    <s v="2. Se detectaron dos (2) casos de contratistas y ocho (8) casos de funcionarios públicos en los que se evidencia duplicidad o multiplicidad de servidores en un mismo viaje.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4"/>
    <n v="267"/>
    <x v="2"/>
    <s v="3. Se detectaron seis (6) casos de funcionarios públicos que registran tiempos de desplazamiento inconvenientes._x000a_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5"/>
    <n v="268"/>
    <x v="2"/>
    <s v="4. Se detectaron seis (6) casos de contratistas y siete (7) casos de funcionarios públicos que registran problemas de legalización de las comisiones._x000a__x000a_"/>
    <s v="GESTIÓN  ADMINISTRATIVA Y  FINANCIERA"/>
    <x v="2"/>
    <s v="VAF"/>
    <s v="Marcos  Noguera"/>
    <s v="Mayo de 2014"/>
    <s v="PEI"/>
    <n v="137"/>
    <s v="Ac"/>
    <s v="Se subsanó después de revisado el informe de auditoría"/>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6"/>
    <n v="269"/>
    <x v="2"/>
    <s v="5. Se detectaron diez (10) casos de funcionarios públicos que registran informes incompletos o superficiales._x000a__x000a_"/>
    <s v="GESTIÓN  ADMINISTRATIVA Y  FINANCIERA"/>
    <x v="2"/>
    <s v="VAF"/>
    <s v="Marcos  Noguera"/>
    <s v="Mayo de 2014"/>
    <s v="PEI"/>
    <n v="137"/>
    <s v="Ac"/>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7"/>
    <n v="270"/>
    <x v="2"/>
    <s v="6. Se detectaron dos (2) casos de funcionarios públicos que registran ausencia de soportes para la legalización de la comisión._x000a__x000a_"/>
    <s v="GESTIÓN  ADMINISTRATIVA Y  FINANCIERA"/>
    <x v="2"/>
    <s v="VAF"/>
    <s v="Marcos  Noguera"/>
    <s v="Mayo de 2014"/>
    <s v="PEI"/>
    <n v="137"/>
    <s v="Ap"/>
    <s v="Hecho cumplido, se subsanó luego de revisado el informe de auditoría "/>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8"/>
    <n v="271"/>
    <x v="2"/>
    <s v="7. Todas las dependencias, salvo la oficina de Control Interno, no realizan las acciones de planeación ordenadas por la resolución 206 de 2013._x000a__x000a_"/>
    <s v="GESTIÓN  ADMINISTRATIVA Y  FINANCIERA"/>
    <x v="2"/>
    <s v="VAF"/>
    <s v="Marcos  Noguera"/>
    <s v="Mayo de 2014"/>
    <s v="PEI"/>
    <n v="137"/>
    <s v="Ac"/>
    <s v="se realizarán las acciones preventivas para evitar la ocurrencia de hechos similares directamente con el gerente y/o vicepresidente respectivo, pero si se recibe la planeación por parte de las dependencias."/>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9"/>
    <n v="272"/>
    <x v="2"/>
    <s v="8. Se detectaron cuatro (4) casos de contratistas que registran falencias en el proceso de la comisión en tanto que sus soportes evidencian que representan intereses del Ministerio del Interior._x000a_"/>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0"/>
    <n v="273"/>
    <x v="2"/>
    <s v="9. Se detectaron nueve (9) casos de servidores públicos entre funcionarios y contratistas coincidiendo en un desplazamiento a San Andrés Islas, en las mismas fechas, y en muchos casos no agregando valor con su presencia, no presentando informes, realizand"/>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1"/>
    <n v="274"/>
    <x v="2"/>
    <s v="10.  Se detectaron siete (7) casos de servidores públicos entre funcionarios y contratistas coincidiendo en un desplazamiento a la ciudad de Cali, en las mismas fechas, y en muchos casos no agregando valor con su presencia, no presentando informes, realiz"/>
    <s v="GESTIÓN  ADMINISTRATIVA Y  FINANCIERA"/>
    <x v="2"/>
    <s v="VAF"/>
    <s v="Marcos  Noguera"/>
    <s v="Mayo de 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2"/>
    <n v="275"/>
    <x v="2"/>
    <s v="11. Se recomienda a la alta dirección y en particular a la VAF a generar una circular con destino a todos los servidores públicos de la ANI incluyendo funcionarios de planta y contratistas, que contenga los criterios mínimos descritos en este informe para"/>
    <s v="GESTIÓN  ADMINISTRATIVA Y  FINANCIERA"/>
    <x v="2"/>
    <s v="VAF"/>
    <s v="Marcos  Noguera"/>
    <s v="Mayo de 2014"/>
    <s v="PEI"/>
    <n v="137"/>
    <m/>
    <m/>
    <m/>
    <m/>
    <m/>
    <s v="Se cierra por ser una recomendación"/>
    <m/>
    <x v="1"/>
    <m/>
    <s v="ENE-MAR"/>
    <x v="0"/>
  </r>
  <r>
    <n v="2323"/>
    <n v="276"/>
    <x v="2"/>
    <s v="12. Se recomienda a la alta dirección una adecuada planeación que lleve a cada dependencia a definir con  la suficiente antelación los desplazamientos de los servidores públicos y de esa manera estudiar con tiempo una comisión, para dar cabida a la racion"/>
    <s v="GESTIÓN  ADMINISTRATIVA Y  FINANCIERA"/>
    <x v="2"/>
    <s v="VAF"/>
    <s v="Marcos  Noguera"/>
    <s v="Mayo de 2014"/>
    <s v="PEI"/>
    <n v="137"/>
    <m/>
    <m/>
    <m/>
    <m/>
    <m/>
    <s v="Se cierra por ser una recomendación"/>
    <m/>
    <x v="1"/>
    <m/>
    <s v="ENE-MAR"/>
    <x v="0"/>
  </r>
  <r>
    <n v="2324"/>
    <n v="277"/>
    <x v="2"/>
    <s v="13. Remitir con destino a los organismos de control del Estado los resultados del presente informe y sus anexos que den cuenta de eventuales irregularidades que afectan el patrimonio del Estado. _x000a_"/>
    <s v="GESTIÓN  ADMINISTRATIVA Y  FINANCIERA"/>
    <x v="2"/>
    <s v="VAF"/>
    <s v="Marcos  Noguera"/>
    <s v="Mayo de 2014"/>
    <s v="PEI"/>
    <n v="137"/>
    <m/>
    <m/>
    <m/>
    <m/>
    <m/>
    <s v="No se tiene conocimiento del subsane de esta no conformidad."/>
    <m/>
    <x v="1"/>
    <s v="No es una &quot;no conformidad&quot;"/>
    <s v="ABRIL"/>
    <x v="0"/>
  </r>
  <r>
    <n v="2355"/>
    <n v="308"/>
    <x v="2"/>
    <s v="Se presentan observaciones a la gestión realizada por parte de la Interventoría como:_x000a_2. Mejorar el seguimiento sobre aspectos de seguridad vial en las estaciones de peaje y báscula, principalmente en lo relativo a la instalación de amortiguadores de impa"/>
    <s v="GESTIÓN CONTRACTUAL Y  SEGUIMIENTO DE  PROYECTOS DE  INFRAESTRUCTURA DE TRANSPORTE "/>
    <x v="3"/>
    <s v="DEVIMED"/>
    <s v="Javier León"/>
    <s v="Mayo de 2014"/>
    <s v="PEI"/>
    <n v="51"/>
    <s v="Ac"/>
    <s v="A los puntos mencionados se dio respuesta del Consorcio Intercarreteros a la ANI con el comunicado con radicado ANI No.2014-409-033823-2 del 17 de julio de 2014, a través del formato FM 29._x000a_Sin embargo, se presentan en el Anexo 9:_x000a_"/>
    <d v="2014-06-03T00:00:00"/>
    <d v="2014-12-31T00:00:00"/>
    <m/>
    <m/>
    <m/>
    <x v="1"/>
    <s v="Mediante correo electrónico del 18/03/2016 se da respuesta a las observaciones, mediante radicado ANI"/>
    <s v="ENE-MAR"/>
    <x v="1"/>
  </r>
  <r>
    <n v="2375"/>
    <n v="328"/>
    <x v="2"/>
    <s v="Se presentan observaciones a la gestión realizada por parte del supervisor como:_x000a_1. Se recomienda mayor rigurosidad con respecto al cumplimiento del personal requerido y contractual, lo anterior debido a que en el momento de la visita se encontraba pendie"/>
    <s v="GESTIÓN CONTRACTUAL Y  SEGUIMIENTO DE  PROYECTOS DE  INFRAESTRUCTURA DE TRANSPORTE "/>
    <x v="3"/>
    <s v="DEVIMED"/>
    <s v="Javier León"/>
    <s v="Mayo de 2014"/>
    <s v="PEI"/>
    <n v="51"/>
    <s v="Ac"/>
    <s v="A continuación se presentan los comunicados de aprobación del personal que se ha cambiado hasta la fecha, referente al cargo de Inspector:_x000a_Cambios referentes al cargo Luis Carlos Oquendo Valencia, ver Anexo 10:_x000a_- Respuesta en memorando interno No. 2012-10"/>
    <d v="2014-06-03T00:00:00"/>
    <d v="2014-12-31T00:00:00"/>
    <m/>
    <m/>
    <m/>
    <x v="1"/>
    <s v="Mediante correo electrónico del 18/03/2016 se adjuntan oficios de aprobación"/>
    <s v="ENE-MAR"/>
    <x v="1"/>
  </r>
  <r>
    <n v="2376"/>
    <n v="329"/>
    <x v="2"/>
    <s v="Se presentan observaciones a la gestión realizada por parte del supervisor como:_x000a_2. Se presentan cinco solicitudes realizadas por la firma interventora hacia el concesionario las cuales no obtuvieron respuesta, dichas solicitudes cuentan con radicado haci"/>
    <s v="GESTIÓN CONTRACTUAL Y  SEGUIMIENTO DE  PROYECTOS DE  INFRAESTRUCTURA DE TRANSPORTE "/>
    <x v="3"/>
    <s v="DEVIMED"/>
    <s v="Javier León"/>
    <s v="Mayo de 2014"/>
    <s v="PEI"/>
    <n v="51"/>
    <s v="Ac"/>
    <s v="Los requerimientos presentados al Concesionario son presentados cada mes en los informes mensuales en el numeral 3.5 en Seguimiento a requerimientos._x000a__x000a_"/>
    <d v="2014-06-03T00:00:00"/>
    <d v="2014-12-31T00:00:00"/>
    <m/>
    <m/>
    <m/>
    <x v="1"/>
    <s v="Mediante correo electrónico del 18/03/2016 se adjunta cuadro se seguimiento, en donde se dio respuesta a los requerimientos de la interventoría"/>
    <s v="ENE-MAR"/>
    <x v="1"/>
  </r>
  <r>
    <n v="2377"/>
    <n v="330"/>
    <x v="2"/>
    <s v="Se presentan observaciones a la gestión realizada por parte del supervisor como:_x000a_3. No se aprobó por parte de la Gerencia de proyectos Carretero 2, el Plan de acción de auditorías de seguridad vial, remitido mediante oficio N° 20134090508862 de diciembre "/>
    <s v="GESTIÓN CONTRACTUAL Y  SEGUIMIENTO DE  PROYECTOS DE  INFRAESTRUCTURA DE TRANSPORTE "/>
    <x v="3"/>
    <s v="DEVIMED"/>
    <s v="Javier León"/>
    <s v="Mayo de 2014"/>
    <s v="PEI"/>
    <n v="51"/>
    <s v="Ac"/>
    <s v="A la fecha el Consorcio Intercarreteros no ha tenido respuesta de este radicado._x000a__x000a_"/>
    <d v="2014-06-03T00:00:00"/>
    <d v="2014-12-31T00:00:00"/>
    <m/>
    <s v="Mediante correo electrónico del 18/03/2016 se informa que no se ha dado respuesta. Gestionar por parte del supervisor"/>
    <m/>
    <x v="0"/>
    <m/>
    <m/>
    <x v="1"/>
  </r>
  <r>
    <n v="2378"/>
    <n v="331"/>
    <x v="2"/>
    <s v="Se presentan observaciones a la gestión realizada por parte del supervisor como:_x000a_4. Se observa un aumento considerable en el nivel de la accidentalidad ocurrido en el proyecto con relación al mismo mes de la vigencia anterior, pasando  de 105 accidentes e"/>
    <s v="GESTIÓN CONTRACTUAL Y  SEGUIMIENTO DE  PROYECTOS DE  INFRAESTRUCTURA DE TRANSPORTE "/>
    <x v="3"/>
    <s v="DEVIMED"/>
    <s v="Javier León"/>
    <s v="Mayo de 2014"/>
    <s v="PEI"/>
    <n v="51"/>
    <s v="Ac"/>
    <s v="Con la superintendencia de puertos y transportes, Secretarias de transito de los Municipios del oriente, empresas privadas, Instituciones educativas, personal del Concesionario, Policía de Carreteras, entre otros, se han realizado reuniones, inspecciones,"/>
    <d v="2014-06-03T00:00:00"/>
    <d v="2014-12-31T00:00:00"/>
    <m/>
    <s v="Mediante correo electrónico del 18/03/2016 se informa que esto se realiza mediante la gestión social del proyecto. Adjuntar doc. soporte"/>
    <m/>
    <x v="1"/>
    <s v="Mediante correo electrónico del 18/03/2016 se informa que esto se realiza mediante la gestión social del proyecto. _x000a__x000a_Mediante correo electrónico del 07/06/2016 se anexa documento en el cual se da explicación de las acciones que se están realizando, y se a"/>
    <s v="JUNIO"/>
    <x v="1"/>
  </r>
  <r>
    <n v="2380"/>
    <n v="333"/>
    <x v="2"/>
    <s v="Se presentan observaciones a la gestión realizada por parte del supervisor como:_x000a_6. No hubo pronunciamiento por parte de la Gerencia de Proyectos Carretero 2, de la matriz de riesgos presentada por el consorcio Intercarreteros S.A mediante oficio N° 20134"/>
    <s v="GESTIÓN CONTRACTUAL Y  SEGUIMIENTO DE  PROYECTOS DE  INFRAESTRUCTURA DE TRANSPORTE "/>
    <x v="3"/>
    <s v="DEVIMED"/>
    <s v="Javier León"/>
    <s v="Mayo de 2014"/>
    <s v="PEI"/>
    <n v="51"/>
    <s v="Ac"/>
    <s v="Se anexa matriz de riegos Adicional No 14."/>
    <d v="2014-06-03T00:00:00"/>
    <d v="2014-12-31T00:00:00"/>
    <m/>
    <m/>
    <m/>
    <x v="1"/>
    <s v="Mediante correo electrónico del 18/03/2016 se anexa matriz de riesgos modificada, la cual se incluye en los informes de diagnóstico"/>
    <s v="ENE-MAR"/>
    <x v="1"/>
  </r>
  <r>
    <n v="2381"/>
    <n v="334"/>
    <x v="2"/>
    <s v="Se presentan observaciones a la gestión realizada por parte del supervisor como:_x000a_7. No se presenta la medición  de reflectividad dentro de los plazos estipulados en el ítem 4.1.1.2 – C del anexo  4 (Requerimientos técnicos contrato de interventoría), dond"/>
    <s v="GESTIÓN CONTRACTUAL Y  SEGUIMIENTO DE  PROYECTOS DE  INFRAESTRUCTURA DE TRANSPORTE "/>
    <x v="3"/>
    <s v="DEVIMED"/>
    <s v="Javier León"/>
    <s v="Mayo de 2014"/>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4-06-03T00:00:00"/>
    <d v="2014-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s v="JUNIO-JULIO"/>
    <x v="1"/>
  </r>
  <r>
    <n v="2382"/>
    <n v="335"/>
    <x v="2"/>
    <s v="Se presentan observaciones a la gestión realizada por parte del supervisor como:_x000a_8. Dentro de la valoración efectuada mediante la Matriz MED, producto de la aplicación a la interventoría Intercarreteros S.A, se resaltan entre otros los siguientes aspectos"/>
    <s v="GESTIÓN CONTRACTUAL Y  SEGUIMIENTO DE  PROYECTOS DE  INFRAESTRUCTURA DE TRANSPORTE "/>
    <x v="3"/>
    <s v="DEVIMED"/>
    <s v="Javier León"/>
    <s v="Mayo de 2014"/>
    <s v="PEI"/>
    <n v="51"/>
    <s v="Ac"/>
    <s v="Comunicación dirigida a la interventoría, solicitando la remisión de los soportes que evidencian el cumplimiento de esta no conformidad. "/>
    <m/>
    <m/>
    <m/>
    <s v="Mediante correo electrónico del 4 de abril se informó a la supervisión el estado en el que se encontraba el PMP técnico._x000a__x000a_Mediante correos electrónicos del 14 y 26 de abril se recordó la entrega del plan de mejoramiento de la no conformidad en estado &quot;abi"/>
    <m/>
    <x v="1"/>
    <s v="Mediante correo electrónico del 27 de abril se envía plan de mejoramiento. A la espera de documentación soporte_x000a__x000a_Mediante correo electrónico del 07/06/2016 se anexa respuesta de la interventoría, la cual da trámite y evidencia que se están realizando acci"/>
    <s v="JUNIO"/>
    <x v="1"/>
  </r>
  <r>
    <n v="2385"/>
    <n v="338"/>
    <x v="2"/>
    <s v="Se presentan observaciones a la gestión realizada por parte del supervisor como:_x000a_Temas pendientes a la fecha:_x000a_1.  Demanda de acción de reparación directa radicada con el No. 05001233100020120069000 en el Tribunal Administrativo de Antioquia, presentada po"/>
    <s v="GESTIÓN CONTRACTUAL Y  SEGUIMIENTO DE  PROYECTOS DE  INFRAESTRUCTURA DE TRANSPORTE "/>
    <x v="3"/>
    <s v="DEVIMED"/>
    <s v="Javier León"/>
    <s v="Mayo de 2014"/>
    <s v="PEI"/>
    <n v="51"/>
    <s v="Ac"/>
    <s v="• Se realizó conciliación entre el concesionario y la Entidad, se envió al Consejo de Estado., el cual no se ha pronunciado a la fecha. _x000a_• Mediante Otrosí No 1 al Contrato de Interventoría No 094 de 2012, suscrito entre la Agencia Nacional de Infraestruct"/>
    <d v="2014-06-03T00:00:00"/>
    <d v="2014-12-31T00:00:00"/>
    <m/>
    <s v="Mediante correo electrónico del 18/03/2016 se informa las distintas acciones a las observaciones mencionadas. e realizará seguimiento"/>
    <m/>
    <x v="1"/>
    <s v="Mediante correo electrónico del 29/06/2016, se anexa documentación soporte para cada ítem._x000a__x000a_"/>
    <s v="JUNIO-JULIO"/>
    <x v="1"/>
  </r>
  <r>
    <n v="2391"/>
    <n v="344"/>
    <x v="2"/>
    <s v="6. Las siguientes vicepresidencias no programaron seguimiento  a los compromisos pactados en los acuerdos de gestión: (Ver tabla No.3 y 5)_x000a_a. María Clara Garrido Garrido, Vicepresidente Administrativa y Financiera. (Seguimiento  para los periodos 2013 y 2"/>
    <s v="TODOS LOS PROCESOS "/>
    <x v="7"/>
    <s v="Gerencia de Planeación "/>
    <s v="Héctor Vanegas"/>
    <s v="Junio de 2014"/>
    <s v="PEI"/>
    <n v="111"/>
    <s v="Ac"/>
    <s v="22/03/2016, (VPRE)_x000a_* Se ajustará el instructivo ACUERDO DE GESTIÓN (GETH-I-001) en la vigencia 2016._x000a_  ° Incluir acciones a tomar cuando un Vicepresidente se retira de la Entidad antes de terminar el periodo a cordado en el acuerdo de gestión._x000a_* Enviar in"/>
    <m/>
    <m/>
    <s v="22/03/2016, (VPRE)_x000a_* Se ajustará el instructivo ACUERDO DE GESTIÓN (GETH-I-001) en la vigencia 2016._x000a_  ° Incluir acciones a tomar cuando un Vicepresidente se retira de la Entidad antes de terminar el periodo a cordado en el acuerdo de gestión._x000a_* Enviar in"/>
    <m/>
    <m/>
    <x v="0"/>
    <m/>
    <m/>
    <x v="0"/>
  </r>
  <r>
    <n v="2392"/>
    <n v="345"/>
    <x v="2"/>
    <s v="7. La  Vicepresidente de Estructuración (Beatriz Eugenia Morales Vélez),  no realizó el seguimiento a los compromisos pactados en los acuerdos de gestión de la vigencia 2013, en las fechas pactadas.( Ver tabla No.3 )_x000a_"/>
    <s v="TODOS LOS PROCESOS "/>
    <x v="7"/>
    <s v="Gerencia de Planeación "/>
    <s v="Héctor Vanegas"/>
    <s v="Junio de 2014"/>
    <s v="PEI"/>
    <n v="111"/>
    <s v="Ac"/>
    <s v="22/03/2016, (VPRE)_x000a_* Ídem No. 2391"/>
    <m/>
    <m/>
    <s v="22/03/2016, (VPRE)_x000a_* Ídem No. 2391"/>
    <m/>
    <m/>
    <x v="0"/>
    <m/>
    <m/>
    <x v="0"/>
  </r>
  <r>
    <n v="2427"/>
    <n v="380"/>
    <x v="2"/>
    <s v="3. De la muestra auditada que está conformada por 51 servidores públicos entre funcionarios y contratistas, 33 de ellos no firmaron el formato de inventario recibido._x000a__x000a_"/>
    <s v="GESTIÓN  ADMINISTRATIVA Y  FINANCIERA"/>
    <x v="2"/>
    <s v="Servicios Generales"/>
    <s v="Luz Jeni Fung Muñoz"/>
    <s v="Junio de 2014"/>
    <s v="PEI"/>
    <n v="88"/>
    <s v="Ac"/>
    <m/>
    <m/>
    <m/>
    <m/>
    <s v="En la  auditoría julio de 2016 se evidenció que los formatos de inventario recibido se encuentran firmados por cada uno de los servidores de la ANI."/>
    <n v="100"/>
    <x v="1"/>
    <m/>
    <s v="JULIO"/>
    <x v="0"/>
  </r>
  <r>
    <n v="2435"/>
    <n v="388"/>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os vehículos con que cuenta la concesión vial CLB están plenamente identificados y su objeto es desarrollar las actividades de operación en los sectores correspondientes a la concesión Loboguerrero Buga, la problemática se pudo generar al identificar veh"/>
    <d v="2014-07-01T00:00:00"/>
    <d v="2014-12-31T00:00:00"/>
    <m/>
    <s v="Mediante memorando No. 2015304-014388-3, se anexa dos memorandos en donde se solicita colocar el logotipo a los vehículos de la concesión._x000a__x000a_Solicitar informe"/>
    <m/>
    <x v="1"/>
    <s v="Mediante correo electrónico del 11/03/2016, se informa que por medio de los informes de interventoría se anexa seguimiento de los logos en los equipos del concesionario"/>
    <s v="ENE-MAR"/>
    <x v="1"/>
  </r>
  <r>
    <n v="2439"/>
    <n v="392"/>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El Concesionario cuenta con instalaciones adecuadas para el manejo del proyecto ubicadas en CCO de la Concesión Malla Vial del Valle del Cauca y Cauca. _x000a__x000a_En el Apéndice F - Ambiental, numeral 5. &quot;Obligaciones Generales del Concesionario&quot; del Contrato de C"/>
    <d v="2014-07-01T00:00:00"/>
    <d v="2014-12-31T00:00:00"/>
    <m/>
    <s v="Mediante memorando No. 2015304-014388-3, se anexa oficios en donde se requiere la certificación a Sistema de Gestión Integral._x000a_A la espera de aprobación"/>
    <m/>
    <x v="1"/>
    <s v="Mediante correo electrónico del 11/03/2016, se informa que por medio de comunicaciones y auditoría de calidad a cargo de la interventoría, se evidenció que la concesión cumple con lo requerido"/>
    <s v="ENE-MAR"/>
    <x v="1"/>
  </r>
  <r>
    <n v="2440"/>
    <n v="393"/>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En la Etapa de Pre construcción la firma Interventora por medio del profesional en Seguridad Vial realizo la verificación de los diseños de señalización vial presentados por el concesionario, adicionalmente efectuó un recorrido del cual se generaron direc"/>
    <d v="2014-07-01T00:00:00"/>
    <d v="2014-12-31T00:00:00"/>
    <s v="Mediante correo electrónico del 11/03/2016, se informa que por medio del oficio No. 2016-304-003294-1 del 12 de febrero de 2016 se solicitó a la interventoría presentar una matriz de seguimiento a las recomendaciones en seguridad vial_x000a__x000a_A la espera de resp"/>
    <s v="Mediante memorando No. 2015304-014388-3, se anexa los dos Informes de Auditoría de seguridad vial a cargo de la Interventoría._x000a__x000a_Verificar que se realizó el tercero"/>
    <m/>
    <x v="1"/>
    <s v="Mediante correo electrónico del 26/04/2016, se anexa segunda auditoría de seguridad vial con las no conformidades, y el documento que envía el concesionario en donde se evidencia que se subsanan._x000a__x000a_Igual, se envía acciones realizadas por el concesionario c"/>
    <s v="ABRIL"/>
    <x v="1"/>
  </r>
  <r>
    <n v="2441"/>
    <n v="394"/>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elaborará comunicación al Concesionario para solicitar los certificados de calibración de los equipos de topografía, los cuales se verifica su actualización constantemente._x000a_La Interventoría cuenta con la comisión de topografía, cuyos equi"/>
    <d v="2014-07-01T00:00:00"/>
    <d v="2014-12-31T00:00:00"/>
    <s v="Mediante correo electrónico del 11/03/2016, se informa que por medio del oficio No. 2016-304-003294-1 del 12 de febrero de 2016 se solicitó a la interventoría requerir a la concesión la entrega de calibraciones_x000a__x000a_A la espera de respuesta"/>
    <s v="Mediante memorando No. 2015304-014388-3, se anexa oficio solicitando calibración de equipos para el concesionario_x000a_Verificar acciones del concesionario"/>
    <m/>
    <x v="1"/>
    <s v="Mediante correo electrónico del 11/03/2016, se informa que por medio del oficio No. 2016-304-003294-1 del 12 de febrero de 2016 se solicitó a la interventoría requerir a la concesión la entrega de calibraciones_x000a_Mediante correo electrónico del 24/06/2016, "/>
    <s v="JULIO"/>
    <x v="1"/>
  </r>
  <r>
    <n v="2443"/>
    <n v="396"/>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inició el seguimiento de controles de lavado de activos, financiación del terrorismo y corrupción (LA/FT/CO) sobre las finanzas del contrato y se registrará en el informe mensual de interventoría - Parte Financiera."/>
    <d v="2014-07-01T00:00:00"/>
    <d v="2014-12-31T00:00:00"/>
    <s v="Mediante correo electrónico del 11/03/2016, se informa que por medio del oficio No. 2016-304-003294-1 del 12 de febrero de 2016 se solicitó a la interventoría realizar un procedimiento al respecto_x000a__x000a_A la espera de respuesta"/>
    <s v="21/12/15. Se revisará la inclusión de dicho capítulo en los siguientes informes de interventoría"/>
    <m/>
    <x v="1"/>
    <s v="Mediante correo electrónico del 26/04/2016, se documento y soportes de verificación de lavados de activos por parte del concesionario."/>
    <s v="ABRIL"/>
    <x v="1"/>
  </r>
  <r>
    <n v="2446"/>
    <n v="399"/>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La interventoría realiza seguimiento, en la etapa de operación se contó con un ingeniero dedicado el 100% al seguimiento ambiental del proyecto. Actualmente en etapa de operación dicha disminución bajo al 40%, por lo que los inspectores, auxiliares y resi"/>
    <d v="2014-07-01T00:00:00"/>
    <d v="2014-12-31T00:00:00"/>
    <m/>
    <s v="Mediante memorando No. 2015304-014388-3, se anexan oficios solicitando constantemente tomar medidas pertinentes sobre el asunto. _x000a__x000a_Falta revisar informe de la Interventoría"/>
    <m/>
    <x v="1"/>
    <s v="Mediante correo electrónico del 11/03/2016, se informa que por medio de los informes de interventoría se anexa seguimiento ambiental "/>
    <s v="ENE-MAR"/>
    <x v="1"/>
  </r>
  <r>
    <n v="2447"/>
    <n v="400"/>
    <x v="2"/>
    <s v="Para la Interventoría._x000a_Se llevó a cabo la aplicación de la metodología desarrollada hasta este momento por la Oficina de Control Interno, con el objeto de evaluar de manera integral y detallada el desempeño de las labores propias de la Interventoría y se "/>
    <s v="GESTIÓN CONTRACTUAL Y  SEGUIMIENTO DE  PROYECTOS DE  INFRAESTRUCTURA DE TRANSPORTE "/>
    <x v="3"/>
    <s v="Rehabilitación y mantenimiento calzada existente Buga-Loboguerrero"/>
    <s v="Roberto Daza"/>
    <s v="Junio de 2014"/>
    <s v="PEI"/>
    <n v="127"/>
    <s v="Ac"/>
    <s v="Teniendo en cuenta el alcance del contrato de concesión (rehabilitación), a la fecha no se requiere gestión predial. Más sin embargo y en caso de requerirse, el contrato de concesión posee el Apéndice E - Predial._x000a__x000a_El área social del concesionario, en com"/>
    <d v="2014-07-01T00:00:00"/>
    <d v="2014-12-31T00:00:00"/>
    <m/>
    <s v="Mediante memorando No. 2015304-014388-3, se anexan oficios en donde se evidencia solicitud del concesionario sobre un área predial del tramo._x000a__x000a_Falta revisar informe de la Interventoría y respuesta de la Interventoría sobre la solicitud."/>
    <m/>
    <x v="1"/>
    <s v="Mediante correo electrónico del 11/03/2016, se informa que por medio de los informes de interventoría se anexa seguimiento predial, en el cual se realizaron actas de vecindad por referirse a actividades de rehabilitación y mantenimiento"/>
    <s v="ENE-MAR"/>
    <x v="1"/>
  </r>
  <r>
    <n v="2462"/>
    <n v="415"/>
    <x v="2"/>
    <s v="2. Llevar a cabo campañas de sensibilización a nivel directivo y asesor (gerentes), para disponer de los equipos de cómputo a través del área de sistemas, permitiendo así realizar las modificaciones al inventario de manera inmediata._x000a_"/>
    <s v="GESTIÓN DE LA  INFORMACIÓN Y  COMUNICACIONES"/>
    <x v="1"/>
    <s v="Gerencia de sistemas "/>
    <s v="Juan Diego Toro"/>
    <s v="Julio de 2014"/>
    <s v="PEI"/>
    <n v="32"/>
    <s v="Ac"/>
    <s v="Levantamiento detallado y actualizado del inventario de equipos, actualizando el propietario y su ubicación"/>
    <d v="2015-02-01T00:00:00"/>
    <d v="2016-02-28T00:00:00"/>
    <m/>
    <s v="Se realizó seguimiento de avance en fechas 1 de marzo de 2015, 24 abril 2015 y 10 febrero 2016"/>
    <n v="100"/>
    <x v="1"/>
    <s v="Verificación del inventario final en feb 2016 reposa como soporte en la carpeta c:\ANI\auditorias"/>
    <s v="ABRIL"/>
    <x v="0"/>
  </r>
  <r>
    <n v="2465"/>
    <n v="418"/>
    <x v="2"/>
    <s v="5. Informar y generar espacios de capacitación, en los momentos de inducción, a los funcionarios sobre las políticas informáticas con que cuenta la entidad._x000a_"/>
    <s v="GESTIÓN DE LA  INFORMACIÓN Y  COMUNICACIONES"/>
    <x v="1"/>
    <s v="Gerencia de sistemas "/>
    <s v="Juan Diego Toro"/>
    <s v="Julio de 2014"/>
    <s v="PEI"/>
    <n v="32"/>
    <s v="Ap"/>
    <s v="Jornada de capacitación"/>
    <d v="2015-02-01T00:00:00"/>
    <d v="2016-02-28T00:00:00"/>
    <m/>
    <s v="Se llevaron a cabo capacitaciones 24 de junio y 6 de octubre de 2015"/>
    <n v="100"/>
    <x v="1"/>
    <s v="Los correos de invitación y las listas de asistencia reposan como soportes en la carpeta c:\ANI\auditorias"/>
    <s v="ABRIL"/>
    <x v="0"/>
  </r>
  <r>
    <n v="2466"/>
    <n v="419"/>
    <x v="2"/>
    <s v="6. Definir e implementar una política de obligatoriedad para el cambio de clave de acceso a los equipos de cómputo._x000a_"/>
    <s v="GESTIÓN DE LA  INFORMACIÓN Y  COMUNICACIONES"/>
    <x v="1"/>
    <s v="Gerencia de sistemas "/>
    <s v="Juan Diego Toro"/>
    <s v="Julio de 2014"/>
    <s v="PEI"/>
    <n v="32"/>
    <s v="Ac"/>
    <s v="Brigada para cambio de contraseñas en todos los usuarios"/>
    <d v="2015-02-01T00:00:00"/>
    <d v="2016-02-28T00:00:00"/>
    <m/>
    <s v="Se confirmó la jornada adelantada entre agosto y diciembre de 2015"/>
    <n v="100"/>
    <x v="1"/>
    <s v="El sexto informe mensual de mesa de ayuda de T&amp;S para el mes de noviembre de 2015 evidencia el 95% de los cambios de contraseña. Este soporte reposa en la carpeta c:\ani\auditorias"/>
    <s v="ABRIL"/>
    <x v="0"/>
  </r>
  <r>
    <n v="2468"/>
    <n v="421"/>
    <x v="2"/>
    <s v="8. Adquirir las guayas necesarias, para garantizar la seguridad de  los equipos portátiles con que cuenta la entidad._x000a_"/>
    <s v="GESTIÓN DE LA  INFORMACIÓN Y  COMUNICACIONES"/>
    <x v="1"/>
    <s v="Gerencia de sistemas "/>
    <s v="Juan Diego Toro"/>
    <s v="Julio de 2014"/>
    <s v="PEI"/>
    <n v="32"/>
    <s v="Ac"/>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m/>
    <x v="0"/>
    <m/>
    <m/>
    <x v="0"/>
  </r>
  <r>
    <n v="2474"/>
    <n v="427"/>
    <x v="2"/>
    <s v="Remitir a Presidencia el estado del sistema LITIGOB, señalado a través del presente informe, toda vez que no se han atendido  las recomendaciones de la Oficina de Control Interno, después de tres (3) informes al respecto._x000a__x000a_"/>
    <s v="GESTIÓN JURÍDICA"/>
    <x v="5"/>
    <s v="Defensa Judicial "/>
    <s v="Marcos  Noguera"/>
    <s v="Julio de 2014"/>
    <s v="PIL"/>
    <n v="11"/>
    <m/>
    <m/>
    <m/>
    <m/>
    <m/>
    <s v="Dentro del informe EKOGUI que se presentó en el mes de octubre de 2015 se logró comprobar que esta no conformidad fue subsanada."/>
    <m/>
    <x v="1"/>
    <s v="Se cierra en el informe de auditoria de octubre de 2015"/>
    <s v="ENE-MAR"/>
    <x v="0"/>
  </r>
  <r>
    <n v="2480"/>
    <n v="433"/>
    <x v="2"/>
    <s v="Finalmente plasmar y migrar lo que viene desarrollando el GIT de defensa judicial como avance y mejoramiento dentro del sistema – LITIGOB, para su actualización como una obligación normativa._x000a_"/>
    <s v="GESTIÓN JURÍDICA"/>
    <x v="5"/>
    <s v="Defensa Judicial "/>
    <s v="Marcos  Noguera"/>
    <s v="Julio de 2014"/>
    <s v="PIL"/>
    <n v="11"/>
    <m/>
    <m/>
    <m/>
    <m/>
    <m/>
    <m/>
    <m/>
    <x v="1"/>
    <s v="Dentro del informe EKOGUI que se presentó en el mes de octubre de 2015 se logró comprobar que esta no conformidad fue subsanada."/>
    <s v="ENE-MAR"/>
    <x v="0"/>
  </r>
  <r>
    <n v="2482"/>
    <n v="435"/>
    <x v="2"/>
    <s v="2. Los compromisos que quedan registrados en las actas de visitas, deben ser tramitados de  manera oportuna por parte de cada uno de los responsables. De igual forma, se debe adjuntar debidamente en el sistema de gestión documental - ORFEO, el oficio con "/>
    <s v="TRANSPARENCIA,  PARTICIPACIÓN,  SERVICIO AL  CIUDADANO Y  COMUNICACIÓN"/>
    <x v="2"/>
    <s v="Atención al ciudadano"/>
    <s v="Luz Mary Hernández"/>
    <s v="Agosto de 2014"/>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60"/>
    <x v="0"/>
    <m/>
    <m/>
    <x v="0"/>
  </r>
  <r>
    <n v="2483"/>
    <n v="436"/>
    <x v="2"/>
    <s v="3. Teniendo en cuenta que continuamente se observa que las solicitudes de prórroga se realizan fuera de término, se hace necesario nuevamente  insistir que estas deben efectuarse de manera oportuna y estar atentos a la respuesta ofrecida por los entes de "/>
    <s v="TRANSPARENCIA,  PARTICIPACIÓN,  SERVICIO AL  CIUDADANO Y  COMUNICACIÓN"/>
    <x v="2"/>
    <s v="Atención al ciudadano"/>
    <s v="Luz Mary Hernández"/>
    <s v="Agosto de 2014"/>
    <s v="PAOC"/>
    <n v="1"/>
    <s v="Ac"/>
    <s v="*En las capacitaciones que realiza atención al ciudadano se informa todo lo relacionado con el tratamiento que se debe efectuar a las solicitudes procedentes de los entes de control. Por otra parte, la OCI ha reforzado la presente acción elaborando seguim"/>
    <d v="2016-01-01T00:00:00"/>
    <d v="2016-12-31T00:00:00"/>
    <s v="Se generan por parte de atención al ciudadano y la Oficina de control interno seguimientos constantes y a su  vez la oficina de control interno verifica de manera oportuna los términos de vencimiento, enviado correos y efectuado visita directas a los enca"/>
    <s v="Se evidencian las diferentes gestiones  emprendidas sobre este tema."/>
    <n v="85"/>
    <x v="0"/>
    <m/>
    <m/>
    <x v="0"/>
  </r>
  <r>
    <n v="2484"/>
    <n v="437"/>
    <x v="2"/>
    <s v="4. Se deben crear  mecanismos apropiados que eviten ocasionar pérdidas de tiempos innecesarios en las reasignaciones a los responsables de los trámites._x000a__x000a_"/>
    <s v="TRANSPARENCIA,  PARTICIPACIÓN,  SERVICIO AL  CIUDADANO Y  COMUNICACIÓN"/>
    <x v="2"/>
    <s v="Atención al ciudadano"/>
    <s v="Luz Mary Hernández"/>
    <s v="Agosto de 2014"/>
    <s v="PAOC"/>
    <n v="1"/>
    <s v="Ac"/>
    <s v="*Seguimiento por parte de las dependencias competentes y a su vez por parte de la oficina de control interno_x000a_*Continuidad de charlas de peticion//inclusión de nuevos avisos en outlook a cada usuario//Dar continuidad a los procesos disciplinarios."/>
    <d v="2016-01-01T00:00:00"/>
    <d v="2016-12-31T00:00:00"/>
    <s v="Se realiza seguimiento a la respectivas reasignaciones. _x000a_JUNIO 2016 Se harán capacitaciones conforme al cronograma planteado en el Plan de Acción 2016 del Grupo, publicado en la página web de la Agencia/ En Julio se tendrá la inclusión por outlook de nuev"/>
    <s v="Se deja la salvedad que la reasignación la realiza la funcionaria encargada en Presidencia de este tema; sin embargo interviene en ciertas ocasiones correspondencia informando ciertos ingresos que vienen dirigidos a título personal. Por otra parte control"/>
    <n v="80"/>
    <x v="0"/>
    <m/>
    <m/>
    <x v="0"/>
  </r>
  <r>
    <n v="2485"/>
    <n v="438"/>
    <x v="2"/>
    <s v="5. Se deben tomar medidas contundentes en los casos que se realicen demoras injustificadas para los cumplimientos en los términos de respuestas y omisiones en los procedimientos establecidos. Lo presente, teniendo en cuenta que en el proceso de auditoría "/>
    <s v="TRANSPARENCIA,  PARTICIPACIÓN,  SERVICIO AL  CIUDADANO Y  COMUNICACIÓN"/>
    <x v="2"/>
    <s v="Atención al ciudadano"/>
    <s v="Luz Mary Hernández"/>
    <s v="Agosto de 2014"/>
    <s v="PAOC"/>
    <n v="1"/>
    <s v="Ac"/>
    <s v="*En el plan de mejoramiento  enviado por atención al ciudadano se indica que se han dado continuidad a los procesos disciplinarios abiertos sobre estos temas.  _x000a_*Continuidad de charlas de peticion//inclusión de nuevos avisos en outlook a cada usuario//Dar"/>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
    <s v="En los informes de atención al ciudadano se evidencia un capitulo en donde se precisa lo referente con el tema de investigaciones disciplinarias aperturadas. para el tercer trimestre de 2015 se inició actuación preliminar disciplinaria por presunta falta "/>
    <n v="90"/>
    <x v="0"/>
    <m/>
    <m/>
    <x v="0"/>
  </r>
  <r>
    <n v="2513"/>
    <n v="466"/>
    <x v="2"/>
    <s v="3. Insistimos como lo recalcamos en el informe anterior, realizar el debido diligenciamiento de las actas que componen dicho comité e igualmente tenerlas en un tiempo determinado donde no existan traumatismos, ni demoras en la consecución de las mismas. "/>
    <s v="GESTIÓN JURÍDICA"/>
    <x v="5"/>
    <s v="Defensa Judicial "/>
    <s v="Marcos  Noguera"/>
    <s v="Octubre de 2014"/>
    <s v="PIL"/>
    <n v="8"/>
    <s v="Ac"/>
    <s v="Las actas de los comités de conciliación, normalmente se encuentran en formato de grabación y para plasmarlas en físico es necesario una tarea un poco ardua, lo anterior aunado a la recopilación de las firmas, pero las mismas se encuentran realizadas para"/>
    <d v="2016-05-02T00:00:00"/>
    <d v="2016-12-30T00:00:00"/>
    <m/>
    <s v="En lo que respecta a esta no conformidad, se logro observar en el informe del año 2015 que la dependencia competente viene realizando buenas prácticas con el fin de subsanar esta no conformidad._x000a_La &quot;no conformidad&quot; ya tiene plan y se está tratando bajo lo"/>
    <m/>
    <x v="1"/>
    <s v="No conformida cerrada en el informe de auditoria de julio de 2016 &quot;Se logró vislumbrar que el diligenciamiento de las actas para el mes de julio de los presentes, se encuentra al día. &quot;"/>
    <s v="JULIO"/>
    <x v="0"/>
  </r>
  <r>
    <n v="2515"/>
    <n v="468"/>
    <x v="2"/>
    <s v="5. Es importante para esta auditoría la introducción de indicadores de gestión para el proceso de conciliación, toda vez que el Decreto 1716 de 2009 en su artículo 21 y la directiva presidencial No. 05 de 2009 lo hace exigible. En esta oportunidad, sugeri"/>
    <s v="GESTIÓN JURÍDICA"/>
    <x v="5"/>
    <s v="Defensa Judicial "/>
    <s v="Marcos  Noguera"/>
    <s v="Octubre de 2014"/>
    <s v="PIL"/>
    <n v="8"/>
    <s v="Ac"/>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m/>
    <x v="0"/>
    <m/>
    <m/>
    <x v="0"/>
  </r>
  <r>
    <n v="2518"/>
    <n v="471"/>
    <x v="2"/>
    <s v="1. Efectivamente, la identificación de las zonas geoeconómicas homogéneas, por parte del concesionario no tuvo el rigor que deben llevar estos procesos. Actualmente se encuentra en revisión de unos tramos en donde fue débil el proceso de identificación de"/>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correo electrónico del 16/05/2016 y CD`s entregrados el 18/05/2016, se informa que ya se habia dado respuesta; sin embargo, es necesario conocer la situación actual de la no conformidad y los avances que se han tenido sobre el tema._x000a__x000a_Mediante cor"/>
    <s v="JUNIO-JULIO"/>
    <x v="1"/>
  </r>
  <r>
    <n v="2519"/>
    <n v="472"/>
    <x v="2"/>
    <s v="2. Los avalúos de los predios objeto de controversia y analizados en diferentes oportunidades en este escrito adolecen de varios vicios de forma y de fondo, que tornan cuando menos inconsistente la valuación realizada a cada uno de esos predios. Se advirt"/>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s v="JUNIO-JULIO"/>
    <x v="1"/>
  </r>
  <r>
    <n v="2520"/>
    <n v="473"/>
    <x v="2"/>
    <s v="3. El proceso de adquisición predial también produjo varios errores e inconsistencias detectadas en el capítulo pertinente. Vale la pena extractar de allí, la ausencia de ficha predial y de certificado de libertad para la emanación del avalúo, cuando esto"/>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s v="JUNIO-JULIO"/>
    <x v="1"/>
  </r>
  <r>
    <n v="2521"/>
    <n v="474"/>
    <x v="2"/>
    <s v="4. A nuestro juicio, se debe magnificar la tarea del comité predial para que tenga relevancia en el concierto de la adquisición predial. Que no solamente analicen casos concretos, sino que también vigilen y controlen el actuar del concesionario, toda vez "/>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Se cierra la no conformidad, ya que"/>
    <s v="JUNIO"/>
    <x v="1"/>
  </r>
  <r>
    <n v="2523"/>
    <n v="476"/>
    <x v="2"/>
    <s v="6. Al momento de esta auditoría, las pólizas se encuentran vencidas en algunos de los riesgos asegurables, siendo un requisito ineludible de ejecución del contrato. Fuimos enterados que, con ocasión de la detección de la irregularidad, tanto la intervento"/>
    <s v="GESTIÓN CONTRACTUAL Y  SEGUIMIENTO DE  PROYECTOS DE  INFRAESTRUCTURA DE TRANSPORTE "/>
    <x v="3"/>
    <s v="Ruta del Sol II"/>
    <s v="Javier León_x000a_Marcos  Noguera"/>
    <s v="Agosto de 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Mediante correo electrónico del 16"/>
    <s v="JUNIO"/>
    <x v="1"/>
  </r>
  <r>
    <n v="2527"/>
    <n v="480"/>
    <x v="2"/>
    <s v="5. Los temas de seguridad vial deben ser tratados de manera permanente por parte del supervisor, con el concurso de la Interventoría. Es por ello, que los aspectos detectados en la auditoría de seguridad vial realizada por la interventoría Consorcio Inter"/>
    <s v="GESTIÓN CONTRACTUAL Y  SEGUIMIENTO DE  PROYECTOS DE  INFRAESTRUCTURA DE TRANSPORTE "/>
    <x v="3"/>
    <s v="Bogotá-Villavicencio"/>
    <s v="Juan Carlos Sáenz"/>
    <s v="Octubre de 2014"/>
    <s v="PEI"/>
    <n v="59"/>
    <m/>
    <s v="Se reforzará la inspección de señalización en sitios de mayor conflicto vehicular."/>
    <m/>
    <m/>
    <m/>
    <s v="Informe de auditoria de Noviembre de 2015_x000a_ En la Auditoría se comprometieron a revisar el tema para dar respuesta a la OCI. _x000a_Mediante correo electrónico del 22/12/15 se informa que este tema es tratado en comité; sin embargo, es necesario aportar document"/>
    <m/>
    <x v="0"/>
    <m/>
    <m/>
    <x v="1"/>
  </r>
  <r>
    <n v="2558"/>
    <n v="511"/>
    <x v="2"/>
    <s v="No Conformidad #01 – Ninguno de los nueve proyectos 4G auditados cuenta con el Certificado de Debida Diligencia definido en el artículo séptimo de la Resolución 959 de 2013, firmado por los diferentes funcionarios de la ANI que participaron en el respecti"/>
    <s v="ESTRUCTURACIÓN  DE PROYECTOS DE  INFRAESTRUCTURA  DE TRANSPORTE"/>
    <x v="6"/>
    <s v="Estructuración."/>
    <s v="Cesar Godoy"/>
    <s v="Septiembre de 2014"/>
    <s v="PEI"/>
    <n v="119"/>
    <m/>
    <m/>
    <m/>
    <m/>
    <m/>
    <s v="Perimetral de Cundinamarca 20142000115863_x000a__x000a_Magdalena 2 20142000115903_x000a__x000a_Pacífico 1 20142000115923_x000a__x000a_Pacífico 2 20142000115893_x000a__x000a_Pacífico 3 20142000115913_x000a__x000a_Mulaló – Loboguerrero 20142000121083_x000a_se radico pero no escanearon_x000a_Honda – Puerto Salgar – Girardot 2014"/>
    <m/>
    <x v="1"/>
    <s v="Se cierra con el seguimiento realizado por el auditor"/>
    <s v="ENE-MAR"/>
    <x v="0"/>
  </r>
  <r>
    <n v="2559"/>
    <n v="512"/>
    <x v="2"/>
    <s v="No Conformidad #02 – En la documentación de la Bitácora de los siguientes proyectos, no se encontró el Certificado de Debida Diligencia del estructurador externo, tal como lo requiere el procedimiento de Bitácora del Proyecto - SEPG-P-001 versión 001 del "/>
    <s v="ESTRUCTURACIÓN  DE PROYECTOS DE  INFRAESTRUCTURA  DE TRANSPORTE"/>
    <x v="6"/>
    <s v="Estructuración."/>
    <s v="Cesar Godoy"/>
    <s v="Septiembre de 2014"/>
    <s v="PEI"/>
    <n v="119"/>
    <m/>
    <m/>
    <m/>
    <m/>
    <s v="No Conformidad #02: En el procedimiento no se evidencia que el Estructurador externo deba firmar la debida diligencia, de conformidad con el Articulo 7 de la Resolución 959 de 2013 que se refiere exclusivamente a los funcionarios.  En las bitácoras reposa"/>
    <s v="Se cuenta con los informes finales debidamente firmados con lo cual se hacen responsables de su participación del proyecto y la exigencia del certificado de debida diligencia esta referido a los funcionarios"/>
    <m/>
    <x v="1"/>
    <m/>
    <s v="ABRIL"/>
    <x v="0"/>
  </r>
  <r>
    <n v="2560"/>
    <n v="513"/>
    <x v="2"/>
    <s v="No conformidad #03 – Se encontró que las actas del comité de Contratación, que registran la aprobación de los cambios en los documentos de la licitación de los proyectos 4G, no se encuentran firmadas por los participantes._x000a__x000a_A juicio de esta Oficina, esta "/>
    <s v="ESTRUCTURACIÓN  DE PROYECTOS DE  INFRAESTRUCTURA  DE TRANSPORTE"/>
    <x v="5"/>
    <s v="Gerencia de Contratación"/>
    <s v="Cesar Godoy"/>
    <s v="Septiembre de 2014"/>
    <s v="PEI"/>
    <n v="119"/>
    <s v="Ac"/>
    <m/>
    <m/>
    <m/>
    <s v="Dar traslado a la Vicepresidencia Jurídica – Gerencia de Contratación por competencia"/>
    <m/>
    <m/>
    <x v="0"/>
    <m/>
    <m/>
    <x v="0"/>
  </r>
  <r>
    <n v="2561"/>
    <n v="514"/>
    <x v="2"/>
    <s v="No conformidad #04 – No se encontró un soporte documental que evidencie tanto el análisis como la justificación y los responsables del estructurador externo y de la Vicepresidencia de Estructuración, en relación con los siguientes cambios técnicos detecta"/>
    <s v="ESTRUCTURACIÓN  DE PROYECTOS DE  INFRAESTRUCTURA  DE TRANSPORTE"/>
    <x v="6"/>
    <s v="Estructuración."/>
    <s v="Cesar Godoy"/>
    <s v="Septiembre de 2014"/>
    <s v="PEI"/>
    <n v="119"/>
    <s v="Ac"/>
    <s v="Memorando de Respuesta _x000a_20142000063263 del 22/07/2014"/>
    <m/>
    <m/>
    <s v="No conformidad #04: Se actualizo la información en la Bitácoras definitivas radicadas posterior a la auditoria._x000a_Las diferentes etapas que hacen parte de la Adjudicación de la Licitación Pública se desarrollan de manera dinámica; en las cuales, en la medid"/>
    <s v="se reviso el memorando donde se evidencia que la no conformidad no tenia lugar"/>
    <m/>
    <x v="1"/>
    <m/>
    <s v="ABRIL"/>
    <x v="0"/>
  </r>
  <r>
    <n v="2562"/>
    <n v="515"/>
    <x v="2"/>
    <s v="No conformidad #05 – No se encontró el acuerdo de confidencialidad y transparencia de los siguientes funcionarios o contratistas que forman parte de los equipos de estructuración de los proyectos , como requisito básico para su participación en tales proc"/>
    <s v="ESTRUCTURACIÓN  DE PROYECTOS DE  INFRAESTRUCTURA  DE TRANSPORTE"/>
    <x v="6"/>
    <s v="Estructuración."/>
    <s v="Cesar Godoy"/>
    <s v="Septiembre de 2014"/>
    <s v="PEI"/>
    <n v="119"/>
    <m/>
    <m/>
    <m/>
    <m/>
    <s v=" No conformidad #05: El personal de la Vicepresidencia de Estructuración, suscribió el Acuerdo de confidencialidad y transparencia"/>
    <s v="Se aporta acuerdo de Confidencialidad"/>
    <m/>
    <x v="1"/>
    <m/>
    <s v="ABRIL"/>
    <x v="0"/>
  </r>
  <r>
    <n v="2563"/>
    <n v="516"/>
    <x v="2"/>
    <s v="No conformidad #07 – Se detecta una demora en la radicación de las bitácoras de estructuración técnica y financiera de los proyectos 4G auditados, en relación con las disposiciones establecidas en el Artículo Octavo – Ámbito de aplicación y Régimen de Tra"/>
    <s v="ESTRUCTURACIÓN  DE PROYECTOS DE  INFRAESTRUCTURA  DE TRANSPORTE"/>
    <x v="6"/>
    <s v="Estructuración."/>
    <s v="Cesar Godoy"/>
    <s v="Septiembre de 2014"/>
    <s v="PEI"/>
    <n v="119"/>
    <s v="Ap"/>
    <s v="No conformidad #07: Se realizara un cronograma y se efectuara un seguimiento por parte de la Vicepresidencia de estructuración"/>
    <d v="2016-04-28T00:00:00"/>
    <d v="2016-12-31T00:00:00"/>
    <s v="Cronograma de seguimiento en tiempo y responsables para cada Bitácora"/>
    <m/>
    <m/>
    <x v="0"/>
    <m/>
    <m/>
    <x v="0"/>
  </r>
  <r>
    <n v="2564"/>
    <n v="517"/>
    <x v="2"/>
    <s v="No conformidad #08 – Al 29 de julio de 2014 no se radicó aún la bitácora de estructuración técnica y financiera del proyecto Conexión Norte, lo que impidió una revisión de fondo sobre la documentación de este proyecto. Si bien es cierto que este proyecto "/>
    <s v="ESTRUCTURACIÓN  DE PROYECTOS DE  INFRAESTRUCTURA  DE TRANSPORTE"/>
    <x v="6"/>
    <s v="Estructuración."/>
    <s v="Cesar Godoy"/>
    <s v="Septiembre de 2014"/>
    <s v="PEI"/>
    <n v="119"/>
    <m/>
    <m/>
    <m/>
    <m/>
    <m/>
    <s v="20142000005743 del 17/01/2014_x000a_20142000115933 del 04/12/2014_x000a__x000a_Se evidenció que se cuenta con los soporte_x000a_"/>
    <n v="100"/>
    <x v="1"/>
    <s v="Se cierra con el seguimiento realizado por el auditor"/>
    <s v="ENE-MAR"/>
    <x v="0"/>
  </r>
  <r>
    <n v="2565"/>
    <n v="518"/>
    <x v="2"/>
    <s v="No conformidad #09 – No se encontró la lista de chequeo de la estructuración técnica y financiera en la bitácora del proyecto Cartagena – Barranquilla, según lo establecido en el procedimiento SEPG-P-001."/>
    <s v="ESTRUCTURACIÓN  DE PROYECTOS DE  INFRAESTRUCTURA  DE TRANSPORTE"/>
    <x v="6"/>
    <s v="Estructuración."/>
    <s v="Cesar Godoy"/>
    <s v="Septiembre de 2014"/>
    <s v="PEI"/>
    <n v="119"/>
    <m/>
    <m/>
    <m/>
    <m/>
    <m/>
    <s v="20142000115873_x000a_Se evidenció que se cuenta con los soporte_x000a_"/>
    <n v="100"/>
    <x v="1"/>
    <s v="Se cierra con el seguimiento realizado por el auditor"/>
    <s v="ENE-MAR"/>
    <x v="0"/>
  </r>
  <r>
    <n v="2566"/>
    <n v="519"/>
    <x v="2"/>
    <s v="No conformidad #10 – La información de Bitácoras enviada al área de archivo y correspondencia no se encuentra ordenada secuencial ni cronológicamente como lo demanda la resolución 959 de 2013 en el artículo 1°."/>
    <s v="ESTRUCTURACIÓN  DE PROYECTOS DE  INFRAESTRUCTURA  DE TRANSPORTE"/>
    <x v="6"/>
    <s v="Estructuración."/>
    <s v="Cesar Godoy"/>
    <s v="Septiembre de 2014"/>
    <s v="PEI"/>
    <n v="119"/>
    <m/>
    <m/>
    <m/>
    <m/>
    <s v="No conformidad #10: Superada según la  Auditoria efectuada en el 2015_x000a_La Vicepresidencia de Estructuración complemento las Bitácoras revisadas en la auditorias 2014 para su completitud"/>
    <s v="De conformidad con la auditoria de 2015, las bitácoras radicadas en archivo mantienen índice de toda la actuación y se presenta cronológicamente"/>
    <m/>
    <x v="1"/>
    <m/>
    <s v="ABRIL"/>
    <x v="0"/>
  </r>
  <r>
    <n v="2567"/>
    <n v="520"/>
    <x v="2"/>
    <s v="No conformidad #11 - El procedimiento  SEPG-P-001, en su  estructura tiene diferentes fechas de aprobación a saber:_x000a_*Parte superior formato, fecha 17/12/2013._x000a_*Numeral 8. Control de cambios, fecha Agosto 15 de 2013._x000a_*Numeral 9. Aprobación, fechas 12/12/20"/>
    <s v="ESTRUCTURACIÓN  DE PROYECTOS DE  INFRAESTRUCTURA  DE TRANSPORTE"/>
    <x v="6"/>
    <s v="Estructuración."/>
    <s v="Cesar Godoy"/>
    <s v="Septiembre de 2014"/>
    <s v="PEI"/>
    <n v="119"/>
    <m/>
    <m/>
    <m/>
    <m/>
    <m/>
    <s v="Se evidenció que se cuenta con actualización del procedimiento a marzo de 2015"/>
    <n v="100"/>
    <x v="1"/>
    <s v="Se cierra con el seguimiento realizado por el auditor"/>
    <s v="ENE-MAR"/>
    <x v="0"/>
  </r>
  <r>
    <n v="2568"/>
    <n v="521"/>
    <x v="2"/>
    <s v="2. Garantizar la actualización y veracidad de la información publicada en Sistema de Información Institucional –SIINCO / SI-ANI, dado que esta es una fuente de consulta para las diferentes partes interesadas en el tema de las concesiones y el público en g"/>
    <s v="GESTIÓN DE LA  INFORMACIÓN Y  COMUNICACIONES"/>
    <x v="1"/>
    <s v="Gerencia de Sistemas "/>
    <s v="Juan Diego Toro"/>
    <s v="Noviembre de 2014"/>
    <s v="PEI"/>
    <n v="7"/>
    <s v="Ac"/>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
    <n v="50"/>
    <x v="0"/>
    <s v="link https://anionline.sharepoint.com/sites/pwa/Projects.aspx"/>
    <m/>
    <x v="0"/>
  </r>
  <r>
    <n v="2571"/>
    <n v="524"/>
    <x v="2"/>
    <s v="las diferencias sin justificar, se presentaron dos casos: Rumichaca – Pasto – Chachagüi y Zona Metropolitana de Bucaramanga. Con este último, se hace especial énfasis porque, desde la anterior auditoría, la jefatura de Control Interno hizo una observación"/>
    <s v="GESTIÓN  ADMINISTRATIVA Y  FINANCIERA"/>
    <x v="2"/>
    <s v="Contabilidad"/>
    <s v="Luz Jeni Fung Muñoz"/>
    <s v="Noviembre de 2014"/>
    <s v="PEI"/>
    <n v="83"/>
    <m/>
    <m/>
    <m/>
    <m/>
    <s v="YA SE CERRO CON INFORME DEL MES DE ABRIL DE 2016"/>
    <s v="En la presente auditoría se evidenció que el proyecto Rumichaca - Pasto no presenta diferencias con los saldos registrados en fiducia y contabilidad."/>
    <n v="100"/>
    <x v="1"/>
    <s v="Se cierra la no conformidad en el informe de abril de 2016 Informe de seguimiento a los ingresos recibidos por peajes (PEI 83)"/>
    <s v="ABRIL"/>
    <x v="0"/>
  </r>
  <r>
    <n v="2572"/>
    <n v="525"/>
    <x v="2"/>
    <s v="Se considera necesario que todas las hojas de vida tengan adjuntas  el formato de la Hoja de Control de las historias laborales,   propuesto por la Función Pública y el Archivo General de la Nación, a fin de evitar posibles riesgos de ingreso indebido de "/>
    <s v="GESTIÓN  ADMINISTRATIVA Y  FINANCIERA"/>
    <x v="2"/>
    <s v="Contratación y prestación de servicio"/>
    <s v="Luz Mary Hernández"/>
    <s v="Noviembre de 2014"/>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visaron de manera aleatoria 9/20 carpetas a fin de verificar la organización e inclusión de documentos, observándose  que en la parte final de cada carpeta reposa el formato de la hoja de control de las historias  laborales, en donde se relaciona"/>
    <n v="100"/>
    <x v="1"/>
    <m/>
    <s v="ABRIL"/>
    <x v="0"/>
  </r>
  <r>
    <n v="2573"/>
    <n v="526"/>
    <x v="2"/>
    <s v="nos surgen las siguientes consideraciones con el propósito de arraigar un concepto de mejoramiento en torno a dichos convenios:_x000a_1) Como quiera que hay recursos de la ANI dispuestos para atender las gerencias integrales, aunadas a las estructuraciones de p"/>
    <s v="GESTIÓN  ADMINISTRATIVA Y  FINANCIERA"/>
    <x v="2"/>
    <s v="Contratación"/>
    <s v="Luz Jeni Fung Muñoz"/>
    <s v="Noviembre de 2014"/>
    <s v="PIL"/>
    <n v="25"/>
    <m/>
    <m/>
    <m/>
    <m/>
    <m/>
    <s v="Se cierra por ser una recomendación"/>
    <m/>
    <x v="1"/>
    <m/>
    <s v="ENE-MAR"/>
    <x v="0"/>
  </r>
  <r>
    <n v="2593"/>
    <n v="546"/>
    <x v="2"/>
    <s v="las reuniones o convocatorias de la Comisión de personal deberían ser más periódicas como lo señala el precepto legal que se menciona a lo largo de este informe de auditoría."/>
    <s v="GESTIÓN DEL TALENTO HUMANO"/>
    <x v="2"/>
    <s v="Talento Humano"/>
    <s v="Marcos  Noguera"/>
    <s v="Diciembre de 2014"/>
    <s v="PEI"/>
    <n v="94"/>
    <m/>
    <m/>
    <m/>
    <m/>
    <m/>
    <m/>
    <m/>
    <x v="1"/>
    <s v="Se cierra por ser una observación "/>
    <s v="ENE-MAR"/>
    <x v="0"/>
  </r>
  <r>
    <n v="2594"/>
    <n v="547"/>
    <x v="2"/>
    <s v="1. Incluir en el Plan de capacitación de la entidad 2015, la institucionalización del conocimiento en temas de Gobierno en línea en todos los funcionarios. Esta institucionalización debe contemplar como mínimo las 14 temáticas contempladas en el manual 3."/>
    <s v="GESTIÓN DE LA  INFORMACIÓN Y  COMUNICACIONES"/>
    <x v="1"/>
    <s v="Gerencia de Sistemas "/>
    <s v="Juan Diego Toro"/>
    <s v="Diciembre de 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s v="AGOSTO"/>
    <x v="0"/>
  </r>
  <r>
    <n v="2595"/>
    <n v="548"/>
    <x v="2"/>
    <s v="2. Implementar un esquema de monitoreo y evaluación de la estrategia, que incluya la metodología, los indicadores, los responsables, las herramientas y la periodicidad del monitoreo."/>
    <s v="GESTIÓN DE LA  INFORMACIÓN Y  COMUNICACIONES"/>
    <x v="1"/>
    <s v="Gerencia de Sistemas "/>
    <s v="Juan Diego Toro"/>
    <s v="Diciembre de 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s v="AGOSTO"/>
    <x v="0"/>
  </r>
  <r>
    <n v="2617"/>
    <n v="570"/>
    <x v="2"/>
    <s v="Se presentan observaciones a la gestión realizada por parte del supervisor tales como: 1. Dentro del informe de sistemas y técnico se indican que las observaciones dejadas por la firma interventora no son tenidos en cuenta, se debe requerir al concesionar"/>
    <s v="GESTIÓN CONTRACTUAL Y  SEGUIMIENTO DE  PROYECTOS DE  INFRAESTRUCTURA DE TRANSPORTE "/>
    <x v="4"/>
    <s v="Córdoba-Sucre"/>
    <s v="Javier León"/>
    <s v="Noviembre de 2014"/>
    <s v="PEI"/>
    <n v="16"/>
    <s v="Ac"/>
    <s v="Como se expuso en el memorando No. 2015-500-015325-3 del 24/12/15 no se ha podido realizar sanción alguna, por lo establecido en el Tribunal de Arbitramento cuyo laudo arbitral está programado para el 19 de abril de 2016. No obstante lo anterior, en el mi"/>
    <d v="2014-12-01T00:00:00"/>
    <d v="2015-12-02T00:00:00"/>
    <m/>
    <s v="Mediante memorando No. 2015-500-015325-3 del 24/12/15 y No. 2016-500-003794-3 del 16/03/2016 se informa que no se ha podido realizar acciones al respecto debido a la respuesta del Tribunal de Arbitramento. _x000a__x000a_Mediante correo electrónico del 24/06/2016,  se"/>
    <m/>
    <x v="1"/>
    <m/>
    <m/>
    <x v="1"/>
  </r>
  <r>
    <n v="2618"/>
    <n v="571"/>
    <x v="2"/>
    <s v="2. Requerir a la interventoría para que adopte y codifique algunos formatos evidenciados en campo dentro del plan de aseguramiento de calidad en los procesos de interventoría, de acuerdo a la Norma ISO 9001."/>
    <s v="GESTIÓN CONTRACTUAL Y  SEGUIMIENTO DE  PROYECTOS DE  INFRAESTRUCTURA DE TRANSPORTE "/>
    <x v="4"/>
    <s v="Córdoba-Sucre"/>
    <s v="Javier León"/>
    <s v="Noviembre de 2014"/>
    <s v="PEI"/>
    <n v="16"/>
    <s v="Ac"/>
    <s v="La Interventoría ya tiene sus formatos codificados de acuerdo con la norma ISO 9001. Se adjuntan formatos usados actualmente que lo evidencian. "/>
    <d v="2014-12-01T00:00:00"/>
    <d v="2015-12-02T00:00:00"/>
    <m/>
    <s v="Mediante memorando No. 2015-500-015325-3 del 24/12/15 se informa que se solicitará a la interventoría la modificación"/>
    <m/>
    <x v="1"/>
    <s v="Mediante memorando No. 2016-500-003794-3 del 16/03/2016 se anexa formatos codificados a ISO 9001"/>
    <s v="ENE-MAR"/>
    <x v="1"/>
  </r>
  <r>
    <n v="2622"/>
    <n v="575"/>
    <x v="2"/>
    <s v="14. No se han recibido tramos puestos al servicio por parte del concesionario, no se garantiza cumplimiento en diseño geométrico, ni de señalización, condiciones vitales para el usuario."/>
    <s v="GESTIÓN CONTRACTUAL Y  SEGUIMIENTO DE  PROYECTOS DE  INFRAESTRUCTURA DE TRANSPORTE "/>
    <x v="4"/>
    <s v="Córdoba-Sucre"/>
    <s v="Javier León"/>
    <s v="Noviembre de 2014"/>
    <s v="PEI"/>
    <n v="16"/>
    <s v="Ac"/>
    <s v="Mediante memorando No. 2015-500-015325-3 del 24/12/15 se informó e hizo entrega de copia de comunicaciones emitidas por la interventoría al Concesionario, requiriéndole la terminación de las obras dentro del plazo contractual, entre otros._x000a_Ahora bien, con"/>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
    <m/>
    <x v="0"/>
    <m/>
    <m/>
    <x v="1"/>
  </r>
  <r>
    <n v="2626"/>
    <n v="579"/>
    <x v="2"/>
    <s v="Temas pendientes: 1. Falta definición de separador central de la glorieta de la calle 41._x000a_"/>
    <s v="GESTIÓN CONTRACTUAL Y  SEGUIMIENTO DE  PROYECTOS DE  INFRAESTRUCTURA DE TRANSPORTE "/>
    <x v="4"/>
    <s v="Córdoba-Sucre"/>
    <s v="Javier León"/>
    <s v="Noviembre de 2014"/>
    <s v="PEI"/>
    <n v="16"/>
    <s v="Ac"/>
    <s v="El acta de entrega de la calle 41 y glorieta  fue firmada el día 9 de marzo de 2011. Se adjunta copia de la misma."/>
    <d v="2014-12-01T00:00:00"/>
    <d v="2015-12-02T00:00:00"/>
    <m/>
    <s v="Mediante memorando No. 2015-500-015325-3 del 24/12/15 se informa que ya está en servicio; sin embargo, es necesario aportar soportes"/>
    <m/>
    <x v="1"/>
    <s v="Mediante memorando No. 2016-500-003794-3 del 16/03/2016 se anexa acta de entrega de la calle 41 y glorieta"/>
    <s v="ENE-MAR"/>
    <x v="1"/>
  </r>
  <r>
    <n v="2635"/>
    <n v="588"/>
    <x v="2"/>
    <s v="4. Se debe vincular vigilantes con arma de dotación, previa verificación del salvoconducto del personal de vigilancia dispuesto en cada una de las estaciones."/>
    <s v="GESTIÓN CONTRACTUAL Y  SEGUIMIENTO DE  PROYECTOS DE  INFRAESTRUCTURA DE TRANSPORTE "/>
    <x v="4"/>
    <s v="Bosa-Granada-Girardot"/>
    <s v="Javier León"/>
    <s v="Agosto de 2014"/>
    <s v="PEI"/>
    <n v="6"/>
    <s v="Ac"/>
    <s v="_x000a_La interventoría ha verificado que el Concesionario cuenta con vigilantes con arma de dotación en las estaciones de pesaje, Centros de Control de operación  y en las estaciones de  peaje. Este personal es suministrado por la empresa CAXAR LTDA, subcontra"/>
    <d v="2014-11-01T00:00:00"/>
    <d v="2015-11-01T00:00:00"/>
    <m/>
    <s v="Mediante correo electrónico del 16/12/15, se comenta que lo mencionado si se está realizando. Soportes"/>
    <n v="100"/>
    <x v="1"/>
    <s v="En la auditoría de mayo de 2016 se evidencia que la interventoría solicitó al concesionario dicho requerimiento. Al respecto, se informa que para la época de la no conformidad todos los vigilantes contaban con dotación, la cual se verifica con  fotografía"/>
    <s v="JUNIO"/>
    <x v="1"/>
  </r>
  <r>
    <n v="2643"/>
    <n v="596"/>
    <x v="2"/>
    <s v="12. Se plantean observaciones en la revisión efectuada por la Interventoría a las casetas de Pesaje como:_x000a_a. Realizar pruebas de repetitividad y de excentricidad a la báscula._x000a_b. Se recomienda llevar registro de los libros que se llevan en la caseta de pe"/>
    <s v="GESTIÓN CONTRACTUAL Y  SEGUIMIENTO DE  PROYECTOS DE  INFRAESTRUCTURA DE TRANSPORTE "/>
    <x v="4"/>
    <s v="Bosa-Granada-Girardot"/>
    <s v="Javier León"/>
    <s v="Agosto de 2014"/>
    <s v="PEI"/>
    <n v="6"/>
    <s v="Ac"/>
    <s v="_x000a_Las recomendaciones y observaciones  fueron tomadas en cuenta y la firma interventora modificó el formato -1086-035-Rev04 Supervisión y control de pesajes, incluyendo los nuevos ítems a verificar ( permanencia de automotores, estructuras, señal con los p"/>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básculas de pesaje, y se anexa en los informes mensuales."/>
    <s v="JUNIO"/>
    <x v="1"/>
  </r>
  <r>
    <n v="2644"/>
    <n v="597"/>
    <x v="2"/>
    <s v="13. Para los formatos de revisión a estaciones de peaje  en la parte operativa se debe incluir en sus ítems de verificación:_x000a_e. Permanencia de filas de automotores inferiores a lo exigido en el contrato._x000a_f. Estructuras._x000a_g. Señal con los pesos vigentes._x000a_h."/>
    <s v="GESTIÓN CONTRACTUAL Y  SEGUIMIENTO DE  PROYECTOS DE  INFRAESTRUCTURA DE TRANSPORTE "/>
    <x v="4"/>
    <s v="Bosa-Granada-Girardot"/>
    <s v="Javier León"/>
    <s v="Agosto de 2014"/>
    <s v="PEI"/>
    <n v="6"/>
    <s v="Ac"/>
    <s v="_x000a_Actualmente esta actividad se cumple por parte de la Interventoría. Mensualmente la Interventoría , Consorcio CIC 2012,  por medio del formato Supervisión y control de Peajes - Libros - Formatos- Personal FOR 1086-028 Rv 00  hace el control de la boleter"/>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estaciones de peaje, y se anexa en los informes mensuales."/>
    <s v="JUNIO"/>
    <x v="1"/>
  </r>
  <r>
    <n v="2648"/>
    <n v="601"/>
    <x v="2"/>
    <s v="8.2 Para el supervisor_x000a_1. Se debe entregar a la Oficina de Control Interno la revisión de los equipos entregados a la Policía de Carreteras, como son camionetas, motos, radares e impresoras."/>
    <s v="GESTIÓN CONTRACTUAL Y  SEGUIMIENTO DE  PROYECTOS DE  INFRAESTRUCTURA DE TRANSPORTE "/>
    <x v="4"/>
    <s v="Bosa-Granada-Girardot"/>
    <s v="Javier León"/>
    <s v="Agosto de 2014"/>
    <s v="PEI"/>
    <n v="6"/>
    <s v="Ac"/>
    <s v="_x000a_Por medio de las diferentes comunicaciones emitidas por la Interventoría se establece que existe un seguimiento continuo a las condiciones de seguridad de los diferentes frentes de obra con los que cuenta el concesionario. Ejemplo de esto es el comunicad"/>
    <d v="2014-11-01T00:00:00"/>
    <d v="2015-11-01T00:00:00"/>
    <m/>
    <s v="Mediante correo electrónico del 16/12/15, se indica que la actividad se está realizando, la cual  es necesario informar en que capítulo se evidencia en los informes de interventoría"/>
    <n v="100"/>
    <x v="1"/>
    <s v="En la auditoría de mayo de 2016 se evidencia que mediante la aplicación de auditorías de seguridad se han verificado estos aspectos."/>
    <s v="JUNIO"/>
    <x v="1"/>
  </r>
  <r>
    <n v="2665"/>
    <n v="618"/>
    <x v="2"/>
    <s v="14. Se requiere mayor celeridad por parte de la firma interventora en la expedición de conceptos solicitados por la ANI; esto específicamente en cuanto a la validación de conceptos ya generados por parte de la interventoría anterior, pues mientras es aval"/>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La interventoría informa que acogerá la observación cuando el proyecto lo requiera"/>
    <s v="ENE-MAR"/>
    <x v="1"/>
  </r>
  <r>
    <n v="2667"/>
    <n v="620"/>
    <x v="2"/>
    <s v="16. Si bien es cierto se presentó un inventario inicial de la vía, este no cumple con las características exigidas en el anexo 4, donde se indica que dicho inventario debe contener los elementos propios de la vía y la localización de las edificaciones exi"/>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el inventario de acuerdo a lo establecido contractualmente"/>
    <s v="ENE-MAR"/>
    <x v="1"/>
  </r>
  <r>
    <n v="2673"/>
    <n v="626"/>
    <x v="2"/>
    <s v="22. Se debe fortalecer la rigurosidad de los formatos de revisión de peajes por parte de la Interventoría, incluyendo aspectos relevantes como: Nombre del jefe de peaje y de los supervisores, auxiliares, recaudadoras y personal de vigilancia por turno. As"/>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de los peajes y su infraestructura completa"/>
    <s v="ENE-MAR"/>
    <x v="1"/>
  </r>
  <r>
    <n v="2678"/>
    <n v="631"/>
    <x v="2"/>
    <s v="5. Se presenta evasión vehicular al peaje de Alto Pino, se debe requerir a la Autoridad policiva para que tome las medidas pertinentes que permitan garantizar el tráfico por la estación de peaje. Como medida a corto plazo se deben implementar medidas de c"/>
    <s v="GESTIÓN CONTRACTUAL Y  SEGUIMIENTO DE  PROYECTOS DE  INFRAESTRUCTURA DE TRANSPORTE "/>
    <x v="3"/>
    <s v="Santa Marta – Riohacha - Paraguachón"/>
    <s v="Javier León"/>
    <s v="Diciembre de 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se ha solicitado por varios medios el apoyo de la policía y la responsabilidad del concesionario de solucionar dicho inconveniente."/>
    <s v="ENE-MAR"/>
    <x v="1"/>
  </r>
  <r>
    <n v="2681"/>
    <n v="634"/>
    <x v="2"/>
    <s v="2.       Se presentan actas de inicio de hitos tardías, lo anterior ocasiona que se incumplan las fechas de terminación establecidas en el cronograma establecido en el otrosí N°1"/>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da la explicación del por qué se generan retrasos y se dan ejemplos de fechas cumplidas "/>
    <s v="ENE-MAR"/>
    <x v="1"/>
  </r>
  <r>
    <n v="2686"/>
    <n v="639"/>
    <x v="2"/>
    <s v="8.2 Para el supervisor_x000a_1. De acuerdo  a la revisión efectuada se presentan varios hitos, que de acuerdo a la programación contractual identificada en el otrosí N°1 de 2013, deberían haber terminado durante la vigencia 2014. Se debe requerir al concesionar"/>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informa que debido a lo señalado en la no conformidad, se aplicó disminución de ingresos por incumplimientos por parte del concesionario"/>
    <s v="ENE-MAR"/>
    <x v="1"/>
  </r>
  <r>
    <n v="2687"/>
    <n v="640"/>
    <x v="2"/>
    <s v="2. Mediante oficio N° 2014-409-051626-2 se remite por parte del consorcio El Sol a la ANI el acta de recibo final del CCO, para que sea aprobado y firmado por parte de la Agencia Nacional de Infraestructura. "/>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Se cierra la no conformidad, ya que mediante revisión se determina que no existe ningún tipo de requerimiento"/>
    <s v="ENE-MAR"/>
    <x v="1"/>
  </r>
  <r>
    <n v="2690"/>
    <n v="643"/>
    <x v="2"/>
    <s v="5. La firma interventora mediante comunicaciones a la ANI Rad. ANI N° 2013-409-043647-2 del 28 de octubre del 2013 y  No. 2014-409-06710-2 del 07 de abril del 2014 ha solicitado clave, a la fecha no se ha emitido respuesta por parte de la Agencia. Se debe"/>
    <s v="GESTIÓN CONTRACTUAL Y  SEGUIMIENTO DE  PROYECTOS DE  INFRAESTRUCTURA DE TRANSPORTE "/>
    <x v="4"/>
    <s v="Ruta del sol tramo III "/>
    <s v="Javier León"/>
    <s v="Diciembre de 2014"/>
    <s v="PEI"/>
    <n v="56"/>
    <s v="Ac"/>
    <m/>
    <d v="2014-12-15T00:00:00"/>
    <d v="2015-12-16T00:00:00"/>
    <m/>
    <s v="Mediante correo electrónico del 21/12/15 se informa acción; sin embargo, es necesario aportar soportes"/>
    <m/>
    <x v="1"/>
    <s v="Mediante memorando No. 2016-500-003596-3 del 11/03/2016 se anexan  acta de recibo de claves para Project on line"/>
    <s v="ENE-MAR"/>
    <x v="1"/>
  </r>
  <r>
    <n v="2691"/>
    <n v="644"/>
    <x v="2"/>
    <s v="6. Se debe requerir al concesionario ya que los informes PAGA, entregados por el concesionario desde el mes de agosto hasta la fecha no han podido ser aprobados por parte de la firma interventora, toda vez que no se entregan completos."/>
    <s v="GESTIÓN CONTRACTUAL Y  SEGUIMIENTO DE  PROYECTOS DE  INFRAESTRUCTURA DE TRANSPORTE "/>
    <x v="4"/>
    <s v="Ruta del sol tramo III "/>
    <s v="Javier León"/>
    <s v="Diciembre de 2014"/>
    <s v="PEI"/>
    <n v="56"/>
    <s v="Ac"/>
    <m/>
    <m/>
    <m/>
    <m/>
    <s v="Mediante memorando No. 2016-500-003596-3 del 11/03/2016 se informa que no es obligación de la interventoría aprobar el PAGA; sin embargo, es necesario conocer si a la fecha ya se aprobaron los informes de PAGA y/o que acciones se han realizado al respecto"/>
    <m/>
    <x v="1"/>
    <s v="Mediante memorando No. 2016-500-003596-3 del 11/03/2016 se informa que no es obligación de la interventoría aprobar el PAGA; sin embargo, es necesario conocer si a la fecha ya se aprobaron los informes de PAGA y/o que acciones se han realizado al respecto"/>
    <s v="JUNIO"/>
    <x v="1"/>
  </r>
  <r>
    <n v="2698"/>
    <n v="651"/>
    <x v="2"/>
    <s v="4. Le es extraño a esta auditoría que en el período cubierto por esta auditoría no se hayan realizado sesiones tendientes a mejorar y/o arraigar las políticas de prevención del daño antijurídico dentro de la entidad como cumplimiento de los lineamientos e"/>
    <s v="GESTIÓN JURÍDICA"/>
    <x v="5"/>
    <s v="Defensa Judicial "/>
    <s v="Marcos  Noguera"/>
    <s v="Octubre de 2014"/>
    <s v="PIL"/>
    <n v="8"/>
    <s v="Ac"/>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m/>
    <x v="0"/>
    <m/>
    <m/>
    <x v="0"/>
  </r>
  <r>
    <n v="2705"/>
    <n v="1"/>
    <x v="3"/>
    <s v="• Se observó que la Gerencia Predial para el hallazgo 773-3 de la auditoria de 2012 de la Contraloría General de la República ha solicitado 4 prórrogas, de las cuales, en las dos primeras prórrogas no se observa gestión por parte del área encargada."/>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s v="ABRIL"/>
    <x v="0"/>
  </r>
  <r>
    <n v="2707"/>
    <n v="3"/>
    <x v="3"/>
    <s v="• La información recibida por parte de las interventorías, son objeto de verificación por parte del área de gerencia predial, puesto que algunos datos son inexactos o no se relacionan con los datos solicitados, muy a pesar de que los oficios remitidos a l"/>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s v="ABRIL"/>
    <x v="0"/>
  </r>
  <r>
    <n v="2709"/>
    <n v="5"/>
    <x v="3"/>
    <s v="• Por último, la ANI no cuenta con un inventario confiable y preciso de los predios remanentes y sobrantes de los proyectos modo carretero, lo que genera que no se puedan hacer los registros contables pertinentes._x000a_Sugerimos que los supervisores se hagan c"/>
    <s v="SISTEMA ESTRATÉGICO DE PLANEACIÓN Y  GESTIÓN "/>
    <x v="1"/>
    <s v="Gerencia Predial "/>
    <s v="Luz Jeni Fung Muñoz"/>
    <s v="Enero de 2015"/>
    <s v="PEI"/>
    <n v="116"/>
    <m/>
    <s v="Se cerró en junio de 2015 con los soportes cargados en el FTP"/>
    <m/>
    <m/>
    <s v="Se subsanó con los soportes en el FTP del hallazgo 773-3"/>
    <s v="CERRADA"/>
    <m/>
    <x v="1"/>
    <m/>
    <s v="ABRIL"/>
    <x v="0"/>
  </r>
  <r>
    <n v="2735"/>
    <n v="31"/>
    <x v="3"/>
    <s v="3.       Adelantar el cierre de hallazgos que se tienen contemplados en un porcentaje del 100% una vez sean validados por la Oficina de Control Interno y puedan ser puestos a consideración de la Contraloría General de la República; actualmente se encuentr"/>
    <s v="GESTIÓN CONTRACTUAL Y  SEGUIMIENTO DE  PROYECTOS DE  INFRAESTRUCTURA DE TRANSPORTE "/>
    <x v="4"/>
    <s v="Bosa-Granada-Girardot"/>
    <s v="Ivan Mejia "/>
    <s v="Marzo de 2015"/>
    <s v="PEI"/>
    <n v="6"/>
    <s v="Ac"/>
    <s v="Estado gestión según OCI-ANI:_x000a_CUMPLE: 30 Hallazgos_x000a_En término: 3   Hallazgos"/>
    <d v="2015-03-20T00:00:00"/>
    <d v="2016-03-21T00:00:00"/>
    <m/>
    <s v="Mediante correo electrónico del 16/12/15, se informa que aún quedan 3 hallazgos sin cerrar del PMI"/>
    <n v="100"/>
    <x v="1"/>
    <s v="El supervisor mediante correo electrónico del 08/06/2016, envía documentación soporte que evidencia gestión respecto al cierre del PMI del proyecto"/>
    <s v="JUNIO"/>
    <x v="1"/>
  </r>
  <r>
    <n v="2749"/>
    <n v="45"/>
    <x v="3"/>
    <s v="6. Por los cambios planteados en la UF1 y avalados inicialmente por la interventoría, evaluar el riesgo asociado a la gestión y adquisición predial que define este cambio, si se incrementan la cantidad, área y valor de los predios a adquirir; en caso de l"/>
    <s v="GESTIÓN CONTRACTUAL Y  SEGUIMIENTO DE  PROYECTOS DE  INFRAESTRUCTURA DE TRANSPORTE "/>
    <x v="3"/>
    <s v="Honda – Puerto Salgar - Girardot"/>
    <s v="Ivan Mejia "/>
    <s v="Abril de 2015"/>
    <s v="PEI"/>
    <n v="150"/>
    <s v="Ac"/>
    <s v="Se remitió la comunicación CI.004/GP0514/16/5.4 del 13 de enero de 2016 a la ANI informado el resultado del presupuesto preliminar de Adquisición Predial del Proyecto, haciendo seguimiento así a la Contingencia del Riesgo de Adquisición Predial del Proyec"/>
    <d v="2015-05-07T00:00:00"/>
    <d v="2016-05-07T00:00:00"/>
    <m/>
    <s v="Mediante correo electrónico del 14/12/15, la interventoría anexa comunicaciones en donde se ha solicitado el documento en varias ocasiones al concesionario._x000a_*Mediante correo electrónico del 26/02/2016, la interventoría anexa comunicaciones en donde se ha "/>
    <n v="100"/>
    <x v="1"/>
    <m/>
    <s v="MAYO"/>
    <x v="1"/>
  </r>
  <r>
    <n v="2757"/>
    <n v="53"/>
    <x v="3"/>
    <s v="8.1 Para la Interventoría_x000a_1. El informe de índice de estado que presentó la interventoría en diciembre de 2014, denota un estado del corredor vial que no es acorde a los parámetros contractuales; las calificaciones, en cada uno de sus componentes y en los"/>
    <s v="GESTIÓN CONTRACTUAL Y  SEGUIMIENTO DE  PROYECTOS DE  INFRAESTRUCTURA DE TRANSPORTE "/>
    <x v="4"/>
    <s v="Briceño – Tunja – Sogamoso "/>
    <s v="Ivan Mejia "/>
    <s v="Marzo de 2015"/>
    <s v="PEI"/>
    <n v="47"/>
    <s v="Ac"/>
    <m/>
    <d v="2015-04-16T00:00:00"/>
    <d v="2016-04-16T00:00:00"/>
    <m/>
    <s v="Mediante reunión del 16/12/15, se informa que existen varias comunicaciones en donde se ha revisado y se ha solicitado al concesionario sobre el tema; sin embargo, se revisará avance en Marzo de 2016 ya que sólo hasta que entre en operación de sabrá si se"/>
    <m/>
    <x v="1"/>
    <s v="Mediante reunión del 16/12/15, se informa que existen varias comunicaciones en donde se ha revisado y se ha solicitado al concesionario sobre el tema. Mediante correo electrónico del 02/03/16 se envía oficio 20154090784142 en donde el concesionario entreg"/>
    <s v="ENE-MAR"/>
    <x v="1"/>
  </r>
  <r>
    <n v="2769"/>
    <n v="65"/>
    <x v="3"/>
    <s v="3. Promover la liquidación del convenio derivado del Adicional No. 2, para las obras contempladas en el trayecto Sisga-El Secreto; esto debe adelantarse en conjunto con la interventoría y el concesionario."/>
    <s v="GESTIÓN CONTRACTUAL Y  SEGUIMIENTO DE  PROYECTOS DE  INFRAESTRUCTURA DE TRANSPORTE "/>
    <x v="4"/>
    <s v="Briceño – Tunja – Sogamoso "/>
    <s v="Ivan Mejia "/>
    <s v="Marzo de 2015"/>
    <s v="PEI"/>
    <n v="47"/>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5-04-16T00:00:00"/>
    <d v="2016-04-16T00:00:00"/>
    <m/>
    <s v="Mediante reunión del 16/12/15, se informa que aún no se ha liquidado el convenio, pero que ya están aprobadas las pólizas. Revisar avance en 2016_x000a__x000a_Mediante correo electrónico 23/06/2016, se informa que se radicó comunicado a INVIAS no. 2016-500-0101841 de"/>
    <n v="100"/>
    <x v="1"/>
    <s v="_x000a_Mediante correo electrónico del 16/09/2016, se anexa acta de liquidación firmada por INVIAS."/>
    <s v="septiembre"/>
    <x v="1"/>
  </r>
  <r>
    <n v="2774"/>
    <n v="70"/>
    <x v="3"/>
    <s v="2. La interventoría no cuenta con una página web con todos los parámetros establecidos, en el contrato."/>
    <s v="GESTIÓN CONTRACTUAL Y  SEGUIMIENTO DE  PROYECTOS DE  INFRAESTRUCTURA DE TRANSPORTE "/>
    <x v="3"/>
    <s v="Perimetral del Oriente de Cundinamarca"/>
    <s v="Alvaro Sandoval"/>
    <s v="Abril de 2015"/>
    <s v="PEI"/>
    <n v="149"/>
    <s v="Ac"/>
    <m/>
    <m/>
    <m/>
    <m/>
    <s v="Aunque la interventoría informó el link de la página web (www.intervias4g.com) mediante comunicación No. 2015-409-039500-2, tal como se evidencia en el memorando No. 2015-306-008038-3 del 10/07/2015, hace falta completar la información de la página."/>
    <m/>
    <x v="1"/>
    <s v="Mediante correo elctrónico del 11/03/2016 y comunicación de la interventoría No. 2016-409-019414-2 se informa que se cambió de proveedor y actualmente la página web funciona adecuadamente"/>
    <s v="ENE-MAR"/>
    <x v="1"/>
  </r>
  <r>
    <n v="2776"/>
    <n v="72"/>
    <x v="3"/>
    <s v="4. La interventoría deberá llevar de manera clara, detallada y el cuadro de riesgos del contrato de la Interventoría y del concesionario, para efectos que sea una herramienta preventiva al interior de la ANI para toma de decisiones y seguimiento a temas q"/>
    <s v="GESTIÓN CONTRACTUAL Y  SEGUIMIENTO DE  PROYECTOS DE  INFRAESTRUCTURA DE TRANSPORTE "/>
    <x v="3"/>
    <s v="Perimetral del Oriente de Cundinamarca"/>
    <s v="Alvaro Sandoval"/>
    <s v="Abril de 2015"/>
    <s v="PEI"/>
    <n v="149"/>
    <s v="Ac"/>
    <m/>
    <m/>
    <m/>
    <m/>
    <s v="Aunque la interventoría mediante comunicación No. 2015-409-036031-2 del 19/06/2015 envió respuesta a las observaciones del informe de interventoría correspondiente al período de abril de 2015, solamente citan los riesgos del Concesionario y de la ANI en e"/>
    <m/>
    <x v="1"/>
    <s v="Mediante correo elctrónico del 11/03/2016 y comunicación de la interventoría No. 2016-409-019414-2 se anexa la matriz de riesgos que maneja la interventoría y a la cual se le hace seguimiento mensualmente"/>
    <s v="ENE-MAR"/>
    <x v="1"/>
  </r>
  <r>
    <n v="2777"/>
    <n v="73"/>
    <x v="3"/>
    <s v="5. Se debe realizar, documentar y anexar el seguimiento que se lleva al equipo de control de calidad interno del Concesionario, el cual verifica las funciones de control de las actividades de los subcontratistas."/>
    <s v="GESTIÓN CONTRACTUAL Y  SEGUIMIENTO DE  PROYECTOS DE  INFRAESTRUCTURA DE TRANSPORTE "/>
    <x v="3"/>
    <s v="Perimetral del Oriente de Cundinamarca"/>
    <s v="Alvaro Sandoval"/>
    <s v="Abril de 2015"/>
    <s v="PEI"/>
    <n v="149"/>
    <s v="Ac"/>
    <m/>
    <m/>
    <m/>
    <m/>
    <s v="Según el memorando No. 2015-306-008038-3 del 10/07/2015, la Gerencia de Proyectos Carretero 2  informa que aunque la interventoría solicitó la información al Concesionario mediante comunicación No. 2015-409-039501-2, no se había recibido la respuesta."/>
    <m/>
    <x v="1"/>
    <s v="Mediante correo elctrónico del 11/03/2016 y comunicación de la interventoría No. 2016-409-019414-2 se informa que se han realizado auditorías de calidad por parte de la interventoría. Se anexan comunicaciones en donde se evidencia gestión y acciones de me"/>
    <s v="ENE-MAR"/>
    <x v="1"/>
  </r>
  <r>
    <n v="2780"/>
    <n v="76"/>
    <x v="3"/>
    <s v="3. Solicitar una metodología para el control real de invasiones al derecho de vía."/>
    <s v="GESTIÓN CONTRACTUAL Y  SEGUIMIENTO DE  PROYECTOS DE  INFRAESTRUCTURA DE TRANSPORTE "/>
    <x v="3"/>
    <s v="Perimetral del Oriente de Cundinamarca"/>
    <s v="Alvaro Sandoval"/>
    <s v="Abril de 2015"/>
    <s v="PEI"/>
    <n v="149"/>
    <s v="Ac"/>
    <s v="Oficializar al POB la solicitud del documento metodologia de invasion de derecho de via  y una vez se tenga se hará el seguimiento y revisión del mismo"/>
    <m/>
    <m/>
    <m/>
    <s v="Según el memorando No. 2015-306-008038-3 del 10/07/2015, la Gerencia de Proyectos Carretero 2  informa que el Concesionario mediante comunicación No. 2015-409-040352-2, ha solicitado a la Policía Nacional, que se indique el representante de la seccional d"/>
    <m/>
    <x v="1"/>
    <s v="Mediante correo elctrónico del 11/03/2016 y comunicación de la interventoría No. 2016-409-019414-2 se anexan solicitud por parte de la interventoría. A la espera de respuesta del concesionario._x000a__x000a_Mediante correo electrónico del 24/06/2016, no se anexa la r"/>
    <s v="AGOSTO"/>
    <x v="1"/>
  </r>
  <r>
    <n v="2784"/>
    <n v="80"/>
    <x v="3"/>
    <s v="14. Se evidencia que para el Otrosí No. 3ª, la bitácora del proyecto está en proceso de firmas en la gerencia carretero 5 y que una vez aprobada de por dicha gerencia se remitirá para la firma del Vicepresidente de Gestión Contractual. Así mismo, el Otros"/>
    <s v="GESTIÓN CONTRACTUAL Y  SEGUIMIENTO DE  PROYECTOS DE  INFRAESTRUCTURA DE TRANSPORTE "/>
    <x v="3"/>
    <s v="Cartagena- Barranquilla 4G"/>
    <s v="T Luz Jeni Fung Muñoz"/>
    <s v="Mayo de 2015"/>
    <s v="PEI"/>
    <s v="152F"/>
    <s v="Ac"/>
    <m/>
    <m/>
    <m/>
    <m/>
    <s v="Mediante correo electrónico del 15/12/15 se envía formulación del Plan de mejoramiento. _x000a_Se revisará avance en Marzo"/>
    <m/>
    <x v="1"/>
    <s v="Mediante correo electrónico del 24/06/2016, se informa que se suscribieron los documentos correspondientes y se radicó la Bitácora en Archivo y Correspondencia. Se anexa memorando soporte"/>
    <s v="JUNIO-JULIO"/>
    <x v="1"/>
  </r>
  <r>
    <n v="2785"/>
    <n v="81"/>
    <x v="3"/>
    <s v="16. Al realizar la matriz de evaluación de desempeño del concesionario, se hacen las siguientes sugerencias a tener en cuenta por parte de la interventoría:_x000a__x000a_  Asistir aleatoriamente a las charlas de seguridad industrial que realiza el concesionario._x000a__x000a_  P"/>
    <s v="GESTIÓN CONTRACTUAL Y  SEGUIMIENTO DE  PROYECTOS DE  INFRAESTRUCTURA DE TRANSPORTE "/>
    <x v="3"/>
    <s v="Cartagena- Barranquilla 4G"/>
    <s v="T Luz Jeni Fung Muñoz"/>
    <s v="Mayo de 2015"/>
    <s v="PEI"/>
    <s v="152F"/>
    <s v="Ac"/>
    <s v="• Asistir aleatoriamente a las charlas de seguridad industrial que realiza el concesionario: En el registro fotográfico el cual se anexa y se envía en informes mensuales y semanales _x000a_• Presentar los indicadores de gestión ambiental del concesionario: Se p"/>
    <m/>
    <m/>
    <m/>
    <s v="Mediante correo electrónico del 15/12/15 se envía formulación del Plan de mejoramiento. _x000a_Se revisará avance en Marzo"/>
    <m/>
    <x v="1"/>
    <s v="Mediante correo electrónico del 24/06/2016, se informa las distintas actuaciones que se han realizado; sin embargo sólo se adjunta documentación soporte sobre la asistencia de las charlas de seguridad industrial. _x000a__x000a_Mediante correo electrónico del 27/06/20"/>
    <s v="JUNIO-JULIO"/>
    <x v="1"/>
  </r>
  <r>
    <n v="2786"/>
    <n v="82"/>
    <x v="3"/>
    <s v="En relación con la cartera de difícil cobro, se evidenció que la Vicepresidencia de Gestión Contractual, envió un oficio el día 26 de Mayo de 2015 con radicado No. 2015-401-006057-3 al Dr. Camilo Mendoza Rozo, Coordinador G.I.T. de Defensa Judicial, para "/>
    <s v="GESTIÓN  ADMINISTRATIVA Y  FINANCIERA"/>
    <x v="2"/>
    <s v="Contabilidad"/>
    <s v="Luz Jeni Fung Muñoz"/>
    <s v="Junio de 2015"/>
    <s v="PIL"/>
    <n v="20"/>
    <m/>
    <m/>
    <m/>
    <m/>
    <s v="YA SE CERRO CON ACTA DEL COMITÉ CONTABLE DE DICIEMBRE DE 2015"/>
    <s v="POR MEDIO DEL Comité Técnico de Sostenibilidad del Sistema de Contabilidad Pública de diciembre de 2015 se castigo la cartera."/>
    <m/>
    <x v="1"/>
    <m/>
    <s v="ABRIL"/>
    <x v="0"/>
  </r>
  <r>
    <n v="2790"/>
    <n v="86"/>
    <x v="3"/>
    <s v="4. Respecto a las obras pendientes como es en la Intersección Buenos Aires, donde de manera directa se afectó en tres puntos la vía férrea a cargo del INVIAS, es determinante que mediante mesas de trabajo entre Concesionario, Interventoría, ANI e INVIAS s"/>
    <s v="GESTIÓN CONTRACTUAL Y  SEGUIMIENTO DE  PROYECTOS DE  INFRAESTRUCTURA DE TRANSPORTE "/>
    <x v="3"/>
    <s v="Girardot-Ibagué-Cajamarca GIC"/>
    <s v="Ivan Mejia "/>
    <s v="Mayo de 2015"/>
    <s v="PEI"/>
    <n v="10"/>
    <s v="Ac"/>
    <s v="Ante corte de línea férrea antes de 2012, la ANI suspende la obra con oficio 2014-306-007616-1 del 28-04-14. La ANI con oficio 2014-306-009649-1 del 26-05-14, solicitó arreglo con el INVÍAS._x000a__x000a_La Interventoría detectó el corte, informó y solicitó solución "/>
    <d v="2015-06-01T00:00:00"/>
    <m/>
    <m/>
    <s v="Mediante correo electrónico del 16/12/15, se anexan comunicaciones y en general la trazabilidad para obtener el permiso por parte de INVIAS para construir la Intersección Buenos Aires; sin embargo, es necesario evidenciar el avance de esta actividad_x000a_Media"/>
    <m/>
    <x v="0"/>
    <m/>
    <m/>
    <x v="1"/>
  </r>
  <r>
    <n v="2793"/>
    <n v="89"/>
    <x v="3"/>
    <s v="6. Gestionar de manera proactiva las observaciones y recomendaciones de PMP que vienen desde la auditoría del año 2013 y 2014 ya que aún no han sido subsanadas en su totalidad, dar un adecuado seguimiento para su cierre ya que no se evidencia estricto seg"/>
    <s v="GESTIÓN CONTRACTUAL Y  SEGUIMIENTO DE  PROYECTOS DE  INFRAESTRUCTURA DE TRANSPORTE "/>
    <x v="3"/>
    <s v="Girardot-Ibagué-Cajamarca GIC"/>
    <s v="Ivan Mejia "/>
    <s v="Mayo de 2015"/>
    <s v="PEI"/>
    <n v="10"/>
    <s v="Ac"/>
    <m/>
    <d v="2015-06-01T00:00:00"/>
    <m/>
    <m/>
    <s v="Mediante correo electrónico del 16/12/15, se anexan documentos soporte; sin embargo, el plan no se ha cerrado en sy totalidad."/>
    <m/>
    <x v="1"/>
    <s v="Mediante correo electrónico del 29/04/2016, se anexa documentación soporte."/>
    <s v="ABRIL"/>
    <x v="1"/>
  </r>
  <r>
    <n v="2794"/>
    <n v="90"/>
    <x v="3"/>
    <s v="8.1 Para la Interventoría 1. El informe de índice de estado que presentó la interventoría en diciembre de 2014, denota un estado del corredor vial que no es acorde a los parámetros contractuales; las calificaciones, en cada uno de sus componentes y en los"/>
    <s v="GESTIÓN CONTRACTUAL Y  SEGUIMIENTO DE  PROYECTOS DE  INFRAESTRUCTURA DE TRANSPORTE "/>
    <x v="4"/>
    <s v="Ruta Caribe"/>
    <s v="Ivan Mejia "/>
    <s v="Mayo de 2015"/>
    <s v="PEI"/>
    <n v="36"/>
    <s v="Ac"/>
    <m/>
    <m/>
    <m/>
    <m/>
    <s v="Es necesario aportar soportes de gestión, en donde se pueda evidenciar que los índices de estado mencionados corresponden a los reales"/>
    <m/>
    <x v="1"/>
    <s v="Mediante correo electrónico del 11/03/2016 se anexan informes del índice cde estado, en donde se evidencia cumplimiento del mínimo requerido"/>
    <s v="ENE-MAR"/>
    <x v="1"/>
  </r>
  <r>
    <n v="2798"/>
    <n v="94"/>
    <x v="3"/>
    <s v="El frente de mayor ejecución es el de la Variante Sabanagrande - Palmar de Varela En obra se evidencia un avance lento y algo desordenado del concesionario, sobre todo se recalca la falencia en señalización vial para obra; no es la acorde e insuficiente e"/>
    <s v="GESTIÓN CONTRACTUAL Y  SEGUIMIENTO DE  PROYECTOS DE  INFRAESTRUCTURA DE TRANSPORTE "/>
    <x v="4"/>
    <s v="Ruta Caribe"/>
    <s v="Ivan Mejia "/>
    <s v="Mayo de 2015"/>
    <s v="PEI"/>
    <n v="36"/>
    <s v="Ac"/>
    <m/>
    <m/>
    <m/>
    <m/>
    <s v="Es necesario aportar soportes de gestión, en donde se pueda evidenciar avance. Fotografías"/>
    <m/>
    <x v="1"/>
    <s v="Mediante correo electrónico del 11/03/2016 se anexan registro fotográfico de enero de 2016, en donde se evidencia estado del proyecto"/>
    <s v="ENE-MAR"/>
    <x v="1"/>
  </r>
  <r>
    <n v="2800"/>
    <n v="96"/>
    <x v="3"/>
    <s v="La informalidad del inicio de los trabajos ha llevado a que se empiecen trabajos en frentes de obra de manera desordenada, con personal por parte del contratista sin el adecuado uso de elementos de dotación. Este tema debe ser de constante revisión por pa"/>
    <s v="GESTIÓN CONTRACTUAL Y  SEGUIMIENTO DE  PROYECTOS DE  INFRAESTRUCTURA DE TRANSPORTE "/>
    <x v="4"/>
    <s v="Ruta Caribe"/>
    <s v="Ivan Mejia "/>
    <s v="Mayo de 2015"/>
    <s v="PEI"/>
    <n v="36"/>
    <s v="Ac"/>
    <m/>
    <m/>
    <m/>
    <m/>
    <s v="Mediante correo electrónico del 23/12/15 se informa que se está realizando el adecuado control de EPP´S y seguridad. Se revisará avance en 2016"/>
    <m/>
    <x v="1"/>
    <s v="Mediante correo electrónico del 11/03/2016 se anexan registro fotográfico de enero de 2016, en donde se evidencia estado del proyecto"/>
    <s v="ENE-MAR"/>
    <x v="1"/>
  </r>
  <r>
    <n v="2801"/>
    <n v="97"/>
    <x v="3"/>
    <s v="8.2 Para el Supervisor_x000a_1. Gestionar de manera proactiva lo contemplado en el Plan de Mejoramiento Institucional – PMI, referido a los 8 hallazgos que hasta el momento tiene el proyecto de acuerdo a lo valorado por la Contraloría General de la República._x000a_"/>
    <s v="GESTIÓN CONTRACTUAL Y  SEGUIMIENTO DE  PROYECTOS DE  INFRAESTRUCTURA DE TRANSPORTE "/>
    <x v="4"/>
    <s v="Ruta Caribe"/>
    <s v="Ivan Mejia "/>
    <s v="Mayo de 2015"/>
    <s v="PEI"/>
    <n v="36"/>
    <s v="Ac"/>
    <s v="El Plan de Mejoramiento Institucional para el proyecto Ruta Caribe se cumplió dentro del plazo establecido, el cual fue el 30 de junio de 2015._x000a_Los soportes se encuentran cargados en la herramienta creada para ello y puede ser verificada directamente por "/>
    <m/>
    <m/>
    <m/>
    <m/>
    <m/>
    <x v="1"/>
    <s v="Mediante correo electrónico del 11/03/2016 se anexan registro del seguimiento del PMI y el cumplimiento al 100%  de lo programado. A la eperqa de respuesta por parte de la Contraloría"/>
    <s v="ENE-MAR"/>
    <x v="1"/>
  </r>
  <r>
    <n v="2802"/>
    <n v="98"/>
    <x v="3"/>
    <s v="2. Adelantar el cierre de hallazgos que se tienen contemplados en un porcentaje del 100% una vez sean validados por la Oficina de Control Interno y puedan ser puestos a consideración de la Contraloría General de la República; actualmente se encuentran 3 h"/>
    <s v="GESTIÓN CONTRACTUAL Y  SEGUIMIENTO DE  PROYECTOS DE  INFRAESTRUCTURA DE TRANSPORTE "/>
    <x v="4"/>
    <s v="Ruta Caribe"/>
    <s v="Ivan Mejia "/>
    <s v="Mayo de 2015"/>
    <s v="PEI"/>
    <n v="36"/>
    <s v="Ac"/>
    <s v="El Plan de Mejoramiento Institucional para el proyecto Ruta Caribe se cumplió dentro del plazo establecido, el cual fue el 30 de junio de 2015._x000a_Los soportes se encuentran cargados en la plataforma creada para ello y puede ser verificada directamente por l"/>
    <m/>
    <m/>
    <m/>
    <m/>
    <m/>
    <x v="1"/>
    <s v="Mediante correo electrónico del 11/03/2016 se anexan registro del seguimiento del PMI y el cumplimiento al 100%  de lo programado. A la eperqa de respuesta por parte de la Contraloría"/>
    <s v="ENE-MAR"/>
    <x v="1"/>
  </r>
  <r>
    <n v="2803"/>
    <n v="99"/>
    <x v="3"/>
    <s v="3. Adelantar las acciones correspondientes al cierre de las recomendaciones del PMP que aún siguen abiertas de auditorías 2013 y 2014. Evidenciar documentalmente las acciones implementadas para el cierre de estas recomendaciones dadas por la OCI."/>
    <s v="GESTIÓN CONTRACTUAL Y  SEGUIMIENTO DE  PROYECTOS DE  INFRAESTRUCTURA DE TRANSPORTE "/>
    <x v="4"/>
    <s v="Ruta Caribe"/>
    <s v="Ivan Mejia "/>
    <s v="Mayo de 2015"/>
    <s v="PEI"/>
    <n v="36"/>
    <s v="Ac"/>
    <s v="Los soportes para el cierre de las recomendaciones dadas en el PMP de las auditorias 2013 y 2014 fueron remitidas a la OCI mediante correo electrónico y compartida la información por One Drive el 18/12/2015 _x000a_Los soportes que según la OCI no quedaron carga"/>
    <m/>
    <m/>
    <m/>
    <s v="Se encuentra en proceso de cierre."/>
    <m/>
    <x v="1"/>
    <s v="Se cierra la no conformidad, considerando que el PMP a diciembre de 2015 reportó 15 no conformidades en estado &quot;pendiente&quot;, y a la fecha se evidencia un avance significativo, ya que el PMP tiene 16 no conformidades en estado &quot;cerrado&quot; y 1 en estado &quot;pendi"/>
    <s v="JUNIO"/>
    <x v="1"/>
  </r>
  <r>
    <n v="2805"/>
    <n v="101"/>
    <x v="3"/>
    <s v="8.1 Para la Interventoría_x000a_4. Llevar a cabo seguimiento estricto a los trámites ambientales pendientes, esto con el fin de poder dar vía libre a la construcción de tramos pendientes, es el caso del trayecto 3.1 y 4ª, en los cuales en el primer caso se desi"/>
    <s v="GESTIÓN CONTRACTUAL Y  SEGUIMIENTO DE  PROYECTOS DE  INFRAESTRUCTURA DE TRANSPORTE "/>
    <x v="3"/>
    <s v="Siberia – La Punta – El Vino – La Vega - Villeta"/>
    <s v="Ivan Mejia "/>
    <s v="Mayo de 2015"/>
    <s v="PEI"/>
    <n v="37"/>
    <s v="Ac"/>
    <s v="Para el caso del Tramo 4A, ya se otorgó el licenciamiento solicitado. Para el caso del tramo 3.1 en su subsector 2, aún se está a la espera del pronunciamiento de la ANLA. Las acciones de mejora son el envío de correspondencia solicitando pronunciamiento "/>
    <m/>
    <m/>
    <m/>
    <s v="Mediante correo electrónico del 14/12/15, se anexan pronunciamiento de la ANLA sobre le primer tramo. A la espera del segundo. Se menciona mediante correo electrónico del 05/04/2016 que sigue pendiente._x000a__x000a_Mediante correo electrónico del 29/08/2016 se anexa"/>
    <m/>
    <x v="0"/>
    <m/>
    <m/>
    <x v="1"/>
  </r>
  <r>
    <n v="2811"/>
    <n v="107"/>
    <x v="3"/>
    <s v="poste SOS 18 unificar la tecnología garantizando el adecuado funcionamiento a lo largo de todo el corredor vial, implementando el mismo servicio a lo largo de todo el corredor y definiendo los mismos parámetros, diseño e información para uso."/>
    <s v="GESTIÓN CONTRACTUAL Y  SEGUIMIENTO DE  PROYECTOS DE  INFRAESTRUCTURA DE TRANSPORTE "/>
    <x v="3"/>
    <s v="Siberia – La Punta – El Vino – La Vega - Villeta"/>
    <s v="Ivan Mejia "/>
    <s v="Mayo de 2015"/>
    <s v="PEI"/>
    <n v="37"/>
    <s v="Ac"/>
    <s v="En diferentes oportunidades la Interventoría le ha sugerido al Concesionario unificar la tecnología de todos y cada uno de los postes de emergencia, con el objeto de mejorar su funcionamiento., para lo cual el Concesionario manifiesta que la unificación d"/>
    <m/>
    <m/>
    <m/>
    <s v="Mediante correo electrónico del 21/12/15 se informa que la actividad se realizará en un futuro._x000a__x000a_Seguimiento en el 2016"/>
    <m/>
    <x v="1"/>
    <s v="Mediante correo electrónico del 05/04/2016 se anexan comunicaciones de la interventoría solicitando unificación de tecnología.  De igual manera, se evidencia gestión por parte del concesionario para mejorar las fallas encontradas"/>
    <s v="ABRIL"/>
    <x v="1"/>
  </r>
  <r>
    <n v="2814"/>
    <n v="110"/>
    <x v="3"/>
    <s v="a lo largo del corredor se evidencian sitios donde el manejo que se realizó a los cortes en talud evidencian ausencia de pradización como mecanismo de compensación ambiental y mitigación de derrumbes; es necesario emprender dichas actividades para mejorar"/>
    <s v="GESTIÓN CONTRACTUAL Y  SEGUIMIENTO DE  PROYECTOS DE  INFRAESTRUCTURA DE TRANSPORTE "/>
    <x v="3"/>
    <s v="Siberia – La Punta – El Vino – La Vega - Villeta"/>
    <s v="Ivan Mejia "/>
    <s v="Mayo de 2015"/>
    <s v="PEI"/>
    <n v="37"/>
    <s v="Ac"/>
    <s v="Durante los meses de junio y julio de 2015, la Interventoría realizo recorrido en donde identifico sitios con estas características, principalmente en el tramo 3 y entrego al Concesionario un listado con los sitios que ha considerado para intervención, al"/>
    <m/>
    <m/>
    <m/>
    <s v="Mediante correo electrónico del 21/12/15 se anexa acta de reunión en donde se expone la problemática; sin embargo, es necesario conocer las acciones por parte del concesionario. Por tal motivo, mediante correo electrónico del 05/04/2016 se informa que aún"/>
    <m/>
    <x v="0"/>
    <m/>
    <m/>
    <x v="1"/>
  </r>
  <r>
    <n v="2815"/>
    <n v="111"/>
    <x v="3"/>
    <s v="Las metas propuestas por la Concesión y la Interventoría, respecto al año 2015 (metas no contractuales) están atadas a terceros, debido a que más del 75% de estas requieren de liberación de predios, modificaciones o expediciones de licencias ambientales; "/>
    <s v="GESTIÓN CONTRACTUAL Y  SEGUIMIENTO DE  PROYECTOS DE  INFRAESTRUCTURA DE TRANSPORTE "/>
    <x v="3"/>
    <s v="Siberia – La Punta – El Vino – La Vega - Villeta"/>
    <s v="Ivan Mejia "/>
    <s v="Mayo de 2015"/>
    <s v="PEI"/>
    <n v="37"/>
    <s v="Ac"/>
    <s v="Las metas extracontractuales se definen teniendo en cuenta la disponibilidad predial con que se cuente, así mismo se actualiza según los avances en la entrega de predios en expropiación y en procesos de enajenación voluntaria."/>
    <m/>
    <m/>
    <m/>
    <s v="Se cierra la no conformidad, ya que mediante correo electrónico del 14/12/15, se anexa concepto del especialista predial, y formato con avance de metas"/>
    <m/>
    <x v="1"/>
    <s v="Se cierra la no conformidad, ya que mediante correo electrónico del 14/12/15, se anexa concepto del especialista predial, y formato con avance de metas"/>
    <s v="ABRIL"/>
    <x v="1"/>
  </r>
  <r>
    <n v="2817"/>
    <n v="113"/>
    <x v="3"/>
    <s v="3. Gestionar de manera proactiva lo contemplado en el Plan de Mejoramiento Institucional – PMI, referido al hallazgo que hasta el momento se mantiene el proyecto de acuerdo a lo valorado por la Contraloría General de la República, se evidencia acertado ma"/>
    <s v="GESTIÓN CONTRACTUAL Y  SEGUIMIENTO DE  PROYECTOS DE  INFRAESTRUCTURA DE TRANSPORTE "/>
    <x v="3"/>
    <s v="Siberia – La Punta – El Vino – La Vega - Villeta"/>
    <s v="Ivan Mejia "/>
    <s v="Mayo de 2015"/>
    <s v="PEI"/>
    <n v="37"/>
    <s v="Ac"/>
    <s v="En estos momento se están desarrollando mesas de trabajo en conjunto con la Interventoría, con el fin de realizar la revisión del modelo financiero, a razón de socializar el mismo a la Sociedad Concesión Sabana de Occidente, informando el recorte en plazo"/>
    <m/>
    <m/>
    <m/>
    <s v="Mediante correo electrónico del 14/12/15, se anexan actas de comité gestión al respecto. Se revisará envío de las mimas"/>
    <m/>
    <x v="1"/>
    <s v="Mediante correo electrónico del 14/12/15, se anexan actas de comité y gestión al respecto. En revisiones internas se evidencia que el PMI está al 100% de cumplimiento y se está a la espera de cierre por parte de CGR"/>
    <s v="ABRIL"/>
    <x v="1"/>
  </r>
  <r>
    <n v="2818"/>
    <n v="114"/>
    <x v="3"/>
    <s v="6. Gestionar de manera proactiva las observaciones y recomendaciones de PMP que vienen desde la auditoría del año 2013 y 2014 ya que aún no han sido subsanadas en su totalidad, dar un adecuado seguimiento para su cierre ya que no se evidencia estricto seg"/>
    <s v="GESTIÓN CONTRACTUAL Y  SEGUIMIENTO DE  PROYECTOS DE  INFRAESTRUCTURA DE TRANSPORTE "/>
    <x v="3"/>
    <s v="Siberia – La Punta – El Vino – La Vega - Villeta"/>
    <s v="Ivan Mejia "/>
    <s v="Mayo de 2015"/>
    <s v="PEI"/>
    <n v="37"/>
    <s v="Ac"/>
    <s v="Se envía respuesta de las mismas, con sus debidos soportes."/>
    <m/>
    <m/>
    <m/>
    <s v="S evidencia gestión y respuesta periódicas asobre el PMP. Se cerrará la no conformidad una vez quede al 100% el PMP._x000a__x000a_"/>
    <m/>
    <x v="0"/>
    <m/>
    <m/>
    <x v="1"/>
  </r>
  <r>
    <n v="2819"/>
    <n v="115"/>
    <x v="3"/>
    <s v="6. A la fecha, esta auditoría no se pudo detectar con toda la certeza qué concesionarios cuentan con las garantías (pólizas) vigentes, en tanto que el control ejercido por la Vicepresidencia Jurídica no es alimentado permanentemente por los supervisores d"/>
    <s v="GESTIÓN JURÍDICA"/>
    <x v="5"/>
    <s v="Gerencia Jurídica"/>
    <s v="Marcos  Noguera"/>
    <s v="Mayo de 2015"/>
    <s v="PEI"/>
    <n v="146"/>
    <s v="Ac"/>
    <m/>
    <m/>
    <m/>
    <m/>
    <s v="En proceso de subsanar, teniendo en cuenta reuniones y seguimiento a partir del mes de septiembre de 2015 y memorando bajo radicación No. 2015-102-014983-3 de fecha 21 de diciembre de 2015."/>
    <m/>
    <x v="0"/>
    <m/>
    <m/>
    <x v="0"/>
  </r>
  <r>
    <n v="2822"/>
    <n v="118"/>
    <x v="3"/>
    <s v="12. En la auditoría realizada en la caseta de peaje, se evidenció que el concesionario está incumpliendo con el Apéndice B, numeral 13.1, al no existir un segundo ordenador (computador) que trabaje en redundancia con el servidor principal y servir de back"/>
    <s v="GESTIÓN CONTRACTUAL Y  SEGUIMIENTO DE  PROYECTOS DE  INFRAESTRUCTURA DE TRANSPORTE "/>
    <x v="3"/>
    <s v="Pereira la victoria"/>
    <s v="T Luz Jeni Fung Muñoz"/>
    <s v="Julio de 2015"/>
    <s v="PEI"/>
    <s v="45F"/>
    <s v="Ac"/>
    <m/>
    <m/>
    <m/>
    <m/>
    <s v="Mediante memorando No. 2015-305-014498-3 se anexa Informe de Auditoría de Sistemas a cargo de la Interventoría; sin embargo, es necesario que el concesionario se pronuncie"/>
    <m/>
    <x v="1"/>
    <s v="Mediante correo electrónico del 22/06/2016 se anexa comunicación del concesionario con radicado ANI 2016-409-051653-2 del 21/06/2016, en donde se explica que en el peaje existe dos servidores de alta disponibilidad y un pc como servidor testigo, los cuale"/>
    <s v="JUNIO-JULIO"/>
    <x v="1"/>
  </r>
  <r>
    <n v="2825"/>
    <n v="121"/>
    <x v="3"/>
    <s v="Continuando en la etapa del proceso de identificación, nos consultan si son adecuadas y completas las descripciones que se hacen en las transacciones, hechos u operaciones en el documento fuente o soporte; en este caso, hace falta por parte de la Entidad "/>
    <s v="GESTIÓN  ADMINISTRATIVA Y  FINANCIERA"/>
    <x v="2"/>
    <s v="Contabilidad"/>
    <s v="Luz Jeni Fung Muñoz"/>
    <s v="Febrero de 2015"/>
    <s v="PIL"/>
    <n v="4"/>
    <m/>
    <m/>
    <m/>
    <m/>
    <s v="EL AUDITOR DEBE REMITIRSE AL DUCMENTOS QUE SOPORTA EL REGISTRO ACORDADO EN MESA DE TRABAJO DEL DIA 27 DE ABRIL DE 2016"/>
    <s v="Se subsanó con  los documentos que soportan el registro contable"/>
    <m/>
    <x v="1"/>
    <s v="se evidenció que el SINFAT es un herramienta contable complementaria que tiene limitantes  en el ingreso de caracteres  lo que no permite detallar la transacciones, hechos u operaciones, no obstante se cuenta con  el documento soporte que tiene la complet"/>
    <s v="ABRIL"/>
    <x v="0"/>
  </r>
  <r>
    <n v="2826"/>
    <n v="122"/>
    <x v="3"/>
    <s v="En la Etapa de Otros Elementos de Control, en el proceso de acciones implementadas, nos interrogan si los bienes, derechos y obligaciones se encuentran debidamente individualizadas en la contabilidad, bien sea por el área contable o en bases de datos admi"/>
    <s v="GESTIÓN  ADMINISTRATIVA Y  FINANCIERA"/>
    <x v="2"/>
    <s v="Contabilidad"/>
    <s v="Luz Jeni Fung Muñoz"/>
    <s v="Febrero de 2015"/>
    <s v="PIL"/>
    <n v="4"/>
    <m/>
    <m/>
    <m/>
    <m/>
    <s v="ESTA NO CONFORMIDAD DEBE SER TRASLADADA A LAS AREAS QUE NO SUMINISTRAN LA INFORMAN DE MANERA OPORTUNA MESA DE TRABAJO DEL 27 DE ABRIL DE 2016."/>
    <s v="Se subsana con las circulares y oficios que envía la VAF para que las demás dependencias les envíen la información a tiempo."/>
    <m/>
    <x v="1"/>
    <m/>
    <s v="ABRIL"/>
    <x v="0"/>
  </r>
  <r>
    <n v="2827"/>
    <n v="123"/>
    <x v="3"/>
    <s v="Continuando con la Etapa de Otros Elementos, en el mismo proceso de acciones implementadas, nos interrogan si se ha implementado una política o mecanismo de actualización permanente para los funcionarios involucrados en el proceso contable y se lleva a ca"/>
    <s v="GESTIÓN  ADMINISTRATIVA Y  FINANCIERA"/>
    <x v="2"/>
    <s v="Contabilidad"/>
    <s v="Luz Jeni Fung Muñoz"/>
    <s v="Febrero de 2015"/>
    <s v="PIL"/>
    <n v="4"/>
    <m/>
    <m/>
    <m/>
    <m/>
    <s v="YA SE CERRO DE ACUERDO CON LA DIRECTIVA PRESIDENCIAL 01 DE 2016."/>
    <s v="por política de austeridad de gasto por directiva presidencial del 2016 la entidad no cuenta con disponibilidad  para este rubor; sin enmarco al interior de  la entidad la ANI diacta capacitación con su recurso humano "/>
    <m/>
    <x v="1"/>
    <m/>
    <s v="ABRIL"/>
    <x v="0"/>
  </r>
  <r>
    <n v="2828"/>
    <n v="124"/>
    <x v="3"/>
    <s v="1. Observamos que en la página web de la ANI (www.ani.gov.co) se encuentra publicada la ejecución presupuestal de gastos pero no se evidencia la de ingresos."/>
    <s v="GESTIÓN  ADMINISTRATIVA Y  FINANCIERA"/>
    <x v="2"/>
    <s v="Presupuesto"/>
    <s v="Luz Jeni Fung Muñoz"/>
    <s v="Mayo de 2015"/>
    <s v="PEI "/>
    <n v="26"/>
    <m/>
    <m/>
    <m/>
    <m/>
    <m/>
    <s v="se constato en la pagina web de la entidad la publicación de los ingresos en el link http://www.ani.gov.co/rendicion-de-cuentas/presupuestos"/>
    <m/>
    <x v="1"/>
    <m/>
    <s v="ENE-MAR"/>
    <x v="0"/>
  </r>
  <r>
    <n v="2829"/>
    <n v="125"/>
    <x v="3"/>
    <s v="1. Las siguientes vicepresidencias y el superior jerárquico no realizaron la evaluación de los acuerdos de gestión para la vigencia 2014: (Ver tabla No.2)_x000a_a. Beatriz Eugenia Morales Vélez, Vicepresidente de Estructuración. (Evaluación del acuerdo de gesti"/>
    <s v="TODOS LOS PROCESOS "/>
    <x v="7"/>
    <s v="Gerencia de Planeación "/>
    <s v="M Natalia "/>
    <s v="Julio de 2015"/>
    <s v="PEI "/>
    <n v="111"/>
    <s v="Ac"/>
    <s v="22/03/2016, (VPRE)_x000a_* Ídem No. 2391"/>
    <m/>
    <m/>
    <s v="22/03/2016, (VPRE)_x000a_* Ídem No. 2391"/>
    <m/>
    <m/>
    <x v="0"/>
    <m/>
    <m/>
    <x v="0"/>
  </r>
  <r>
    <n v="2830"/>
    <n v="126"/>
    <x v="3"/>
    <s v="2. Las seis (6) vicepresidencias no realizaron el seguimiento a los compromisos pactados en los acuerdos de gestión de la vigencia 2014.( Ver tabla No.4 y 5)_x000a_a. Beatriz Eugenia Morales Vélez, Vicepresidente de Estructuración; programó dos (2) seguimientos"/>
    <s v="TODOS LOS PROCESOS "/>
    <x v="7"/>
    <s v="Gerencia de Planeación "/>
    <s v="M Natalia "/>
    <s v="Julio de 2015"/>
    <s v="PEI "/>
    <n v="111"/>
    <s v="Ac"/>
    <s v="22/03/2016, (VPRE)_x000a_* Ídem No. 2391"/>
    <m/>
    <m/>
    <s v="22/03/2016, (VPRE)_x000a_* Ídem No. 2391"/>
    <m/>
    <m/>
    <x v="0"/>
    <m/>
    <m/>
    <x v="0"/>
  </r>
  <r>
    <n v="2831"/>
    <n v="127"/>
    <x v="3"/>
    <s v="3. El  Vicepresidente Ejecutivo (Javier Alberto Hernández),  no alineó los compromisos del acuerdo de gestión con el plan de acción de la vigencia 2014 ( Ver tabla No.4 )"/>
    <s v="TODOS LOS PROCESOS "/>
    <x v="7"/>
    <s v="Gerencia de Planeación "/>
    <s v="M Natalia "/>
    <s v="Julio de 2015"/>
    <s v="PEI "/>
    <n v="111"/>
    <s v="Ac"/>
    <s v="22/03/2016, (VPRE)_x000a_* Ídem No. 2391"/>
    <m/>
    <m/>
    <s v="22/03/2016, (VPRE)_x000a_* Ídem No. 2391"/>
    <m/>
    <m/>
    <x v="0"/>
    <m/>
    <m/>
    <x v="0"/>
  </r>
  <r>
    <n v="2832"/>
    <n v="128"/>
    <x v="3"/>
    <s v="5. Las siguientes vicepresidencias no cuentan con la firma de alguna de las partes: superior jerárquico y/o  vicepresidente del acuerdo de gestión para la vigencia 2015: (Ver tabla No.4 y 5)_x000a_a. Camilo Mendoza Rozo, Vicepresidente de Planeación, Riesgos y "/>
    <s v="TODOS LOS PROCESOS "/>
    <x v="7"/>
    <s v="Gerencia de Planeación "/>
    <s v="M Natalia "/>
    <s v="Julio de 2015"/>
    <s v="PEI "/>
    <n v="111"/>
    <s v="Ac"/>
    <s v="22/03/2016, (VPRE)_x000a_* Ídem No. 2391"/>
    <m/>
    <m/>
    <s v="22/03/2016, (VPRE)_x000a_* Ídem No. 2391"/>
    <m/>
    <m/>
    <x v="0"/>
    <m/>
    <m/>
    <x v="0"/>
  </r>
  <r>
    <n v="2833"/>
    <n v="129"/>
    <x v="3"/>
    <s v="6. Las siguientes vicepresidencias no programaron seguimiento a los compromisos pactados en el acuerdo de gestión de la vigencia 2015. (Ver tabla No.6)_x000a_a. Camilo Mendoza Rozo, Vicepresidente de Planeación, Riesgos y Entorno._x000a_b. German Córdoba Ordoñez, Vic"/>
    <s v="TODOS LOS PROCESOS "/>
    <x v="7"/>
    <s v="Gerencia de Planeación "/>
    <s v="M Natalia "/>
    <s v="Julio de 2015"/>
    <s v="PEI "/>
    <n v="111"/>
    <s v="Ac"/>
    <s v="22/03/2016, (VPRE)_x000a_* Ídem No. 2391"/>
    <m/>
    <m/>
    <s v="22/03/2016, (VPRE)_x000a_* Ídem No. 2391"/>
    <m/>
    <m/>
    <x v="0"/>
    <m/>
    <m/>
    <x v="0"/>
  </r>
  <r>
    <n v="2840"/>
    <n v="136"/>
    <x v="3"/>
    <s v="• Incumplimiento de las Directrices Institucionales: Es de público conocimiento el   manual de interventoría y supervisión (versión actualizada el 28/04/2015) como documento oficial y de carácter obligatorio que en su capítulo 9,  cita dentro de las funci"/>
    <s v="GESTIÓN CONTRACTUAL Y  SEGUIMIENTO DE  PROYECTOS DE  INFRAESTRUCTURA DE TRANSPORTE "/>
    <x v="3"/>
    <s v="VGC"/>
    <s v="Luz Mary Hernández"/>
    <s v="Julio de 2015"/>
    <s v="PEI"/>
    <n v="79"/>
    <m/>
    <m/>
    <m/>
    <m/>
    <s v="Se entrega Procedimiento GCSP-P-023 Se entrega informe final de Xiomara Juris "/>
    <s v="Se recibió copia de procedimiento GCSP-P-023,Versión 002 de fecha 30/07/2015. "/>
    <n v="100"/>
    <x v="1"/>
    <m/>
    <s v="ABRIL"/>
    <x v="0"/>
  </r>
  <r>
    <n v="2841"/>
    <n v="137"/>
    <x v="3"/>
    <s v="• En la revisión efectuada se denotó ausencia de lineamientos claros y apropiados tanto en lo que se refiere al diseño y estructuración de los informes de entrega de los supervisores, como en los procesos de empalme entre los titulares y los sucesores."/>
    <s v="GESTIÓN CONTRACTUAL Y  SEGUIMIENTO DE  PROYECTOS DE  INFRAESTRUCTURA DE TRANSPORTE "/>
    <x v="3"/>
    <s v="VGC"/>
    <s v="Luz Mary Hernández"/>
    <s v="Julio de 2015"/>
    <s v="PEI"/>
    <n v="79"/>
    <m/>
    <m/>
    <m/>
    <m/>
    <s v="Se tiene formato de informe mensual de supervisión GCSP-F-019"/>
    <s v="Se recibió copia del respectivo formato."/>
    <n v="100"/>
    <x v="1"/>
    <m/>
    <s v="ABRIL"/>
    <x v="0"/>
  </r>
  <r>
    <n v="2842"/>
    <n v="138"/>
    <x v="3"/>
    <s v="• Es necesario insistir en la uniformidad del contenido formal y sustancial del acta o informe de entrega, sugiriendo que los datos allí consignados sean relevantes, precisos y actuales de tal forma que la misma proporcione a quien ingresa a la actividad "/>
    <s v="GESTIÓN CONTRACTUAL Y  SEGUIMIENTO DE  PROYECTOS DE  INFRAESTRUCTURA DE TRANSPORTE "/>
    <x v="3"/>
    <s v="VGC"/>
    <s v="Luz Mary Hernández"/>
    <s v="Julio de 2015"/>
    <s v="PEI"/>
    <n v="79"/>
    <m/>
    <m/>
    <m/>
    <m/>
    <s v="Se tiene formato de informe mensual de supervisión GCSP-F-019"/>
    <s v="Se recibió copia del respectivo formato."/>
    <n v="100"/>
    <x v="1"/>
    <m/>
    <s v="ABRIL"/>
    <x v="0"/>
  </r>
  <r>
    <n v="2843"/>
    <n v="139"/>
    <x v="3"/>
    <s v="18. Actualmente el panorama es incierto en cuanto a la situación financiera del concesionario, las cifras expresadas en los estados financieros nos muestra que en los últimos tres años el resultado del ejercicio ha sido negativo, operativamente el negocio"/>
    <s v="GESTIÓN CONTRACTUAL Y  SEGUIMIENTO DE  PROYECTOS DE  INFRAESTRUCTURA DE TRANSPORTE "/>
    <x v="3"/>
    <s v="Santa Marta – Riohacha - Paraguachón"/>
    <s v="T Luz Jeni Fung Muñoz"/>
    <s v="Julio de 2015"/>
    <s v="PEI "/>
    <s v="110F"/>
    <m/>
    <m/>
    <m/>
    <m/>
    <m/>
    <s v="Mediante memorando No. 2015-306-030091-1 y correo electrónico del 11 de Febrero de 2016, se informa que mediante No. 2016-409-006762-2 se incluye la revisión de la Gestión Financiera y seguimiento financiero de la concesión. Mediante correo electrónico de"/>
    <n v="100"/>
    <x v="1"/>
    <s v="Mediante correo electrónico del 24/06/2016, y considerando que el proyecto cambió de interventoría, la interventoría 3B PROYECTOS S.A.S anexo los informes mensuales desde enero de 2016, en donde se evidencia que se está mejorando dicha situación, y se inf"/>
    <s v="JUNIO-JULIO"/>
    <x v="1"/>
  </r>
  <r>
    <n v="2844"/>
    <n v="140"/>
    <x v="3"/>
    <s v="• Se observa que no se realiza un seguimiento al recaudo de peajes, no existen registros históricos sobre el tráfico y recaudo de peajes, existe un total desconocimiento sobre la elusión de peajes y no se llevan estadísticas al respecto."/>
    <s v="GESTIÓN CONTRACTUAL Y  SEGUIMIENTO DE  PROYECTOS DE  INFRAESTRUCTURA DE TRANSPORTE "/>
    <x v="3"/>
    <s v="Santa Marta – Riohacha - Paraguachón"/>
    <s v="T Luz Jeni Fung Muñoz"/>
    <s v="Julio de 2015"/>
    <s v="PEI "/>
    <s v="110F"/>
    <m/>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al recaudo y tráfico"/>
    <s v="ENE-MAR"/>
    <x v="1"/>
  </r>
  <r>
    <n v="2849"/>
    <n v="145"/>
    <x v="3"/>
    <s v="• No se realizan capacitaciones dentro del personal de la interventoría."/>
    <s v="GESTIÓN CONTRACTUAL Y  SEGUIMIENTO DE  PROYECTOS DE  INFRAESTRUCTURA DE TRANSPORTE "/>
    <x v="3"/>
    <s v="Santa Marta – Riohacha - Paraguachón"/>
    <s v="T Luz Jeni Fung Muñoz"/>
    <s v="Julio de 2015"/>
    <s v="PEI "/>
    <s v="110F"/>
    <m/>
    <m/>
    <m/>
    <m/>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s v="ENE-MAR"/>
    <x v="1"/>
  </r>
  <r>
    <n v="2853"/>
    <n v="149"/>
    <x v="3"/>
    <s v="8.1.1 Para la Interventoría_x000a_1. El seguimiento y control a la calibración de las básculas debe darse de manera programada y estricta; es un componente fundamental en el control de este tipo de contratos ya que por medio de la carga movilizada se da el patr"/>
    <s v="GESTIÓN CONTRACTUAL Y  SEGUIMIENTO DE  PROYECTOS DE  INFRAESTRUCTURA DE TRANSPORTE "/>
    <x v="3"/>
    <s v="FENOCO"/>
    <s v="Ivan Mejia "/>
    <s v="Julio de 2015"/>
    <s v="PEI "/>
    <n v="41"/>
    <m/>
    <m/>
    <m/>
    <m/>
    <m/>
    <s v="Mediante memorando No. 2015-307-015140-3, se revisará avance en 2016"/>
    <m/>
    <x v="1"/>
    <s v="Mediante memorando No. 2015-307-015140-3, se revisará avance en 2016._x000a__x000a_Mediante correo electrónico del 01/07/2016, se verifica que en el informe mensual de la interventoría  se incluye el seguimiento a las básculas de pesaje dinámico y la precisión de las"/>
    <s v="JUNIO-JULIO"/>
    <x v="1"/>
  </r>
  <r>
    <n v="2854"/>
    <n v="150"/>
    <x v="3"/>
    <s v="2. Dentro de la señalización requerida en los pasos a nivel, se evidencia en campo la falencia de los elementos de control en el paso por el municipio de Bosconia; la talanquera instalada, y que supone una maniobra automática en el paso del tren, no se en"/>
    <s v="GESTIÓN CONTRACTUAL Y  SEGUIMIENTO DE  PROYECTOS DE  INFRAESTRUCTURA DE TRANSPORTE "/>
    <x v="3"/>
    <s v="FENOCO"/>
    <s v="Ivan Mejia "/>
    <s v="Julio de 2015"/>
    <s v="PEI "/>
    <n v="41"/>
    <m/>
    <m/>
    <m/>
    <m/>
    <m/>
    <s v="Mediante memorando No. 2015-307-015140-3, se revisará avance en 2016._x000a_Mediante correo electrónico del 01/07/2016, se verifica que en el informe mensual de la interventoría  se lleva registro de seguimiento y verificación sobre el funcionamiento de las bar"/>
    <m/>
    <x v="0"/>
    <m/>
    <m/>
    <x v="1"/>
  </r>
  <r>
    <n v="2855"/>
    <n v="151"/>
    <x v="3"/>
    <s v="3. No se evidencia que la interventoría examina y ejerce control sobre LA/FT (Lavado de Activos y Financiación del Terrorismo); este control es viable de realizar mediante solicitud a la Fiduciaria que maneja el Patrimonio Autónomo y las cuentas del contr"/>
    <s v="GESTIÓN CONTRACTUAL Y  SEGUIMIENTO DE  PROYECTOS DE  INFRAESTRUCTURA DE TRANSPORTE "/>
    <x v="3"/>
    <s v="FENOCO"/>
    <s v="Ivan Mejia "/>
    <s v="Julio de 2015"/>
    <s v="PEI "/>
    <n v="41"/>
    <m/>
    <m/>
    <m/>
    <m/>
    <m/>
    <s v="Mediante memorando No. 2015-307-015140-3, se revisará avance en 2016._x000a__x000a_Mediante correo electrónico del 01/07/2016, no se evidencia el anexo financiero del informe mensual de la interventoría, en donde se realice seguimiento"/>
    <m/>
    <x v="0"/>
    <m/>
    <m/>
    <x v="1"/>
  </r>
  <r>
    <n v="2856"/>
    <n v="152"/>
    <x v="3"/>
    <s v="8.1.2 Para la Supervisión_x000a_1. Se sugiere a la supervisión del proyecto suministrar la información del proyecto de manera más oportuna y completa en virtud de la auditoría a realizar; no se suministró a la Oficina de Control Interno con celeridad dicha docu"/>
    <s v="GESTIÓN CONTRACTUAL Y  SEGUIMIENTO DE  PROYECTOS DE  INFRAESTRUCTURA DE TRANSPORTE "/>
    <x v="3"/>
    <s v="FENOCO"/>
    <s v="Ivan Mejia "/>
    <s v="Julio de 2015"/>
    <s v="PEI "/>
    <n v="41"/>
    <s v="Ap"/>
    <s v="Verificar mensualmente que toda la información general del proyecto se encuentre disponible en la nube &quot;one drive&quot; con el fin de contar siempre y de manera oportuna con la información requerida por el cliente interno y externo"/>
    <m/>
    <m/>
    <m/>
    <s v="Mediante memorando No. 2015-307-015140-3, no se evidencia cierre._x000a_Mediante correos electrónicos del  22 de febrero, 14 de abril y 26 de abril se solicitó cierre de la no conformidad sin plan de mejoramiento. _x000a_Mediante correo electrónico del 28 de abril se"/>
    <m/>
    <x v="0"/>
    <m/>
    <m/>
    <x v="1"/>
  </r>
  <r>
    <n v="2857"/>
    <n v="153"/>
    <x v="3"/>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
    <x v="3"/>
    <s v="Férreo Pacifico"/>
    <s v="Alvaro Sandoval"/>
    <s v="Mayo de 2015"/>
    <s v="PEI"/>
    <n v="18"/>
    <m/>
    <m/>
    <m/>
    <m/>
    <m/>
    <s v="Mediante correo electrónico del 01/12/15 se informa que sya está aprobada la Preforma No. 10; sin embargo, es necesario aportar doc soporte_x000a_"/>
    <m/>
    <x v="0"/>
    <m/>
    <m/>
    <x v="1"/>
  </r>
  <r>
    <n v="2864"/>
    <n v="160"/>
    <x v="3"/>
    <s v="8.1.1 Para la Interventoría 1. No se evidencia seguimiento reiterado a la colocación de los postes SOS, la interventoría evidencia que en su momento se allegaron varias cartas solicitando su implementación pero de un tiempo para acá no se volvió a gestion"/>
    <s v="GESTIÓN CONTRACTUAL Y  SEGUIMIENTO DE  PROYECTOS DE  INFRAESTRUCTURA DE TRANSPORTE "/>
    <x v="4"/>
    <s v="ZMB"/>
    <s v="Ivan Mejia "/>
    <s v="Julio de 2015"/>
    <s v="PEI"/>
    <n v="35"/>
    <m/>
    <m/>
    <m/>
    <m/>
    <m/>
    <s v="Mediante memorando No. 2015-500-015428-3 del 29/12/15, se informa que se solicitó en varias ocasiones al concesionario la colocación de los postes. A la espera de aprobación del Tribunal de arbitramiento para terminación del contrato de concesión"/>
    <n v="100"/>
    <x v="1"/>
    <s v="Mediante memorando No. 2015-500-015428-3 del 29/12/15, se informa que se solicitó en varias ocasiones al concesionario la colocación de los postes. Mediante correo electrónico del 17/02/16 se enviaron los soportes "/>
    <s v="ENE-MAR"/>
    <x v="1"/>
  </r>
  <r>
    <n v="2865"/>
    <n v="161"/>
    <x v="3"/>
    <s v="_x000a_2. No se evidencia la colocación de cámaras en las estaciones de pesaje, en virtud del seguimiento y control al pesaje de los vehículos que pasen por estos puntos, es una obligación contractual y una necesidad para poder cotejar los reportes dados por el"/>
    <s v="GESTIÓN CONTRACTUAL Y  SEGUIMIENTO DE  PROYECTOS DE  INFRAESTRUCTURA DE TRANSPORTE "/>
    <x v="4"/>
    <s v="ZMB"/>
    <s v="Ivan Mejia "/>
    <s v="Julio de 2015"/>
    <s v="PEI"/>
    <n v="35"/>
    <m/>
    <m/>
    <m/>
    <m/>
    <m/>
    <s v="Mediante memorando No. 2015-500-015428-3 del 29/12/15, se informa que se envió un comunicado de la interventoría subsanando la observación; sin embargo, es necesario aportar documento"/>
    <n v="100"/>
    <x v="1"/>
    <s v="Mediante memorando No. 2015-500-015428-3 del 29/12/15, se informa que se envió un comunicado de la interventoría subsanando la observación. Mediante correo electrónico del 17/02/16 se enviaron los soportes "/>
    <s v="ENE-MAR"/>
    <x v="1"/>
  </r>
  <r>
    <n v="2867"/>
    <n v="163"/>
    <x v="3"/>
    <s v="4. A lo largo del recorrido y de acuerdo a los documentos aportados por la concesión se evidencia que no se hace actualización de logos, mejoramiento de vallas publicitarias con la información de la concesión, en los tiquetes de pesajes aun aparece el log"/>
    <s v="GESTIÓN CONTRACTUAL Y  SEGUIMIENTO DE  PROYECTOS DE  INFRAESTRUCTURA DE TRANSPORTE "/>
    <x v="4"/>
    <s v="ZMB"/>
    <s v="Ivan Mejia "/>
    <s v="Julio de 2015"/>
    <s v="PEI"/>
    <n v="35"/>
    <m/>
    <m/>
    <m/>
    <m/>
    <m/>
    <s v="Mediante memorando No. 2015-500-015428-3 del 29/12/15, se informa que existen varios comunicados solicitando estas actualizaciones; sin embargo, es necesario aportar documentos"/>
    <n v="100"/>
    <x v="1"/>
    <s v="Mediante memorando No. 2015-500-015428-3 del 29/12/15, se informa que existen varios comunicados solicitando estas actualizaciones.  Mediante correo electrónico del 17/02/16 se enviaron los soportes "/>
    <s v="ENE-MAR"/>
    <x v="1"/>
  </r>
  <r>
    <n v="2874"/>
    <n v="170"/>
    <x v="3"/>
    <s v="4. Adicionalmente se evidenció que en la página web en el link http://www.ani.gov.co/politicas-y-programas/planes y en la intranet http://intranet.ani.gov.co/sig/documentos-sig?title=planeaci%C3%B3n se encuentran dos  matrices diferentes de seguimiento de"/>
    <s v="SISTEMA ESTRATÉGICO DE PLANEACIÓN Y  GESTIÓN "/>
    <x v="1"/>
    <s v="Gerencia de Planeación "/>
    <s v="M Natalia "/>
    <s v="Agosto de 2015"/>
    <s v="PIL"/>
    <n v="40"/>
    <m/>
    <m/>
    <m/>
    <m/>
    <m/>
    <m/>
    <m/>
    <x v="1"/>
    <s v="Actualizaron la pagina web dejando solo una versión del seguimiento de  la matriz a la planeación estratégica del 1er  trimestre 2015, "/>
    <s v="ENE-MAR"/>
    <x v="0"/>
  </r>
  <r>
    <n v="2875"/>
    <n v="171"/>
    <x v="3"/>
    <s v="1. El común denominador de la muestra seleccionada es que no es posible tener un responsable de la tenencia y custodia de los bienes de la entidad, ya que por los constantes movimientos de puestos de trabajos y funcionarios, el inventario de activos fijos"/>
    <s v="GESTIÓN  ADMINISTRATIVA Y  FINANCIERA"/>
    <x v="2"/>
    <s v="Servicios Generales"/>
    <s v="Luz Jeni Fung Muñoz"/>
    <s v="Agosto de 2015"/>
    <s v="PEI"/>
    <n v="88"/>
    <m/>
    <m/>
    <m/>
    <m/>
    <m/>
    <s v="En la  auditoría julio de 2016 se evidenció que con los formatos de inventario recibidos, se tienen los responsables de la tenencia y custodia de los bienes de la entidad."/>
    <n v="100"/>
    <x v="1"/>
    <m/>
    <s v="JULIO"/>
    <x v="0"/>
  </r>
  <r>
    <n v="2876"/>
    <n v="172"/>
    <x v="3"/>
    <s v="2. Se reitera al área de sistemas, informar a tiempo al área de servicios generales sobre los cambios que se vayan a realizar en la asignación de los equipos de cómputo, con la finalidad de que estas novedades queden registradas en el sistema SINFAD y SII"/>
    <s v="GESTIÓN  ADMINISTRATIVA Y  FINANCIERA"/>
    <x v="2"/>
    <s v="Servicios Generales"/>
    <s v="Luz Jeni Fung Muñoz"/>
    <s v="Agosto de 2015"/>
    <s v="PEI"/>
    <n v="88"/>
    <m/>
    <m/>
    <m/>
    <m/>
    <m/>
    <s v="En la  auditoría julio de 2016 se evidenció que con los formatos de inventario recibidos, se tienen los responsables de la tenencia y custodia de los equipos de cómputo."/>
    <n v="100"/>
    <x v="1"/>
    <m/>
    <s v="JULIO"/>
    <x v="0"/>
  </r>
  <r>
    <n v="2877"/>
    <n v="173"/>
    <x v="3"/>
    <s v="3. Por último, se resalta que en la realización de la auditoría se constató que los muebles y enseres, equipos de cómputo y comunicación sujetos a verificación, se encontraron dentro de las instalaciones de la ANI, solo que no se encontraban en poder de l"/>
    <s v="GESTIÓN  ADMINISTRATIVA Y  FINANCIERA"/>
    <x v="2"/>
    <s v="Servicios Generales"/>
    <s v="Luz Jeni Fung Muñoz"/>
    <s v="Agosto de 2015"/>
    <s v="PEI"/>
    <n v="88"/>
    <m/>
    <m/>
    <m/>
    <m/>
    <m/>
    <s v="se cierra por ser una observación"/>
    <m/>
    <x v="1"/>
    <m/>
    <s v="ENE-MAR"/>
    <x v="0"/>
  </r>
  <r>
    <n v="2878"/>
    <n v="174"/>
    <x v="3"/>
    <s v="4. La muestra consistió en observar los bienes de 32 servidores públicos in situ, de los cuales no coinciden con el titular del inventario los siguientes: 8 CPU´s, 7 monitores, 7 teclados, 8 mouses, 23 puestos operativos, 23 sillas, 5 soportes de CPU, 3 t"/>
    <s v="GESTIÓN  ADMINISTRATIVA Y  FINANCIERA"/>
    <x v="2"/>
    <s v="Servicios Generales"/>
    <s v="Luz Jeni Fung Muñoz"/>
    <s v="Agosto de 2015"/>
    <s v="PEI"/>
    <n v="88"/>
    <m/>
    <m/>
    <m/>
    <m/>
    <m/>
    <s v="se cierra por ser una observación"/>
    <m/>
    <x v="1"/>
    <m/>
    <s v="ENE-MAR"/>
    <x v="0"/>
  </r>
  <r>
    <n v="2888"/>
    <n v="184"/>
    <x v="3"/>
    <s v="j) Existe un archivo organizado con las buenas prácticas soportadas con bases de datos dinámicas pero por problemas de obras locativas no hay acceso a los servidores en la actualidad."/>
    <s v="GESTIÓN CONTRACTUAL Y  SEGUIMIENTO DE  PROYECTOS DE  INFRAESTRUCTURA DE TRANSPORTE "/>
    <x v="3"/>
    <s v="Aeropuerto de  Cartagena (Rafael Nuñez)"/>
    <s v="Alvaro Sandoval"/>
    <s v="Agosto de 2015"/>
    <s v="PEI"/>
    <n v="100"/>
    <m/>
    <s v="1. La Interventoría desarrolla  la construcción de una edificación propia en Cartagena, que incluirá la logística para almacenamiento, bodegaje y tecnología. Estas obras estarán en funcionamiento a partir de febrero  de 2016."/>
    <m/>
    <m/>
    <m/>
    <s v="Mediante correo electrónico del 07/03/2016 se envían fotografías del estado actual de las obras. Se informa que en los próximos quince días se dará inicio al traslado de archivos a su nueva ubicación, la cual actualmente se encuentra en proceso de instala"/>
    <m/>
    <x v="1"/>
    <s v="Mediante correo electrónico del 07/03/2016 se envian fotografías del estado actual de las obras. Se informa que en los próximos quince días se dará inicio al traslado de archivos a su nueva ubicación, la cual actualmente se encuentra en proceso de instala"/>
    <s v="JUNIO"/>
    <x v="1"/>
  </r>
  <r>
    <n v="2892"/>
    <n v="188"/>
    <x v="3"/>
    <s v="4. Ubicar la señalización necesaria y recomendada en los centros de cómputo."/>
    <s v="GESTIÓN DE LA  INFORMACIÓN Y  COMUNICACIONES"/>
    <x v="1"/>
    <s v="Gerencia de Sistemas "/>
    <s v="Juan Diego Toro"/>
    <s v="Septiembre de 2015"/>
    <s v="PEI"/>
    <n v="124"/>
    <s v="Ac"/>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
    <n v="50"/>
    <x v="0"/>
    <m/>
    <m/>
    <x v="0"/>
  </r>
  <r>
    <n v="2893"/>
    <n v="189"/>
    <x v="3"/>
    <s v="6. Dotar de mecanismos de riego de agua para eventualidades de incendio en los centros de cómputo de los pisos 6 y 7. Igualmente dotar de sendos equipos extintores los cuartos que conforman el centro de cómputo del piso octavo."/>
    <s v="GESTIÓN DE LA  INFORMACIÓN Y  COMUNICACIONES"/>
    <x v="1"/>
    <s v="Gerencia de Sistemas "/>
    <s v="Juan Diego Toro"/>
    <s v="Septiembre de 2015"/>
    <s v="PEI"/>
    <n v="124"/>
    <s v="Ac"/>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m/>
    <x v="0"/>
  </r>
  <r>
    <n v="2894"/>
    <n v="190"/>
    <x v="3"/>
    <s v="8. Dotar de un aire acondicionado portátil con control de temperatura el centro de cómputo del piso 7, similar al que se encuentra operando en el piso 8."/>
    <s v="GESTIÓN DE LA  INFORMACIÓN Y  COMUNICACIONES"/>
    <x v="1"/>
    <s v="Gerencia de Sistemas "/>
    <s v="Juan Diego Toro"/>
    <s v="Septiembre de 2015"/>
    <s v="PEI"/>
    <n v="124"/>
    <s v="Ac"/>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m/>
    <x v="0"/>
  </r>
  <r>
    <n v="2896"/>
    <n v="192"/>
    <x v="3"/>
    <s v="2. En virtud de las obligaciones administrativas dispuestas en el contrato de interventoría, no se evidencia actividades realizadas hasta la fecha por falta de documentación, dicha falta de documentación se aduce a la no entregada por la Sociedad Portuari"/>
    <s v="GESTIÓN CONTRACTUAL Y  SEGUIMIENTO DE  PROYECTOS DE  INFRAESTRUCTURA DE TRANSPORTE "/>
    <x v="3"/>
    <s v="Puerto de Cartagena "/>
    <s v="Ivan Mejia "/>
    <s v="Septiembre de 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s v="ENE-MAR"/>
    <x v="1"/>
  </r>
  <r>
    <n v="2898"/>
    <n v="194"/>
    <x v="3"/>
    <s v="4. No se evidencia el sistema de identificación y previsión de los principales riesgos asociados al contrato de concesión que permita a la entidad estar atenta a las alertas que dicho seguimiento pueda impulsar acciones sobre el desarrollo del contrato de"/>
    <s v="GESTIÓN CONTRACTUAL Y  SEGUIMIENTO DE  PROYECTOS DE  INFRAESTRUCTURA DE TRANSPORTE "/>
    <x v="3"/>
    <s v="Puerto de Cartagena "/>
    <s v="Ivan Mejia "/>
    <s v="Septiembre de 2015"/>
    <s v="PEI"/>
    <n v="140"/>
    <m/>
    <m/>
    <m/>
    <m/>
    <m/>
    <s v="Mediando memorando No. 2015-303-014619-3 se anexa matriz de riesgos, sin embargo se informa que se está a la espera que el concesionario remita documentación necesaria para identificación de riesgos._x000a_*Mediando memorando No. 2016-303-003553-3 se solicita a"/>
    <m/>
    <x v="1"/>
    <s v="Mediante memorando No. 2016-3030-004606-3 del 12/04/2016 se envía matriz de riesgos a cargo de la sociedad portuaria de Cartagena"/>
    <s v="ABRIL"/>
    <x v="1"/>
  </r>
  <r>
    <n v="2899"/>
    <n v="195"/>
    <x v="3"/>
    <s v="5. No se evidencia gestión social llevada a cabo por la interventoría, en temas referidos a la gestión desarrollada por el concesionario como consecuencia de adecuada atención a usuarios, trámites de peticiones, quejas e incertidumbres de la comunidad par"/>
    <s v="GESTIÓN CONTRACTUAL Y  SEGUIMIENTO DE  PROYECTOS DE  INFRAESTRUCTURA DE TRANSPORTE "/>
    <x v="3"/>
    <s v="Puerto de Cartagena "/>
    <s v="Ivan Mejia "/>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do memorando No. 2016-303-003553-3 se informa que el actualmente el proyecto no cuenta con interventoría; sin embargo, mediante comunicación enviada por la Sociedad Portuaria se recibe un informe social y ambiental que se implementa por parte de la "/>
    <s v="ENE-MAR"/>
    <x v="1"/>
  </r>
  <r>
    <n v="2900"/>
    <n v="196"/>
    <x v="3"/>
    <s v="6. No se evidencia que la interventoría examina y ejerce control sobre LA/FT (Lavado de Activos y Financiación del Terrorismo); este control es viable de realizar mediante solicitud a la Fiduciaria que maneja el Patrimonio Autónomo y las cuentas del contr"/>
    <s v="GESTIÓN CONTRACTUAL Y  SEGUIMIENTO DE  PROYECTOS DE  INFRAESTRUCTURA DE TRANSPORTE "/>
    <x v="3"/>
    <s v="Puerto de Cartagena "/>
    <s v="Ivan Mejia "/>
    <s v="Septiembre de 2015"/>
    <s v="PEI"/>
    <n v="140"/>
    <m/>
    <m/>
    <m/>
    <m/>
    <m/>
    <s v="Mediando memorando No. 2016-303-003553-3 se informa que tanto la interventoría como la ANI solicitó a la concesión reporte de SARLAFT; sin embargo, es necesario conocer la respuesta por parte de la Sociedad Portuaria al respecto"/>
    <m/>
    <x v="1"/>
    <s v="Mediando memorando No. 2016-303-003553-3 se informa que tanto la interventoría como la ANI solicitó a la concesión reporte de SARLAFT; sin embargo, es necesario conocer la respuesta por parte de la Sociedad Portuaria al respecto._x000a_Mediante memorando No. 20"/>
    <s v="JUNIO"/>
    <x v="1"/>
  </r>
  <r>
    <n v="2901"/>
    <n v="197"/>
    <x v="3"/>
    <s v="8.1.2 Para la Supervisión_x000a_1. Se sugiere a la supervisión del proyecto definir conjuntamente con el concesionario y la interventoría los mecanismos por los cuales se pueda llevar a cabo una comunicación más fluida en términos de documentación necesaria par"/>
    <s v="GESTIÓN CONTRACTUAL Y  SEGUIMIENTO DE  PROYECTOS DE  INFRAESTRUCTURA DE TRANSPORTE "/>
    <x v="3"/>
    <s v="Puerto de Cartagena "/>
    <s v="Ivan Mejia "/>
    <s v="Septiembre de 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s v="ENE-MAR"/>
    <x v="1"/>
  </r>
  <r>
    <n v="2903"/>
    <n v="199"/>
    <x v="3"/>
    <s v="3. Dentro de los soportes de los planes de inversión presentados a la ANI y que la jefatura de Control Interno auditó el segundo semestre de 2014 y primer semestre de 2015, se evidenció que los siguientes conceptos mostrados a continuación no son inversio"/>
    <s v="GESTIÓN CONTRACTUAL Y  SEGUIMIENTO DE  PROYECTOS DE  INFRAESTRUCTURA DE TRANSPORTE "/>
    <x v="3"/>
    <s v="Puerto de Cartagena "/>
    <s v="Ivan Mejia "/>
    <s v="Septiembre de 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m/>
    <x v="1"/>
  </r>
  <r>
    <n v="2904"/>
    <n v="200"/>
    <x v="3"/>
    <s v="4. Se evidenciaron inversiones que ha realizado la Sociedad Portuaria a su cuenta y riesgo que son incluidas en el formato GCSP-F-011; esta auditoría verificó que en el segundo semestre de 2014 adjuntaron soportes que no corresponden a inversiones, como e"/>
    <s v="GESTIÓN CONTRACTUAL Y  SEGUIMIENTO DE  PROYECTOS DE  INFRAESTRUCTURA DE TRANSPORTE "/>
    <x v="3"/>
    <s v="Puerto de Cartagena "/>
    <s v="Ivan Mejia "/>
    <s v="Septiembre de 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m/>
    <x v="1"/>
  </r>
  <r>
    <n v="2905"/>
    <n v="201"/>
    <x v="3"/>
    <s v="_x000a_5. Por otro lado, existe una diferencia entre el valor pagado por contraprestación por la SPRC y la liquidación hecha por la ANI, diferencia que a la fecha está siendo debatida mediante unas mesas de trabajo de acuerdo directo. Actualmente la CGR abrió p"/>
    <s v="GESTIÓN CONTRACTUAL Y  SEGUIMIENTO DE  PROYECTOS DE  INFRAESTRUCTURA DE TRANSPORTE "/>
    <x v="3"/>
    <s v="Puerto de Cartagena "/>
    <s v="Ivan Mejia "/>
    <s v="Septiembre de 2015"/>
    <s v="PEI"/>
    <n v="140"/>
    <m/>
    <m/>
    <m/>
    <m/>
    <s v="Mediante memorando No. 2015-303-014330-3, se informa que se han realizado dos mesas de trabajo sobre lo referente, al igual que se ha solicitado concepto a varias dependencias de la ANI, a un asesor externo y a la Interventoría, con el fin de dirimir la s"/>
    <s v="Mediante memorando  No. 2016-303-003553-3, se informa que se han realizado tres mesas de trabajo sobre lo referente, al igual que se ha solicitado concepto a varias dependencias de la ANI, a un asesor externo y a la Interventoría, con el fin de dirimir la"/>
    <m/>
    <x v="1"/>
    <s v="Mediante memorando  No. 2016-303-003553-3, se informa que se han realizado tres mesas de trabajo sobre lo referente, al igual que se ha solicitado concepto a varias dependencias de la ANI, a un asesor externo y a la Interventoría, con el fin de dirimir la"/>
    <s v="JUNIO-JULIO"/>
    <x v="1"/>
  </r>
  <r>
    <n v="2906"/>
    <n v="202"/>
    <x v="3"/>
    <s v="6. Se evidenció que las dos grúas pórtico que pertenecen a la Resolución No. 583 de 2015 del contrato de concesión No. 007 de 1993, las cuales deberían reemplazar las grúas pórtico G3 y G4 de la SPRC, se encuentran en la zona concesionada de Muelle 9; por"/>
    <s v="GESTIÓN CONTRACTUAL Y  SEGUIMIENTO DE  PROYECTOS DE  INFRAESTRUCTURA DE TRANSPORTE "/>
    <x v="3"/>
    <s v="Puerto de Cartagena "/>
    <s v="Ivan Mejia "/>
    <s v="Septiembre de 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te memorando  No. 2016-303-003553-3, se anexa comunicación enviada por la Sociedad Portuaria a la ANI, en donde se evidencia procedimiento realizado para reemplazar las grúas pórtico G3 y G4. "/>
    <s v="ENE-MAR"/>
    <x v="1"/>
  </r>
  <r>
    <n v="2907"/>
    <n v="203"/>
    <x v="3"/>
    <s v="se encuentran, en menor proporción, enlaces desactualizados como se ha evidenciado a lo largo de este informe, teniendo en cuenta que el contenido de la información publicada en la Intranet tiene característica informativa y de transparencia con los servi"/>
    <s v="GESTIÓN DE LA  INFORMACIÓN Y  COMUNICACIONES"/>
    <x v="1"/>
    <s v="Gerencia de Sistemas "/>
    <s v="Juan Diego Toro"/>
    <s v="Septiembre de 2015"/>
    <s v="PEI"/>
    <n v="8"/>
    <s v="Ap"/>
    <s v="Definir una lista de responsables para mantener la actualización de la información "/>
    <d v="2015-01-01T00:00:00"/>
    <d v="2016-07-01T00:00:00"/>
    <m/>
    <s v="Se cuenta con la lista de responsables de la actualización de la información de la página web."/>
    <n v="100"/>
    <x v="1"/>
    <s v="El soporte de la lista de responsables de la actualización de la información se encuentra como soporte en la carpeta C:/ANI/AUDITORIAS"/>
    <s v="ABRIL"/>
    <x v="0"/>
  </r>
  <r>
    <n v="2908"/>
    <n v="204"/>
    <x v="3"/>
    <s v="5. Actualizar la página web de la entidad ya que no se encontró información alguna concerniente a: Provisión por vacancia temporal, comisión para desempeñar empleos de libre nombramiento y remoción o de periodo, vacancia propiamente dicha y encargos."/>
    <s v="GESTIÓN DEL TALENTO HUMANO"/>
    <x v="2"/>
    <s v="Talento Humano"/>
    <s v="Marcos  Noguera"/>
    <s v="Septiembre de 2015"/>
    <s v="PEI"/>
    <n v="28"/>
    <m/>
    <m/>
    <m/>
    <m/>
    <m/>
    <s v="se verifico en la pagina de la entidad que se publico un link con los ASPIRANTES A CARGOS DE LIBRE NOMBRAMIENTO Y REMOCIÓN http://www.ani.gov.co/contratacion/aspirantes"/>
    <m/>
    <x v="0"/>
    <m/>
    <m/>
    <x v="0"/>
  </r>
  <r>
    <n v="2909"/>
    <n v="205"/>
    <x v="3"/>
    <s v="• Incorporar la Resolución 296 de 2012 en la intranet de la entidad, teniendo en cuenta que para esta auditoría no fue posible encontrar dicha norma "/>
    <s v="GESTIÓN JURÍDICA"/>
    <x v="5"/>
    <s v="Defensa Judicial "/>
    <s v="Marcos  Noguera"/>
    <s v="Septiembre de 2015"/>
    <s v="PIL"/>
    <n v="8"/>
    <m/>
    <m/>
    <m/>
    <m/>
    <m/>
    <m/>
    <m/>
    <x v="1"/>
    <s v="Ya se encuentra publicada la Resolución 296 de 2012 - conciliación"/>
    <s v="ENE-MAR"/>
    <x v="0"/>
  </r>
  <r>
    <n v="2910"/>
    <n v="206"/>
    <x v="1"/>
    <s v="No obstante que el contrato de Interventoría N° SEA 015 de 2012 suscrito ante la Agencia Nacional de Infraestructura y el Consorcio Inter-Puertos, capítulo IV, sección 4.0.2 “Informes Mensuales”,  establece que el Interventor deberá suministrar al Supervi"/>
    <s v="GESTIÓN CONTRACTUAL Y  SEGUIMIENTO DE  PROYECTOS DE  INFRAESTRUCTURA DE TRANSPORTE "/>
    <x v="3"/>
    <s v="Puerto Regional de Santa Marta "/>
    <s v="Javier León"/>
    <s v="Octubre de 2013"/>
    <s v="PEI"/>
    <n v="63"/>
    <m/>
    <m/>
    <m/>
    <m/>
    <s v="Los tiempos de presentación de informes mensuales están sujetos a la pertinencia con la que las sociedades portuarias presentan sus reportes mensuales de actividades ejecutadas en materia técnica, operativa, ambiental y financiera. No obstante, se han efe"/>
    <s v="Mediante correo electrónico del 18/12/15 se informa que se la interventoría entregará las planillas con la facturación y de esta manera no retrasar la entrega de los informes."/>
    <n v="100"/>
    <x v="1"/>
    <s v="Mediante memorando No. 2016-303.003674-3  se anexa los últimos 4 informes de interventoría, y aunque uno sólo no cumple con los 5 días hábiles, se evidencia que en general se cumple "/>
    <s v="ENE-MAR"/>
    <x v="1"/>
  </r>
  <r>
    <n v="2911"/>
    <n v="207"/>
    <x v="1"/>
    <s v="Dentro de los formatos adoptados por la Interventoría se debe incluir la obligación del contrato de concesión en cumplimiento a la señalización temporal de obra....&quot;"/>
    <s v="GESTIÓN CONTRACTUAL Y  SEGUIMIENTO DE  PROYECTOS DE  INFRAESTRUCTURA DE TRANSPORTE "/>
    <x v="3"/>
    <s v="Puerto Regional de Santa Marta "/>
    <s v="Javier León"/>
    <s v="Octubre de 2013"/>
    <s v="PEI"/>
    <n v="63"/>
    <m/>
    <m/>
    <m/>
    <m/>
    <s v="Para la realización del seguimiento de las obras correspondientes a las inversiones que ejecuta el concesionario, no existe formato alguno propuesto oficialmente por la Agencia en la que se deba consignar e informar los avances de las diferentes actividad"/>
    <s v="Mediante correo electrónico del 18/12/15 se informa que se incluirá el seguimiento de la señalización en los informes mensuales._x000a_*Mediante memorando No. 2016-303.003674-3  se anexa los últimos 4 informes de interventoría; sin embargo, no se evidencia que "/>
    <n v="60"/>
    <x v="1"/>
    <s v="Mediante memorando No. 2016-303.003674-3  se anexa los últimos 4 informes de interventoría; sin embargo, no se evidencia que se haya incluido el seguimiento a la señalización en el informe (indicar en que parte)._x000a__x000a__x000a_Mediante memorando No. 2016-303-008005-3"/>
    <s v="JUNIO-JULIO"/>
    <x v="1"/>
  </r>
  <r>
    <n v="2912"/>
    <n v="208"/>
    <x v="1"/>
    <s v="Se cuentan con áreas e inversiones condicionadas como son la adecuación de la carrera 1 y acceso a la carrera 4 (inversión para el 2012), Invemar, los Silos de Almagrario, Muelle de Granel Líquido, inversiones que se encuentran aplazadas...&quot;"/>
    <s v="GESTIÓN CONTRACTUAL Y  SEGUIMIENTO DE  PROYECTOS DE  INFRAESTRUCTURA DE TRANSPORTE "/>
    <x v="3"/>
    <s v="Puerto Regional de Santa Marta "/>
    <s v="Javier León"/>
    <s v="Octubre de 2013"/>
    <s v="PEI"/>
    <n v="63"/>
    <m/>
    <m/>
    <m/>
    <m/>
    <s v="Referente a este tipo de inversiones, la interventoría ha venido haciendo acompañamiento al concesionario en sus gestiones frente a las diferentes autoridades y poseedores de los bienes que harían parte de la concesión una vez surtido el trámite para ser "/>
    <s v="Mediante correo electrónico del 18/12/15 se informa que se ha realizado seguimiento al tema; sin embargo, es necesario requerir soportes._x000a_*Mediante memorando No. 2016-303.003674-3  se anexa comunicación de la interventoría solicitando al concesionario lo "/>
    <n v="80"/>
    <x v="0"/>
    <m/>
    <m/>
    <x v="1"/>
  </r>
  <r>
    <n v="2914"/>
    <n v="210"/>
    <x v="1"/>
    <s v="&quot;...5.     Existen algunas observaciones técnicas efectuadas por parte de la Oficina de Control Interno, sobre las cuales no existe pronunciamiento alguno emanado de la supervisión y las cuales es importante sean tomadas en cuenta:_x000a_a.  Se debe incluir en "/>
    <s v="GESTIÓN CONTRACTUAL Y  SEGUIMIENTO DE  PROYECTOS DE  INFRAESTRUCTURA DE TRANSPORTE "/>
    <x v="3"/>
    <s v="Puerto Regional de Santa Marta "/>
    <s v="Javier León"/>
    <s v="Octubre de 2013"/>
    <s v="PEI"/>
    <n v="63"/>
    <m/>
    <m/>
    <m/>
    <m/>
    <s v="En lo correspondiente a estas tres observaciones de tipo técnico emanado de la Oficina de Control interno, la  interventoría no cuenta con requerimiento alguno vigente que solicite expresamente incluir en sus informes mensuales el resultado del seguimient"/>
    <s v="Mediante correo electrónico del 18/12/15 se informa que se incluirá un detalle de la vía férrea dentro del puerto en los informes mensuales._x000a_*Mediante memorando No. 2016-303.003674-3  se anexa informe de inventario; sin embargo, es necesario evidenciar la"/>
    <n v="50"/>
    <x v="1"/>
    <s v="Mediante memorando No. 2016-303.003674-3  se anexa informe de inventario; sin embargo, es necesario evidenciar la inclusión del tema en los informes mensuales ni el detalle de la vía férrea que se mencionaba anteriormente._x000a__x000a_Mediante memorando No. 2016-303"/>
    <s v="JUNIO-JULIO"/>
    <x v="1"/>
  </r>
  <r>
    <n v="2923"/>
    <n v="219"/>
    <x v="3"/>
    <s v=" Para la Interventoría_x000a_a) Dentro de los informes de Interventoría no se evidenció el establecimiento y aplicación de índices o indicadores que permitan medir la eficacia y la eficiencia de los trabajos del Interventor._x000a_"/>
    <s v="GESTIÓN CONTRACTUAL Y  SEGUIMIENTO DE  PROYECTOS DE  INFRAESTRUCTURA DE TRANSPORTE "/>
    <x v="3"/>
    <s v="Puerto Regional de Santa Marta "/>
    <s v="Alvaro Sandoval"/>
    <s v="Septiembre de 2015"/>
    <s v="PEI"/>
    <n v="63"/>
    <m/>
    <m/>
    <m/>
    <m/>
    <m/>
    <s v="Mediante correo electrónico del 18/12/15 se informa que aunque no es una obligación, la interventoría realiza seguimiento mediante registros de información; sin embargo, es necesario requerir soportes._x000a_*Mediante memorando No. 2016-303.003674-3  se anexa i"/>
    <m/>
    <x v="1"/>
    <s v="Mediante memorando No. 2016-303.003674-3  se anexa informe de interventoría con seguimiento a las operaciones propias del Puerto. Al respecto, se recomienda que la información sea más completa y detallada._x000a__x000a_Mediante memorando No. 2016-303-008005-3 del 27/"/>
    <s v="JUNIO-JULIO"/>
    <x v="1"/>
  </r>
  <r>
    <n v="2924"/>
    <n v="220"/>
    <x v="3"/>
    <s v="b) Las páginas web de la concesión, presenta déficit en su información respecto de la interventoría."/>
    <s v="GESTIÓN CONTRACTUAL Y  SEGUIMIENTO DE  PROYECTOS DE  INFRAESTRUCTURA DE TRANSPORTE "/>
    <x v="3"/>
    <s v="Puerto Regional de Santa Marta "/>
    <s v="Alvaro Sandoval"/>
    <s v="Septiembre de 2015"/>
    <s v="PEI"/>
    <n v="63"/>
    <m/>
    <m/>
    <m/>
    <m/>
    <m/>
    <s v="Mediante correo electrónico del 18/12/15 se informa que se traslado la observación a la sociedad portuaria; sin embargo, es necesario requerir soportes._x000a_*Mediante memorando No. 2016-303.003674-3  se anexa correo electrónico trasladando el requerimiento. E"/>
    <m/>
    <x v="1"/>
    <s v="Mediante memorando No. 2016-303-011501-3 del 22/09/2016, se anexa comunicaciones solicitado modificaciones. La pág se encuentra en operacion."/>
    <s v="septiembre"/>
    <x v="1"/>
  </r>
  <r>
    <n v="2925"/>
    <n v="221"/>
    <x v="3"/>
    <s v="c) No se evidenció que se lleve una matriz o metodología para identificar periódicamente los riesgos del desarrollo del contrato de concesión y del de interventoría. todos los riesgos son del privado pero deberían señalarse de manera más específica y punt"/>
    <s v="GESTIÓN CONTRACTUAL Y  SEGUIMIENTO DE  PROYECTOS DE  INFRAESTRUCTURA DE TRANSPORTE "/>
    <x v="3"/>
    <s v="Puerto Regional de Santa Marta "/>
    <s v="Alvaro Sandoval"/>
    <s v="Septiembre de 2015"/>
    <s v="PEI"/>
    <n v="63"/>
    <m/>
    <m/>
    <m/>
    <m/>
    <m/>
    <s v="Mediante correo electrónico del 18/12/15 se informa que no es una obligación de la interventoría; sin embargo, es necesario requerir soportes sobre la posición del supervisor y la matriz de riesgos._x000a_*Mediante correo electrónico del 18/12/15 y memorando No"/>
    <m/>
    <x v="0"/>
    <m/>
    <m/>
    <x v="1"/>
  </r>
  <r>
    <n v="2926"/>
    <n v="222"/>
    <x v="3"/>
    <s v="d) La señalización de obra es deficiente, se verificaron los frentes de trabajo donde la señalización no es suficiente como se evidencia en las fotos 3 y 4 del componente técnico; es importante exigir a la sociedad portuaria respecto de este tema."/>
    <s v="GESTIÓN CONTRACTUAL Y  SEGUIMIENTO DE  PROYECTOS DE  INFRAESTRUCTURA DE TRANSPORTE "/>
    <x v="3"/>
    <s v="Puerto Regional de Santa Marta "/>
    <s v="Alvaro Sandoval"/>
    <s v="Septiembre de 2015"/>
    <s v="PEI"/>
    <n v="63"/>
    <m/>
    <m/>
    <m/>
    <m/>
    <m/>
    <s v="Mediante correo electrónico del 18/12/15 se informa que se incluirá el requerimiento en los informes mensuales._x000a_*Mediante memorando No. 2016-303.003674-3  se anexa los últimos 4 informes de interventoría; sin embargo, no se evidencia que se haya incluido "/>
    <m/>
    <x v="1"/>
    <s v="Mediante memorando No. 2016-303.003674-3  se anexa los últimos 4 informes de interventoría; sin embargo, no se evidencia que se haya incluido el seguimiento a la señalización en el informe (indicar en que parte)._x000a__x000a_Mediante memorando No. 2016-303-008005-3 "/>
    <s v="JUNIO-JULIO"/>
    <x v="1"/>
  </r>
  <r>
    <n v="2927"/>
    <n v="223"/>
    <x v="3"/>
    <s v="e) El último plan de inversión, establece el cambio de escáner; estos aún no se han comprado y los que ya están previstos serán desactualizados a futuro, se debe verificar y emprender las recomendaciones necesarias."/>
    <s v="GESTIÓN CONTRACTUAL Y  SEGUIMIENTO DE  PROYECTOS DE  INFRAESTRUCTURA DE TRANSPORTE "/>
    <x v="3"/>
    <s v="Puerto Regional de Santa Marta "/>
    <s v="Alvaro Sandoval"/>
    <s v="Septiembre de 2015"/>
    <s v="PEI"/>
    <n v="63"/>
    <m/>
    <m/>
    <m/>
    <m/>
    <m/>
    <s v="Mediante correo electrónico del 18/12/15 se informa se dio una reunión en que se demostró la adquisición de los equipos; sin embargo, es necesario requerir soportes"/>
    <m/>
    <x v="1"/>
    <s v="Mediante memorando No. 2016-303.003674-3  se anexa comunicación en donde se demuestra la adquisición de los equipos"/>
    <s v="ENE-MAR"/>
    <x v="1"/>
  </r>
  <r>
    <n v="2929"/>
    <n v="225"/>
    <x v="3"/>
    <s v="b) El concesionario continua adelantando actividades que no fueron incluidas dentro del Plan Bienal 2015-2016, por lo cual se sugiere a la ANI agilizar el proceso de análisis, estudio y aprobación del plan bienal pendiente, con el fin de establecer cómo v"/>
    <s v="GESTIÓN CONTRACTUAL Y  SEGUIMIENTO DE  PROYECTOS DE  INFRAESTRUCTURA DE TRANSPORTE "/>
    <x v="3"/>
    <s v="Puerto Regional de Santa Marta "/>
    <s v="Alvaro Sandoval"/>
    <s v="Septiembre de 2015"/>
    <s v="PEI"/>
    <n v="63"/>
    <m/>
    <m/>
    <m/>
    <m/>
    <m/>
    <s v="Mediante memorando No. 2016-303.003674-3  se informa que ya se han emitidos conceptos técnicos y requerimientos al concesionario; sin embargo, es necesario realizar seguimiento al tema en Julio 2016._x000a_Mediante memorando No. 2016-303-008005-3 del 27/06/2016"/>
    <m/>
    <x v="0"/>
    <m/>
    <m/>
    <x v="1"/>
  </r>
  <r>
    <n v="2930"/>
    <n v="226"/>
    <x v="3"/>
    <s v="c) Esta concesión ha tenido desde la auditoria del año 2013, cuatro (4) supervisores por parte de la ANI así: Fernando Hoyos, Miguel Landinez, Alfonso Córdoba y Yadira Perez Arciniegas, generando problemas de continuidad en el manejo de la información."/>
    <s v="GESTIÓN CONTRACTUAL Y  SEGUIMIENTO DE  PROYECTOS DE  INFRAESTRUCTURA DE TRANSPORTE "/>
    <x v="3"/>
    <s v="Puerto Regional de Santa Marta "/>
    <s v="Alvaro Sandoval"/>
    <s v="Septiembre de 2015"/>
    <s v="PEI"/>
    <n v="63"/>
    <m/>
    <m/>
    <m/>
    <m/>
    <m/>
    <m/>
    <m/>
    <x v="1"/>
    <s v="Mediante memorando No. 2016-303.003674-3  se da explicación de la situación"/>
    <s v="ENE-MAR"/>
    <x v="1"/>
  </r>
  <r>
    <n v="2931"/>
    <n v="227"/>
    <x v="3"/>
    <s v="d) La ANI expidió la Resolución No. 1104 de 2015 por medio de la cual aprobó el PB 13 – 14 de SPRSM; sin embargo, esta interpuso el respectivo recurso de reposición, por lo que aún no se puede afirmar la ejecutoria de dicho acto administrativo para proced"/>
    <s v="GESTIÓN CONTRACTUAL Y  SEGUIMIENTO DE  PROYECTOS DE  INFRAESTRUCTURA DE TRANSPORTE "/>
    <x v="3"/>
    <s v="Puerto Regional de Santa Marta "/>
    <s v="Alvaro Sandoval"/>
    <s v="Septiembre de 2015"/>
    <s v="PEI"/>
    <n v="63"/>
    <m/>
    <m/>
    <m/>
    <m/>
    <m/>
    <s v="Mediante correo electrónico del 18/12/15 se informa que la interventoría se encuentra adelantando el balance de inversiones; sin embargo, es necesario requerir soportes._x000a_*Mediante memorando No. 2016-303.003674-3  se informa que ya se han emitidos concepto"/>
    <m/>
    <x v="1"/>
    <s v="Mediante memorando No. 2016-303.003674-3  se informa que ya se han emitidos conceptos técnicos y requerimientos al concesionario; sin embargo, es necesario realizar seguimiento al tema en Julio 2016._x000a__x000a_Mediante memorando No. 2016-303-008005-3 del 27/06/201"/>
    <s v="JUNIO-JULIO"/>
    <x v="1"/>
  </r>
  <r>
    <n v="2932"/>
    <n v="228"/>
    <x v="3"/>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
    <x v="3"/>
    <s v="Puerto Regional de Santa Marta "/>
    <s v="Alvaro Sandoval"/>
    <s v="Septiembre de 2015"/>
    <s v="PEI"/>
    <n v="63"/>
    <m/>
    <m/>
    <m/>
    <m/>
    <m/>
    <s v="Mediante memorando No. 2016-303.003674-3  se informa que se está realizando backup para conseguir soportes. A la espera de documentación"/>
    <m/>
    <x v="0"/>
    <m/>
    <m/>
    <x v="1"/>
  </r>
  <r>
    <n v="2934"/>
    <n v="230"/>
    <x v="3"/>
    <s v="3. Dentro del informe mensual de interventoría, se sugiere enmarcar de manera más significativa las acciones asociadas a las actividades de índole social realizadas por el contratista, estas son fundamentales en la entrada en operación que está teniendo e"/>
    <s v="GESTIÓN CONTRACTUAL Y  SEGUIMIENTO DE  PROYECTOS DE  INFRAESTRUCTURA DE TRANSPORTE "/>
    <x v="3"/>
    <s v="Corredor  férreo La Dorada - Chiriguaná"/>
    <s v="Ivan Mejia "/>
    <s v="Septiembre de 2015"/>
    <s v="PEI"/>
    <n v="154"/>
    <m/>
    <s v="Acciones adelantadas:_x000a__x000a_Con el fin de fortalecer y atender las recomendaciones efectuadas por la OCI, se requirió a la Interventoría a fin de plasmar en un  Capitulo especial las activiadades de índole social en el marco del Contrato de Obra No 418 de Octu"/>
    <m/>
    <m/>
    <m/>
    <s v="Mediante memorando No. 2015-307-015141-3, se informa que se realizará un informe, el cual se remitirá en Noviembre de 2016"/>
    <m/>
    <x v="1"/>
    <s v="Mediante correo electrónico del 27/06/2016, se evidencia que en el informe mensual de la interventoría se incluyó un capítulo, en donde se indica seguimiento del tema social del proyecto."/>
    <s v="JUNIO-JULIO"/>
    <x v="1"/>
  </r>
  <r>
    <n v="2936"/>
    <n v="232"/>
    <x v="3"/>
    <s v="8.1.2 Para la Supervisión_x000a_1. Definir de manera activa los posibles escenarios con los cuales se financiará el ramal Capulco, este ramal si bien no incide en la operación continua del corredor La Dorada-Chiriguaná, si es un punto crítico contractual que se"/>
    <s v="GESTIÓN CONTRACTUAL Y  SEGUIMIENTO DE  PROYECTOS DE  INFRAESTRUCTURA DE TRANSPORTE "/>
    <x v="3"/>
    <s v="Corredor  férreo La Dorada - Chiriguaná"/>
    <s v="Ivan Mejia "/>
    <s v="Septiembre de 2015"/>
    <s v="PEI"/>
    <n v="154"/>
    <m/>
    <s v="Buscar el financiamiento de la obra de Ramal Capulco, en su fase I, a través de recursos propios del contrato vigente con el fin de garantizar la conectividad el corredor en cumplimiento del acamce y objeto establecido en el contrato de obra 418 de 2013._x000a_"/>
    <m/>
    <m/>
    <m/>
    <s v="No cierra la no conformidad, ya que mediante memorando No. 2015-307-015141-3, no se incluyó._x000a__x000a_Mediante correos electrónicos del  22 de febrero, 14 de abril y 26 de abril se solicitó cierre de la no conformidad sin plan de mejoramiento._x000a__x000a_Mediante correo el"/>
    <m/>
    <x v="1"/>
    <s v="Mediante correo electrónico del 27/06/2016, se aeva otrosí No. 3, en el cual la Entidad garantiza los recursos requeridos para la ejecución de la la Obra denomidada Ramal Capulco. "/>
    <s v="JUNIO-JULIO"/>
    <x v="1"/>
  </r>
  <r>
    <n v="2946"/>
    <n v="242"/>
    <x v="3"/>
    <s v="1. Al concluir la auditoría a las acreencias de la Entidad, observamos que hay cuentas pendientes por pagar a la ANI de los diversos operadores a los que FENOCO factura para el recaudo de estos recursos. A continuación detallamos las acreencias más crític"/>
    <s v="GESTIÓN  ADMINISTRATIVA Y  FINANCIERA"/>
    <x v="2"/>
    <s v="Contabilidad"/>
    <s v="Luz Jeni Fung Muñoz"/>
    <s v="Diciembre de 2015"/>
    <s v="PIL"/>
    <n v="20"/>
    <m/>
    <m/>
    <m/>
    <m/>
    <s v="YA SE CERRO CON ACTA DEL COMITÉ CONTABLE DE DICIEMBRE DE 2015"/>
    <s v="POR MEDIO DEL Comité Técnico de Sostenibilidad del Sistema de Contabilidad Pública de diciembre de 2015 se castigo la cartera. Se subsanó con comité último acta"/>
    <m/>
    <x v="1"/>
    <m/>
    <s v="ABRIL"/>
    <x v="0"/>
  </r>
  <r>
    <n v="2947"/>
    <n v="243"/>
    <x v="3"/>
    <s v="2. Se encuentran vigentes la No Conformidad 2059 y 2786 en relación con que no se evidencias gestiones para la recuperación de la cartera de difícil de cobro de FENOCO. La vicepresidencia jurídica en el comité técnico de sostenibilidad del sistema de cont"/>
    <s v="GESTIÓN  ADMINISTRATIVA Y  FINANCIERA"/>
    <x v="2"/>
    <s v="Contabilidad"/>
    <s v="Luz Jeni Fung Muñoz"/>
    <s v="Diciembre de 2015"/>
    <s v="PIL"/>
    <n v="20"/>
    <m/>
    <m/>
    <m/>
    <m/>
    <s v="YA SE CERRO CON ACTA DEL COMITÉ CONTABLE DE DICIEMBRE DE 2015"/>
    <s v="POR MEDIO DEL Comité Técnico de Sostenibilidad del Sistema de Contabilidad Pública de diciembre de 2015 se castigo la cartera."/>
    <m/>
    <x v="1"/>
    <m/>
    <s v="ABRIL"/>
    <x v="0"/>
  </r>
  <r>
    <n v="2948"/>
    <n v="244"/>
    <x v="3"/>
    <s v="1. Incumplimiento de los términos establecidos en el art. 14 de la ley 1437 de 2011: Lo presente teniendo en cuenta que en los dos (2) trimestres evaluados se dieron los siguientes porcentajes:_x000a_- Primer trimestre: De 586 comunicaciones se respondieron fue"/>
    <s v="TRANSPARENCIA,  PARTICIPACIÓN,  SERVICIO AL  CIUDADANO Y  COMUNICACIÓN"/>
    <x v="2"/>
    <s v="Atención al ciudadano"/>
    <s v="Luz Mary Hernández"/>
    <s v="Octubre de 2015"/>
    <s v="PIL"/>
    <n v="35"/>
    <s v="Ap"/>
    <s v="En el plan de mejoramiento propuesto se indica que &quot;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_x000a_Se harán capacitaciones conforme al cronograma planteado en el P"/>
    <s v="Informe de auditoria de febrero 2016:_x000a_El GIT- Atención al ciudadano mediante memorando rad. No. 2015-402-015559-3 del 30/12/2015, comunica los diferentes controles  que ha realizado para mitigar el riesgo de incumplimiento de plazos para dar respuesta por"/>
    <m/>
    <x v="1"/>
    <m/>
    <s v="AGOSTO"/>
    <x v="0"/>
  </r>
  <r>
    <n v="2949"/>
    <n v="245"/>
    <x v="3"/>
    <s v="2. Incumplimiento a los criterios establecidos en la circular No. 2013-409-000009-4 del 10/05/2015, referente con el manejo de ORFEO y Derechos de Petición. "/>
    <s v="TRANSPARENCIA,  PARTICIPACIÓN,  SERVICIO AL  CIUDADANO Y  COMUNICACIÓN"/>
    <x v="2"/>
    <s v="Atención al ciudadano"/>
    <s v="Luz Mary Hernández"/>
    <s v="Octubre de 2015"/>
    <s v="PIL"/>
    <n v="35"/>
    <s v="Ap"/>
    <s v="En el plan de mejoramiento propuesto se precisa que se adelantaran capacitaciones de ORFEO a través de Talento humano."/>
    <d v="2016-07-01T00:00:00"/>
    <d v="2016-12-31T00:00:00"/>
    <s v="Se verificará el cumplimiento de las acciones propuestas trimestralmente. Se realizará prueba aleatoria sobre la inclusión del los enlaces de las entradas Vs. Repuestas. Por otra parte, se revisarán soportes de asistencias a las capacitaciones._x000a_JUNIO 2016"/>
    <s v="Informe de auditoria de febrero 2016:_x000a_El GIT- Atención al ciudadano mediante memorando rad. No. 2015-402-015559-3 del 30/12/2015, informa las diferentes gestiones que se han emprendido sobre este tema;  sin embargo, para el cuarto trimestre se evidencian "/>
    <m/>
    <x v="1"/>
    <m/>
    <s v="AGOSTO"/>
    <x v="0"/>
  </r>
  <r>
    <n v="2950"/>
    <n v="246"/>
    <x v="3"/>
    <s v="3. Incumplimiento Art. 8 de la Ley 1437 de 2011, lo presente teniendo en cuenta que en la página Web de la entidad, en el  link de servicios al ciudadano, existe información desactualizada correspondiente con: _x000a_- Resultados en la participación ciudadana_x000a_-"/>
    <s v="TRANSPARENCIA,  PARTICIPACIÓN,  SERVICIO AL  CIUDADANO Y  COMUNICACIÓN"/>
    <x v="2"/>
    <s v="Atención al ciudadano"/>
    <s v="Luz Mary Hernández"/>
    <s v="Octubre de 2015"/>
    <s v="PIL"/>
    <n v="35"/>
    <m/>
    <m/>
    <m/>
    <m/>
    <m/>
    <s v="Se evidenció que se realizaron diferentes ajustes y actualizaciones a la página web de la entidad y por ende, lo propio con la atención al ciudadano."/>
    <n v="100"/>
    <x v="1"/>
    <s v="Se cerro la  no conformidad en el informe de febrero de 2016"/>
    <s v="ENE-MAR"/>
    <x v="0"/>
  </r>
  <r>
    <n v="2951"/>
    <n v="247"/>
    <x v="3"/>
    <s v="1. No es posible evidenciar el nivel de cumplimiento de la normatividad, en tanto que a la fecha 27 de octubre de 2015, no se ha recibido de parte de la Gerencia de Sistemas, la información ni la documentación exigida por este ejercicio de evaluación y se"/>
    <s v="GESTIÓN DE LA  INFORMACIÓN Y  COMUNICACIONES"/>
    <x v="1"/>
    <s v="Gerencia de Sistemas "/>
    <s v="Juan Diego Toro"/>
    <s v="Octubre de 2015"/>
    <s v="PEI"/>
    <n v="7"/>
    <s v="Ac"/>
    <s v="Diligenciar la lista de chequeo"/>
    <d v="2015-09-30T00:00:00"/>
    <d v="2015-12-31T00:00:00"/>
    <m/>
    <s v="EL documento fue remitido el 23 de diciembre de 2015"/>
    <n v="100"/>
    <x v="1"/>
    <s v="El soporte de esta lista diligencia se encuentra en c:\ani\auditorias"/>
    <s v="ABRIL"/>
    <x v="0"/>
  </r>
  <r>
    <n v="2952"/>
    <n v="248"/>
    <x v="3"/>
    <s v="1. Actualizar la información de la página web ya que se encuentra desactualizada y no brinda información relevante acorde a la realidad del proyecto."/>
    <s v="GESTIÓN CONTRACTUAL Y  SEGUIMIENTO DE  PROYECTOS DE  INFRAESTRUCTURA DE TRANSPORTE "/>
    <x v="3"/>
    <s v="Neiva-Espinal-Girardot"/>
    <s v="Angela Cajamarca"/>
    <s v="Octubre de 2015"/>
    <s v="PEI"/>
    <n v="50"/>
    <s v="Ac"/>
    <s v="Se actualiza la pagina web de la Interventoría    http://www.interventorianeg.com/"/>
    <m/>
    <m/>
    <m/>
    <s v="Mediante correo electrónico del 6 de abril se informa que la página WEB se actualizó y se incluyeron todos los requerimientos observados en la Auditoría._x000a__x000a_El 11 de abril mediante correo electrónico se informa que la no conformidad queda en estado &quot;cerrado"/>
    <n v="100"/>
    <x v="1"/>
    <m/>
    <s v="ABRIL"/>
    <x v="1"/>
  </r>
  <r>
    <n v="2953"/>
    <n v="249"/>
    <x v="3"/>
    <s v="2. Verificar los procedimientos para la implementación de camilla, puntos de encuentro, extintor, botiquín y todos los temas relacionados con seguridad industrial en la oficina ubicada en el Municipio del Guamo."/>
    <s v="GESTIÓN CONTRACTUAL Y  SEGUIMIENTO DE  PROYECTOS DE  INFRAESTRUCTURA DE TRANSPORTE "/>
    <x v="3"/>
    <s v="Neiva-Espinal-Girardot"/>
    <s v="Angela Cajamarca"/>
    <s v="Octubre de 2015"/>
    <s v="PEI"/>
    <n v="50"/>
    <s v="Ac"/>
    <s v="Se verifico los procedimientos de seguridad industrial y salud ocupacional y se implementa lo respectivo. se adjuntan fotografías."/>
    <m/>
    <m/>
    <m/>
    <s v="Mediante correo electrónico del 6 de abril se adjuntan fotografías en donde se verifica que se realizaron cambios.  De igual manera, mediante correo electrónico del 13 de abril se enviaron los procedimientos implementados._x000a__x000a_El 13 de abril mediante correo "/>
    <n v="100"/>
    <x v="1"/>
    <m/>
    <s v="ABRIL"/>
    <x v="1"/>
  </r>
  <r>
    <n v="2954"/>
    <n v="250"/>
    <x v="3"/>
    <s v="Para la Interventoría                              1. No se evidencian acciones de apremio sobre el no funcionamiento de la báscula de pesaje Los Acacios en el trayecto Cúcuta-Pamplona; se observó que la concesión está adecuando la infraestructura física "/>
    <s v="GESTIÓN CONTRACTUAL Y  SEGUIMIENTO DE  PROYECTOS DE  INFRAESTRUCTURA DE TRANSPORTE "/>
    <x v="3"/>
    <s v="Área metropolitana de Cúcuta"/>
    <s v="Ivan Mejia "/>
    <s v="Octubre de 2015"/>
    <s v="PEI"/>
    <n v="57"/>
    <m/>
    <m/>
    <m/>
    <m/>
    <m/>
    <s v="Mediante correo electrónico del 21/12/15, se informa que se requirió plan de contingencia al concesionario; sin embargo, es necesario enviar soportes y respuesta del concesionario_x000a_"/>
    <m/>
    <x v="1"/>
    <s v="Mediante correo electrónico del 21/12/15, se informa que se requirió plan de contingencia al concesionario. Se adjuntan soportes "/>
    <s v="ENE-MAR"/>
    <x v="1"/>
  </r>
  <r>
    <n v="2955"/>
    <n v="251"/>
    <x v="3"/>
    <s v="Para la Interventoría                              2. El control de la infraestructura de peaje en el denominado Los Acacios no es suficiente respecto al servicio que se debe brindar, el sistema tecnológico que posee no es actualizado y prevé falencias pa"/>
    <s v="GESTIÓN CONTRACTUAL Y  SEGUIMIENTO DE  PROYECTOS DE  INFRAESTRUCTURA DE TRANSPORTE "/>
    <x v="3"/>
    <s v="Área metropolitana de Cúcuta"/>
    <s v="Ivan Mejia "/>
    <s v="Octubre de 2015"/>
    <s v="PEI"/>
    <n v="57"/>
    <m/>
    <m/>
    <m/>
    <m/>
    <m/>
    <s v="Mediante correo electrónico del 21/12/15, se informa que se evidenció lo mismo en las auditorías de sistemas; sin embargo, es necesario enviar soportes y respuesta del concesionario_x000a_"/>
    <m/>
    <x v="1"/>
    <s v="Mediante correo electrónico del 21/12/15, se informa que se evidenció lo mismo en las auditorías de sistemas. Se adjuntan soportes "/>
    <s v="ENE-MAR"/>
    <x v="1"/>
  </r>
  <r>
    <n v="2956"/>
    <n v="252"/>
    <x v="3"/>
    <s v="Para la Interventoría                              3. Los backup de información relativa a la interventoría no fue presentada de manera in situ, estos sistemas de respaldo son esenciales al momento de requerir información histórica del proyecto que pueda "/>
    <s v="GESTIÓN CONTRACTUAL Y  SEGUIMIENTO DE  PROYECTOS DE  INFRAESTRUCTURA DE TRANSPORTE "/>
    <x v="3"/>
    <s v="Área metropolitana de Cúcuta"/>
    <s v="Ivan Mejia "/>
    <s v="Octubre de 2015"/>
    <s v="PEI"/>
    <n v="57"/>
    <m/>
    <m/>
    <m/>
    <m/>
    <m/>
    <s v="Mediante correo electrónico del 21/12/15, se informa que si se está realizando el back up; sin embargo, es necesario enviar soportes "/>
    <m/>
    <x v="1"/>
    <s v="Mediante correo electrónico del 21/12/15, se informa que si se está realizando el back up. Se adjuntan soportes "/>
    <s v="ENE-MAR"/>
    <x v="1"/>
  </r>
  <r>
    <n v="2957"/>
    <n v="253"/>
    <x v="3"/>
    <s v="Para la Interventoría                              4. No se evidenció el inventario del proyecto, se presentaron diagnósticos asociados al mismo lo cual no se compadece con el inventario general que debe tener el proyecto asociados a todos los elementos q"/>
    <s v="GESTIÓN CONTRACTUAL Y  SEGUIMIENTO DE  PROYECTOS DE  INFRAESTRUCTURA DE TRANSPORTE "/>
    <x v="3"/>
    <s v="Área metropolitana de Cúcuta"/>
    <s v="Ivan Mejia "/>
    <s v="Octubre de 2015"/>
    <s v="PEI"/>
    <n v="57"/>
    <m/>
    <m/>
    <m/>
    <m/>
    <m/>
    <s v="Mediante correo electrónico del 21/12/15, se informa que se está realizando el inventario; sin embargo, es necesario enviar fecha de cumplimiento_x000a__x000a_Seguimiento en 2016"/>
    <m/>
    <x v="1"/>
    <s v="Mediante correo electrónico del 01/07/2016, se anexa inventario vial actualizado, discriminado por tramos "/>
    <s v="JUNIO-JULIO"/>
    <x v="1"/>
  </r>
  <r>
    <n v="2958"/>
    <n v="254"/>
    <x v="3"/>
    <s v="Para la Interventoría                              5. Actualizar permanentemente la información de la página web ya que se encuentra desactualizada y no brinda información actual y conforme a la realidad del proyecto; de la misma manera se sugiere hacer e"/>
    <s v="GESTIÓN CONTRACTUAL Y  SEGUIMIENTO DE  PROYECTOS DE  INFRAESTRUCTURA DE TRANSPORTE "/>
    <x v="3"/>
    <s v="Área metropolitana de Cúcuta"/>
    <s v="Ivan Mejia "/>
    <s v="Octubre de 2015"/>
    <s v="PEI"/>
    <n v="57"/>
    <m/>
    <m/>
    <m/>
    <m/>
    <m/>
    <s v="Mediante correo electrónico del 21/12/15, se informa que se tiene actualizada la pago WEB de la interventoría y concesión; sin embargo, es necesario enviar soportes"/>
    <m/>
    <x v="1"/>
    <s v="Mediante correo electrónico del 21/12/15, se informa que se tiene actualizada la pago WEB de la interventoría y concesión. Se adjuntan soportes "/>
    <s v="ENE-MAR"/>
    <x v="1"/>
  </r>
  <r>
    <n v="2959"/>
    <n v="255"/>
    <x v="3"/>
    <s v="Para la Supervisión                                  1. Definir un parámetro metodológico de avance del proyecto, los porcentajes presentados en la ficha técnica del proyecto no son claros en la medida del seguimiento general. Es claro que el proyecto tie"/>
    <s v="GESTIÓN CONTRACTUAL Y  SEGUIMIENTO DE  PROYECTOS DE  INFRAESTRUCTURA DE TRANSPORTE "/>
    <x v="3"/>
    <s v="Área metropolitana de Cúcuta"/>
    <s v="Ivan Mejia "/>
    <s v="Octubre de 2015"/>
    <s v="PEI"/>
    <n v="57"/>
    <m/>
    <m/>
    <m/>
    <m/>
    <m/>
    <s v="Mediante correo electrónico del 21/12/15, se informa que se solicitará reunión para definir metodología; sin embargo, es necesario evidenciar gestión al respecto._x000a_Mediante correo electrónico del 01/07/2016, se informa que aún no se ha definido la metodolo"/>
    <m/>
    <x v="0"/>
    <m/>
    <m/>
    <x v="1"/>
  </r>
  <r>
    <n v="2960"/>
    <n v="256"/>
    <x v="3"/>
    <s v="Para la Supervisión                                  2. Establecer el concepto de Gestión Predial asociado a la validación de los recursos invertidos por la concesión para el cálculo del porcentaje gastado para esta gestión; a partir del concepto de la in"/>
    <s v="GESTIÓN CONTRACTUAL Y  SEGUIMIENTO DE  PROYECTOS DE  INFRAESTRUCTURA DE TRANSPORTE "/>
    <x v="3"/>
    <s v="Área metropolitana de Cúcuta"/>
    <s v="Ivan Mejia "/>
    <s v="Octubre de 2015"/>
    <s v="PEI"/>
    <n v="57"/>
    <m/>
    <m/>
    <m/>
    <m/>
    <m/>
    <s v="Mediante correo electrónico del 21/12/15, se informa que la interventoría conoce la importancia de la gestión predial. No se  adjuntan soportes _x000a_Mediante correo electrónico del 01/07/2016, se anexa comunicaciones de las dos interventorías a la concesión, "/>
    <m/>
    <x v="0"/>
    <m/>
    <m/>
    <x v="1"/>
  </r>
  <r>
    <n v="2961"/>
    <n v="257"/>
    <x v="3"/>
    <s v="Para la Supervisión                                  3. Gestionar de manera proactiva lo contemplado en el Plan de Mejoramiento por Procesos – PMP, referido a las recomendaciones de la auditoría anterior (Septiembre de 2013) que hasta el momento se mantie"/>
    <s v="GESTIÓN CONTRACTUAL Y  SEGUIMIENTO DE  PROYECTOS DE  INFRAESTRUCTURA DE TRANSPORTE "/>
    <x v="3"/>
    <s v="Área metropolitana de Cúcuta"/>
    <s v="Ivan Mejia "/>
    <s v="Octubre de 2015"/>
    <s v="PEI"/>
    <n v="57"/>
    <m/>
    <m/>
    <m/>
    <m/>
    <m/>
    <s v="Mediante correo electrónico del 21/12/15, se informa que se cerrará en la medida en que se evien documentos de soporte y se realicen las actividades propuestas._x000a__x000a_Mediante correo electrónico del 01/07/2016,  se evidencia gestión al respecto"/>
    <m/>
    <x v="0"/>
    <m/>
    <m/>
    <x v="1"/>
  </r>
  <r>
    <n v="2962"/>
    <n v="258"/>
    <x v="3"/>
    <s v="2. Tener en cuenta las alarmas arrojadas dentro del sistema y realizar su efectiva corrección como lo son:_x000a_La entidad 41 procesos judiciales sin provisión contable y calificación del riesgo._x000a_Existen 6 procesos con inconsistencias entre la instancia y los "/>
    <s v="GESTIÓN JURÍDICA"/>
    <x v="5"/>
    <s v="Defensa Judicial "/>
    <s v="Marcos  Noguera"/>
    <s v="Octubre de 2015"/>
    <s v="PIL"/>
    <n v="11"/>
    <s v="Ap"/>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m/>
    <x v="0"/>
    <m/>
    <m/>
    <x v="0"/>
  </r>
  <r>
    <n v="2963"/>
    <n v="259"/>
    <x v="3"/>
    <s v="Falta formalizar el acto administrativo por el cual se adopta el Plan de Incentivos de la entidad "/>
    <s v="SISTEMA ESTRATÉGICO DE PLANEACIÓN Y  GESTIÓN "/>
    <x v="1"/>
    <s v="Gerencia de Planeación "/>
    <s v="M Natalia "/>
    <s v="Noviembre de 2015"/>
    <s v="PIL"/>
    <n v="32"/>
    <m/>
    <m/>
    <m/>
    <m/>
    <m/>
    <m/>
    <n v="100"/>
    <x v="1"/>
    <s v="La entidad realizó el acto administrativo a través de la Resolución 1906 de 11 noviembre de 2015"/>
    <s v="ENE-MAR"/>
    <x v="0"/>
  </r>
  <r>
    <n v="2968"/>
    <n v="264"/>
    <x v="3"/>
    <s v="1. En el modo carretero tenemos 51 proyectos vigentes (2 en reversión), de los cuales 24 no requieren contar con bitácora (estructuración ni contratación) por la fecha de su contratación y celebración del contrato.  De los 27 proyectos restantes,  2 no cu"/>
    <s v="ESTRUCTURACIÓN  DE PROYECTOS DE  INFRAESTRUCTURA  DE TRANSPORTE"/>
    <x v="5"/>
    <s v="Gerencia de Contratación_x000a_Gerencia de Estructuración Legal"/>
    <s v="Mariela Grass"/>
    <s v="Noviembre de 2015"/>
    <s v="PEI"/>
    <n v="119"/>
    <s v="Ap"/>
    <s v="la VE realizará un cronograma y se efectuara un seguimiento por parte de la Vicepresidencia de estructuración_x000a_A la fecha de la realización de este plan la Vicepresidencia de Estructuración solo tiene pendiente la completitud de la Bitácora Neiva – Espinal"/>
    <d v="2016-04-28T00:00:00"/>
    <d v="2016-05-06T00:00:00"/>
    <s v="Se debe trasladar a la Vicepresidencia Jurídica Gerencia de Estructuración Legal y Gerencia de Contratación para los casos de su competencia"/>
    <m/>
    <m/>
    <x v="0"/>
    <m/>
    <m/>
    <x v="0"/>
  </r>
  <r>
    <n v="2969"/>
    <n v="265"/>
    <x v="3"/>
    <s v="2. En el modo portuario,  se tienen 56 concesiones en ejecución, en su gran mayoría fueron otorgadas y/o celebradas, con anterioridad a la vigencia de la Resolución No. 959 de 2013.   Celebradas  con posterioridad al 30 de agosto de 2013. Los contratos de"/>
    <s v="ESTRUCTURACIÓN  DE PROYECTOS DE  INFRAESTRUCTURA  DE TRANSPORTE"/>
    <x v="6"/>
    <s v="Estructuración."/>
    <s v="Mariela Grass"/>
    <s v="Noviembre de 2015"/>
    <s v="PEI"/>
    <n v="119"/>
    <m/>
    <m/>
    <m/>
    <m/>
    <s v="Las bitácoras de los Proyectos de concesión portuaria, fueron radicadas así: Concesión Portuaria de la Empresa de Desarrollo Urbano de Bolívar S.A. EDURBE S.A. - con Radicado 20152000023953 - Concesión Portuaria de la Sociedad Puerto Gas Licuado del Carib"/>
    <s v="Se revisaron los soportes dando cuenta de su radicación"/>
    <m/>
    <x v="1"/>
    <m/>
    <s v="ABRIL"/>
    <x v="0"/>
  </r>
  <r>
    <n v="2970"/>
    <n v="266"/>
    <x v="3"/>
    <s v="3. Se observa una dificultad importante para encontrar una bitácora específica en los archivos magnéticos de bitácora que se han entregado al área de archivo, debido a que la denominación de los archivos no corresponde a una nemotecnia estandarizada ni es"/>
    <s v="ESTRUCTURACIÓN  DE PROYECTOS DE  INFRAESTRUCTURA  DE TRANSPORTE"/>
    <x v="6"/>
    <s v="Estructuración."/>
    <s v="Mariela Grass"/>
    <s v="Noviembre de 2015"/>
    <s v="PEI"/>
    <n v="119"/>
    <s v="Ap"/>
    <s v="Con el código que asigna planeación para la Bitácora de Estructuración se asocia al proyecto y se evita de esta manera la distinta denominación del nombre del Proyecto"/>
    <d v="2016-04-28T00:00:00"/>
    <d v="2016-12-31T00:00:00"/>
    <m/>
    <m/>
    <m/>
    <x v="0"/>
    <m/>
    <m/>
    <x v="0"/>
  </r>
  <r>
    <n v="2971"/>
    <n v="267"/>
    <x v="3"/>
    <s v="4. En relación a las bitácoras de los contratos de concesión portuaria, las mismas no desarrollan en orden cronológico y secuencial las actividades correspondientes al informe mínimo en la fase de estructuración, así como tampoco en la bitácora de modific"/>
    <s v="ESTRUCTURACIÓN  DE PROYECTOS DE  INFRAESTRUCTURA  DE TRANSPORTE"/>
    <x v="6"/>
    <s v="Estructuración."/>
    <s v="Mariela Grass"/>
    <s v="Noviembre de 2015"/>
    <s v="PEI"/>
    <n v="119"/>
    <s v="Ap"/>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
    <m/>
    <m/>
    <x v="0"/>
    <m/>
    <m/>
    <x v="0"/>
  </r>
  <r>
    <n v="2972"/>
    <n v="268"/>
    <x v="3"/>
    <s v="5. La Gerencia Jurídica de Estructuración legal,  a 25 de septiembre de 2015, no ha radicado las bitácoras de Proyecto a su cargo. El último registro de radicación, data del 29 de noviembre de 2013."/>
    <s v="ESTRUCTURACIÓN  DE PROYECTOS DE  INFRAESTRUCTURA  DE TRANSPORTE"/>
    <x v="5"/>
    <s v="Gerencia de Estructuración Legal"/>
    <s v="Mariela Grass"/>
    <s v="Noviembre de 2015"/>
    <s v="PEI"/>
    <n v="119"/>
    <m/>
    <m/>
    <m/>
    <m/>
    <s v="Se debe dar traslado a la Vicepresidencia Jurídica por ser de su competencia"/>
    <m/>
    <m/>
    <x v="0"/>
    <m/>
    <m/>
    <x v="0"/>
  </r>
  <r>
    <n v="2973"/>
    <n v="269"/>
    <x v="3"/>
    <s v="1. No se tiene dispuesta una interventoría para llevar a cabo la vigilancia y control del contrato 002 de 1992, situación que a juicio de esta oficina y por lo dispuesto en la ley 1474 de 2011, debe arraigarse un control ejercido por un tercero (intervent"/>
    <s v="GESTIÓN CONTRACTUAL Y  SEGUIMIENTO DE  PROYECTOS DE  INFRAESTRUCTURA DE TRANSPORTE "/>
    <x v="3"/>
    <s v="Portuario, Puerto Drummond (American Port Company Inc.)"/>
    <s v="Ivan Mejia "/>
    <s v="Noviembre de 2015"/>
    <s v="PEI"/>
    <n v="130"/>
    <m/>
    <m/>
    <m/>
    <m/>
    <m/>
    <s v="Mediante comunicación No. 2015-303-014928-3, se informa que se realizó reunión entre la Superintendencia de Puertos y Transporte y la ANI, en donde se definió no continuar con la contratación de los módulos. Por lo tanto, es necesario evidenciar acta de r"/>
    <m/>
    <x v="1"/>
    <s v="Verificación de la OCI : Se da cierre de la no conformidad, ya que mediante oficio No, 2016-409-050261-2 del 16/06/2016, la Contraloría da cierre al hallazgo 73-115 "/>
    <s v="AGOSTO"/>
    <x v="1"/>
  </r>
  <r>
    <n v="2974"/>
    <n v="270"/>
    <x v="3"/>
    <s v="2. No se evidencia como se llevó a cabo el control al plan de inversión in situ, si bien la cláusula cuarta del otro si 4 precisa las actividades y valores destinados al plan de inversiones a realizar, no se han avalado puntualmente dichas cifras que sust"/>
    <s v="GESTIÓN CONTRACTUAL Y  SEGUIMIENTO DE  PROYECTOS DE  INFRAESTRUCTURA DE TRANSPORTE "/>
    <x v="3"/>
    <s v="Portuario, Puerto Drummond (American Port Company Inc.)"/>
    <s v="Ivan Mejia "/>
    <s v="Noviembre de 2015"/>
    <s v="PEI"/>
    <n v="130"/>
    <m/>
    <m/>
    <m/>
    <m/>
    <m/>
    <s v="Mediante comunicación No. 2015-303-014928-3, se informa que se realizará semestralmente un informe ejecutivo del estado de cumplimiento del contrato de concesión, al igual que la ficha técnica._x000a_Mediante correo electrónico del 12/05/2016, se anexa informes"/>
    <m/>
    <x v="1"/>
    <m/>
    <s v="MAYO"/>
    <x v="1"/>
  </r>
  <r>
    <n v="2975"/>
    <n v="271"/>
    <x v="3"/>
    <s v="3. Siendo un proyecto donde el control se hace de manera remota por parte de la entidad, no se evidencia acompañamiento in situ para verificar componentes ambientales y sociales durante el año 2015."/>
    <s v="GESTIÓN CONTRACTUAL Y  SEGUIMIENTO DE  PROYECTOS DE  INFRAESTRUCTURA DE TRANSPORTE "/>
    <x v="3"/>
    <s v="Portuario, Puerto Drummond (American Port Company Inc.)"/>
    <s v="Ivan Mejia "/>
    <s v="Noviembre de 2015"/>
    <s v="PEI"/>
    <n v="130"/>
    <m/>
    <m/>
    <m/>
    <m/>
    <m/>
    <s v="Mediante comunicación No. 2015-303-014928-3, se informa que se solicitará cronograma de visitas  e informe sobre el cumplimiento a la Gerencia socio ambiental. Por lo tanto, es necesario evidenciar oficios. _x000a_Mediante memorando No. 2016-603-005758-3 del 05"/>
    <m/>
    <x v="1"/>
    <m/>
    <s v="MAYO"/>
    <x v="1"/>
  </r>
  <r>
    <n v="2976"/>
    <n v="272"/>
    <x v="3"/>
    <s v="7.1.2 Para la Supervisión_x000a_1. En la ficha técnica del proyecto se evidencia ausencia de información en la parte “3. Actos Administrativos”, deben evidenciarse las resoluciones que tiene el contrato, sobre todo del componente ambiental. En el aparte “4. Inf"/>
    <s v="GESTIÓN CONTRACTUAL Y  SEGUIMIENTO DE  PROYECTOS DE  INFRAESTRUCTURA DE TRANSPORTE "/>
    <x v="3"/>
    <s v="Portuario, Puerto Drummond (American Port Company Inc.)"/>
    <s v="Ivan Mejia "/>
    <s v="Noviembre de 2015"/>
    <s v="PEI"/>
    <n v="130"/>
    <m/>
    <m/>
    <m/>
    <m/>
    <m/>
    <s v="Mediante comunicación No. 2015-303-014928-3, se informa que se realizará semestralmente la actualización de la ficha técnica_x000a_Mediante correo electrónico del 12/05/2016, se anexa informes de la supervisión del primer trimestre del 2016, en donde se evidenc"/>
    <m/>
    <x v="1"/>
    <m/>
    <s v="MAYO"/>
    <x v="1"/>
  </r>
  <r>
    <n v="2977"/>
    <n v="273"/>
    <x v="3"/>
    <s v="2. Se evidencia en los informes trimestrales del supervisor anterior, referidos a los periodos primer trimestre 2015 y segundo trimestre 2015, un seguimiento muy básico al proyecto que no denota mayor tipo de actividades en el contrato, cuando por el cont"/>
    <s v="GESTIÓN CONTRACTUAL Y  SEGUIMIENTO DE  PROYECTOS DE  INFRAESTRUCTURA DE TRANSPORTE "/>
    <x v="3"/>
    <s v="Portuario, Puerto Drummond (American Port Company Inc.)"/>
    <s v="Ivan Mejia "/>
    <s v="Noviembre de 2015"/>
    <s v="PEI"/>
    <n v="130"/>
    <m/>
    <m/>
    <m/>
    <m/>
    <m/>
    <s v="Mediante comunicación No. 2015-303-014928-3, se informa que se realizará trimestralmente los informes de supervisión con la ficha técnica._x000a_Mediante correo electrónico del 12/05/2016, se anexa informes de la supervisión del primer trimestre del 2016, en do"/>
    <m/>
    <x v="1"/>
    <m/>
    <s v="MAYO"/>
    <x v="1"/>
  </r>
  <r>
    <n v="2978"/>
    <n v="274"/>
    <x v="3"/>
    <s v="2. Proyectos de Concesión que presentan diferencias por Ingresos que no se registran por causación sino por el método de caja según contrato de fiducia:_x000a_• Autopista Conexión Pacífico 3, diferencia de $97.119.161=._x000a_• Autopista Conexión Pacífico 2, diferenc"/>
    <s v="GESTIÓN  ADMINISTRATIVA Y  FINANCIERA"/>
    <x v="2"/>
    <s v="Contabilidad"/>
    <s v="Luz Jeni Fung Muñoz"/>
    <s v="Noviembre de 2015"/>
    <s v="PEI"/>
    <n v="83"/>
    <m/>
    <m/>
    <m/>
    <m/>
    <s v="YA SE CERRO CON INFORME DEL MES DE ABRIL DE 2016"/>
    <s v="En la presente auditoría se evidenció que las diferencias citadas para los tres proyectos se subsanaron."/>
    <n v="100"/>
    <x v="1"/>
    <s v="Se cierra la no conformidad en el informe de abril de 2016 Informe de seguimiento a los ingresos recibidos por peajes (PEI 83)"/>
    <s v="ABRIL"/>
    <x v="0"/>
  </r>
  <r>
    <n v="2979"/>
    <n v="275"/>
    <x v="3"/>
    <s v="3. Proyectos que no enviaron el formato GCSP-F-009 al área de contabilidad dentro del tiempo establecido a la ANI para el mes de septiembre del año en curso:_x000a_ • Pereira – La Victoria._x000a_• Malla Vial del Meta._x000a_• Puerta del Hierro – Palmar de Varela y Carreto"/>
    <s v="GESTIÓN  ADMINISTRATIVA Y  FINANCIERA"/>
    <x v="2"/>
    <s v="Contabilidad"/>
    <s v="Luz Jeni Fung Muñoz"/>
    <s v="Noviembre de 2015"/>
    <s v="PEI"/>
    <n v="83"/>
    <m/>
    <m/>
    <m/>
    <m/>
    <s v="YA SE CERRO CON INFORME DEL MES DE ABRIL DE 2016"/>
    <s v="Se evidenció el envío de los formatos con corte a 30 de septiembre de 2015 en la presente auditoría."/>
    <n v="100"/>
    <x v="1"/>
    <s v="Se cierra la no conformidad en el informe de abril de 2016 Informe de seguimiento a los ingresos recibidos por peajes (PEI 83)"/>
    <s v="ABRIL"/>
    <x v="0"/>
  </r>
  <r>
    <n v="2980"/>
    <n v="276"/>
    <x v="3"/>
    <s v="4. Proyectos a los que les hizo falta la certificación de Fiducia de los saldos acumulados por ingreso de peajes:_x000a_• Rumichaca – Pasto – Chachagüi – Aeropuerto._x000a_"/>
    <s v="GESTIÓN  ADMINISTRATIVA Y  FINANCIERA"/>
    <x v="2"/>
    <s v="Contabilidad"/>
    <s v="Luz Jeni Fung Muñoz"/>
    <s v="Noviembre de 2015"/>
    <s v="PEI"/>
    <n v="83"/>
    <m/>
    <m/>
    <m/>
    <m/>
    <s v="YA SE CERRO CON INFORME DEL MES DE ABRIL DE 2016"/>
    <s v="Presenta certificación de la fiduciaria."/>
    <n v="100"/>
    <x v="1"/>
    <s v="Se cierra la no conformidad en el informe de abril de 2016 Informe de seguimiento a los ingresos recibidos por peajes (PEI 83)"/>
    <s v="ABRIL"/>
    <x v="0"/>
  </r>
  <r>
    <n v="2981"/>
    <n v="277"/>
    <x v="3"/>
    <s v="5. Proyectos que presentaron diferencias mínimas en saldos:_x000a_• Bogotá – Villavicencio, diferencia $1=, que corresponde al redondear los decimales._x000a_"/>
    <s v="GESTIÓN  ADMINISTRATIVA Y  FINANCIERA"/>
    <x v="2"/>
    <s v="Contabilidad"/>
    <s v="Luz Jeni Fung Muñoz"/>
    <s v="Noviembre de 2015"/>
    <s v="PEI"/>
    <n v="83"/>
    <s v="Ac"/>
    <s v="Se solicitó al Concesionario e interventoría de nuevo el formato GCSP-F-009 del mes de diciembre del año 2015 con el fin que dicho formato coincida con el valor certificado por la fiduciaria, el cual será remitido por la interventoría en el mes de junio d"/>
    <m/>
    <m/>
    <s v="ESTA NO CONFORMIDAD SE TRASLADA PARA LA VGC MESA DE TRABAJO DEL 27 DE ABRIL DE 2016."/>
    <s v="Y se subsanará en el próximo formato por parte de la VGC"/>
    <m/>
    <x v="0"/>
    <m/>
    <m/>
    <x v="0"/>
  </r>
  <r>
    <n v="2982"/>
    <n v="278"/>
    <x v="3"/>
    <s v="6. Proyectos con diferencias sin justificar:_x000a_• Zona Metropolitana de Bucaramanga, valor $74.314.093=, esta diferencia se viene presentando desde el informe de auditoría realizado por esta oficina desde el año 2013. Nuevamente se le solicita al grupo finan"/>
    <s v="GESTIÓN  ADMINISTRATIVA Y  FINANCIERA"/>
    <x v="2"/>
    <s v="Contabilidad"/>
    <s v="Luz Jeni Fung Muñoz"/>
    <s v="Noviembre de 2015"/>
    <s v="PEI"/>
    <n v="83"/>
    <m/>
    <m/>
    <m/>
    <m/>
    <s v="YA SE CERRO CON INFORME DEL MES DE ABRIL DE 2016"/>
    <s v="Las diferencias citadas en los cuatro proyectos fueron subsanadas en el presente informe."/>
    <n v="100"/>
    <x v="1"/>
    <s v="Se cierra la no conformidad en el informe de abril de 2016 Informe de seguimiento a los ingresos recibidos por peajes (PEI 83)"/>
    <s v="ABRIL"/>
    <x v="0"/>
  </r>
  <r>
    <n v="2983"/>
    <n v="279"/>
    <x v="3"/>
    <s v="15. Se evidencian que ocho (8) hallazgos imputados por la CGR, se encuentran con un porcentaje de avance del 75% por retirarse estos de la reforma de la demanda de reconvención, situación que la Oficina de Control Interno no comprende puesto que se supedi"/>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de los 8 hallazgos vigentes, 6 se encuentran al 100% y 2 tienen plazo de cumplimiento para el 30 de junio de 2016._x000a__x000a_Mediante correo electrónico del 24/06/2016, se informa que a la fech"/>
    <m/>
    <x v="0"/>
    <m/>
    <m/>
    <x v="1"/>
  </r>
  <r>
    <n v="2984"/>
    <n v="280"/>
    <x v="3"/>
    <s v="16. En los indicadores financieros de liquidez analizados, como son: la razón circulante, la prueba acida y el capital de trabajo, los resultados de los tres indicadores fueron negativos para el año 2014; lo cual nos indica que el concesionario no tiene l"/>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5"/>
    <n v="281"/>
    <x v="3"/>
    <s v="17. En los indicadores de endeudamiento, se analizó la concentración de endeudamiento a corto y largo plazo. En el corto plazo existe una concentración de la deuda en 74.69%, en el largo plazo es de 25.31%, es decir, que las obligaciones con terceros en s"/>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6"/>
    <n v="282"/>
    <x v="3"/>
    <s v="18. Actualmente el panorama es incierto en cuanto a la situación financiera del concesionario en el año 2014, las cifras expresadas en los estados financieros nos muestra que para los años 2012 y 2013 el resultado del ejercicio había sido positivo, operat"/>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7"/>
    <n v="283"/>
    <x v="3"/>
    <s v="19. Para los fondeos de las subcuentas prediales del alcance básico del contrato de concesión y del Otrosí No. 03, se observa que el concesionario fondeó en exceso, lo que llevaría a suponer un reclamo por parte de aquel según lo dispuesto en la Cláusula "/>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la interventoría ya generó un concepto al respecto y se modificó la cláusula décima mediante otrosí 7 del 11/12/15"/>
    <s v="ENE-MAR"/>
    <x v="1"/>
  </r>
  <r>
    <n v="2988"/>
    <n v="284"/>
    <x v="3"/>
    <s v="20. Se constató que la ANI autorizó y pago por concepto de gestión predial del alcance básico del contrato una suma de $12.847.766.861,04=, sin tener las carpetas prediales en su completitud, lo que nos permite deducir que a la fecha no sabemos si lo paga"/>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la interventoría ya generó un concepto al respecto; sin embargo, la problemática sigue vigente razón por la cual se realizará seguimiento por parte de la OCI._x000a_Mediante correo electróni"/>
    <m/>
    <x v="0"/>
    <m/>
    <m/>
    <x v="1"/>
  </r>
  <r>
    <n v="2989"/>
    <n v="285"/>
    <x v="3"/>
    <s v="21. Se evidenció en el Adicional No. 02 que al indexarse el valor fondeado al IPC de la fecha en que se realizó, quedó pendiente un saldo por parte del concesionario de $84.077.434,09= en pesos constantes de diciembre de 2005."/>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solicita información de la auditoría para revisar la no conformidad. Se realizará una reunión con la Auditora con el fin de resolver las dudas"/>
    <m/>
    <x v="1"/>
    <s v="Mediante correo electrónico del 26/06/2016, se informa que la Fiduciaria en sus certificaciones de fondeos incluye esta reclasificación con valores negativos, y se realizó el movimiento con otra subcuenta. Para aclarar este caso puntual de la subcuenta de"/>
    <s v="JUNIO-JULIO"/>
    <x v="1"/>
  </r>
  <r>
    <n v="2990"/>
    <n v="286"/>
    <x v="3"/>
    <s v="22. Se realizó la evaluación de la MED, obteniendo como resultado un porcentaje promedio de 68.94, evidenciándose un aceptable seguimiento de las obligaciones contractuales del concesionario por parte de la interventoría. Se resalta la labor en la parte p"/>
    <s v="GESTIÓN CONTRACTUAL Y  SEGUIMIENTO DE  PROYECTOS DE  INFRAESTRUCTURA DE TRANSPORTE "/>
    <x v="4"/>
    <s v="Córdoba-Sucre"/>
    <s v="T Luz Jeni Fung Muñoz"/>
    <s v="Noviembre de 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menciona que en varias ocasiones se solicitó personal adicional; sin embargo, la ANI no lo aprobó"/>
    <s v="ENE-MAR"/>
    <x v="1"/>
  </r>
  <r>
    <n v="2991"/>
    <n v="287"/>
    <x v="3"/>
    <s v="1. Ante la actualidad que vive el proyecto es preciso anotar que se requiere exigir al concesionario mejorar la señalización de obra en los sitios confluyentes de ejecución con la vía existente. "/>
    <s v="GESTIÓN CONTRACTUAL Y  SEGUIMIENTO DE  PROYECTOS DE  INFRAESTRUCTURA DE TRANSPORTE "/>
    <x v="3"/>
    <s v="Bogotá-Villavicencio"/>
    <s v="Ivan Mejia "/>
    <s v="Noviembre de 2015"/>
    <s v="PEI"/>
    <n v="59"/>
    <m/>
    <s v="Se realizaran perio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_x000a_Mediante memorando No. 2016-306-009606-3 del 03/08/2016, se informa que se ha implementado un formato, en donde se lleva control de hallazgos de tipo operativo y mantenimiento. Además, recorridos entre el concesionario y la interventoría, con el fin de r"/>
    <s v="AGOSTO"/>
    <x v="1"/>
  </r>
  <r>
    <n v="2992"/>
    <n v="288"/>
    <x v="3"/>
    <s v="2. Insistir en el cumplimiento de los cronogramas de ejecución de acuerdo a cada sector, la alteración de los mismos si bien es viable contractualmente debe sustentarse muy bien cada cambio o reprogramación planteado por el concesionario a fin de cumplir "/>
    <s v="GESTIÓN CONTRACTUAL Y  SEGUIMIENTO DE  PROYECTOS DE  INFRAESTRUCTURA DE TRANSPORTE "/>
    <x v="3"/>
    <s v="Bogotá-Villavicencio"/>
    <s v="Ivan Mejia "/>
    <s v="Noviembre de 2015"/>
    <s v="PEI"/>
    <n v="59"/>
    <m/>
    <s v="Se realizaran perió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Mediante memorando No. 2016-306-009606-3 del 03/08/2016, se anexan comunicaciones emitidas por la interventoría al concesionario, en donde se solicita cumplimiento del cronograma de obras; sin embargo, se informa que sólo hasta cumplir los 8 años de const"/>
    <s v="AGOSTO"/>
    <x v="1"/>
  </r>
  <r>
    <n v="2993"/>
    <n v="289"/>
    <x v="3"/>
    <s v="3. Apremiar la continuación de obras determinantes para el proyecto, como es el caso del puente de Chirajara en el sector 4 que evidencia parálisis de actividades."/>
    <s v="GESTIÓN CONTRACTUAL Y  SEGUIMIENTO DE  PROYECTOS DE  INFRAESTRUCTURA DE TRANSPORTE "/>
    <x v="3"/>
    <s v="Bogotá-Villavicencio"/>
    <s v="Ivan Mejia "/>
    <s v="Noviembre de 2015"/>
    <s v="PEI"/>
    <n v="59"/>
    <m/>
    <s v="Se reiterará la alerta temprana realizada con oficio IBV-1984-15, ANI 2015-409-057650-2 (11/09/15)"/>
    <m/>
    <m/>
    <m/>
    <s v="Mediante correo electrónico del 22/12/15 se informa que se realizará acción recomendada. _x000a_Se revisará seguimiento en Marzo"/>
    <m/>
    <x v="1"/>
    <s v="_x000a_Mediante memorando No. 2016-306-009606-3 del 03/08/2016, se informa que en el 2016 se reactivó la construcción del puente de Chirajara por parte del concesionario, y que a la fecha tiene una tendencia normal de ejecución. De igual manera, se adjunta comu"/>
    <s v="AGOSTO"/>
    <x v="1"/>
  </r>
  <r>
    <n v="2994"/>
    <n v="290"/>
    <x v="3"/>
    <s v="8.1.2 Para la supervisión_x000a_1. Solicitar soportes sustentables de las reprogramaciones de los cronogramas de obras de los sectores en los cuales se han venido ajustando las fechas de ejecución de obras dadas por la concesión a fin del cumplimiento en tiempo"/>
    <s v="GESTIÓN CONTRACTUAL Y  SEGUIMIENTO DE  PROYECTOS DE  INFRAESTRUCTURA DE TRANSPORTE "/>
    <x v="3"/>
    <s v="Bogotá-Villavicencio"/>
    <s v="Ivan Mejia "/>
    <s v="Noviembre de 2015"/>
    <s v="PEI"/>
    <n v="59"/>
    <s v="Ac"/>
    <s v="El concesionario de manera unilateral ha modificado la terminación de las etapas de construcción del alcance del Adicional No. 1 de conformidad con la Claudula Septima de dicho Adicional, estas modicaficaciones las ha realizado teniendo en cuanta tambien:"/>
    <m/>
    <m/>
    <m/>
    <s v="Mediante correo electrónico del 22/12/15 no se plantea ninguna acción de mejora al respecto._x000a__x000a_Mediante correo electrónico del 8 de marzo se anexa plan de mejoramiento._x000a_Se realizó reunión con el supervisor y la asistente el 9 de marzo, en donde se verificó"/>
    <m/>
    <x v="0"/>
    <m/>
    <m/>
    <x v="1"/>
  </r>
  <r>
    <n v="2995"/>
    <n v="291"/>
    <x v="3"/>
    <s v="2. Gestionar de manera proactiva lo contemplado en el Plan de Mejoramiento Institucional – PMI, referido a los hallazgos de la Contraloría General de la República de las auditorías anteriores que hasta el momento se mantienen en el proyecto, se evidencian"/>
    <s v="GESTIÓN CONTRACTUAL Y  SEGUIMIENTO DE  PROYECTOS DE  INFRAESTRUCTURA DE TRANSPORTE "/>
    <x v="3"/>
    <s v="Bogotá-Villavicencio"/>
    <s v="Ivan Mejia "/>
    <s v="Noviembre de 2015"/>
    <s v="PEI"/>
    <n v="59"/>
    <s v="Ac"/>
    <s v="El area responsable de los dos hallazgos (466 y 467) es la Vicepresidencia Juridica, a la fecha de la Auditoria estaba pendiente un concepto del abogado externo relacionado con el desequilibrio económico o reclamación por enriquecimiento sin causa. Hallaz"/>
    <m/>
    <m/>
    <m/>
    <s v="Mediante correo electrónico del 22/12/15 no se plantea ninguna acción de mejora al respecto._x000a_Mediante correo electrónico del 8 de marzo se anexa plan de mejoramiento._x000a_Se realizó reunión con el supervisor y la asistente el 9 de marzo, en donde se verificó "/>
    <m/>
    <x v="0"/>
    <m/>
    <m/>
    <x v="1"/>
  </r>
  <r>
    <n v="2996"/>
    <n v="292"/>
    <x v="3"/>
    <s v="1. Si bien, la interventoría cuenta ya con una página web. www.concesionmvvcc.com. Esta NO permite establecer los avances del  proyecto. (no se actualiza desde 2013) no hace fácil la consulta de los usuarios toda vez que la misma página, en su ítem pregun"/>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y No. 2016-500-003581-3 se informa que se actualiza la página web periódicamente"/>
    <s v="ENE-MAR"/>
    <x v="1"/>
  </r>
  <r>
    <n v="2997"/>
    <n v="293"/>
    <x v="3"/>
    <s v="2. El concesionario no cuenta con una página web específica para esta concesión, existe la página web de PAVIMENTOS COLOMBIA que hace alusión a la concesión  mencionada pero solo contiene información básica y no incluye links para acceder a la página de l"/>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6-500-000795-3 del 20/01/2016 se informa que al ser una concesión de segunda generación, no es una obligación contractual la de tener pago web._x000a__x000a_"/>
    <s v="ENE-MAR"/>
    <x v="1"/>
  </r>
  <r>
    <n v="2998"/>
    <n v="294"/>
    <x v="3"/>
    <s v="3. Si bien mensualmente la interventoría presenta en el informe técnico de interventoría el análisis DOFA comparativo interventoría-concesión, relacionado con las actividades críticas y la valoración de los riesgos que requieren mayor atención por parte d"/>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y No. 2016-500-003581-3 se informa que se está realizando seguimiento a la matriz y se anexa informes de soporte"/>
    <s v="ENE-MAR"/>
    <x v="1"/>
  </r>
  <r>
    <n v="2999"/>
    <n v="295"/>
    <x v="3"/>
    <s v="4. No se evidencia en las camionetas de la interventoría ni en los chalecos, los logos de la Agencia y el contrato al cual se está ejecutando, es importante señalar que dichos elementos lleven los logos de la ANI y hagan referencia al contrato que se está"/>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6-500-000795-3 del 20/01/2016 se informa que se están utilizando los logos, y algunos son retirados dependiendo de la zona a la cual se vayas a movilizar por tema de orden público. Se anexa registro fotográfico utilizando el logo"/>
    <s v="ENE-MAR"/>
    <x v="1"/>
  </r>
  <r>
    <n v="3000"/>
    <n v="296"/>
    <x v="3"/>
    <s v="Para la supervisión_x000a_1. Gestionar de manera proactiva lo contemplado en el PMP, referido a las no conformidades que hasta el momento se mantienen sin cerrar en el proyecto, de acuerdo a lo valorado._x000a_"/>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m/>
    <x v="1"/>
    <s v="Mediante memorando No. 2016-500-000795-3 del 20/01/2016 se informa que se ha apoyado en la respuesta y acciones del PMI y PMP; sin embargo, se revisará avance del PMP en marzo._x000a__x000a_Mediante memorando No. 2016-500-007359-3 del 15/06/2016 y soportes enviados e"/>
    <s v="JUNIO"/>
    <x v="1"/>
  </r>
  <r>
    <n v="3001"/>
    <n v="297"/>
    <x v="3"/>
    <s v="2. Establecer un mecanismo de bitácora de las actuaciones de los anteriores supervisores que permita ubicar y establecer la trazabilidad de las actuaciones asociadas a las evidencias documentales, especialmente respecto de las respuestas dadas por la ANI "/>
    <s v="GESTIÓN CONTRACTUAL Y  SEGUIMIENTO DE  PROYECTOS DE  INFRAESTRUCTURA DE TRANSPORTE "/>
    <x v="4"/>
    <s v="Malla Vial del Valle del Cauca"/>
    <s v="Alvaro Sandoval"/>
    <s v="Noviembre de 2015"/>
    <s v="PEI"/>
    <n v="17"/>
    <m/>
    <m/>
    <m/>
    <m/>
    <m/>
    <s v="Mediante memorando No. 20155000149153 del 18/12/15 se informa que se tomarán acciones al respecto. Revisar avance en Marzo"/>
    <n v="100"/>
    <x v="1"/>
    <s v="Mediante memorando No. 20155000149153 del 18/12/15 y memorando No. 2016-500-000795-3 del 20/01/2016 se informa que el mecanismo de gestión documental es el &quot;Orfeo&quot;, razón por la cual no lo consideran necesario._x000a__x000a_Se cierra por considerarse una recomendació"/>
    <s v="ENE-MAR"/>
    <x v="1"/>
  </r>
  <r>
    <n v="3003"/>
    <n v="299"/>
    <x v="3"/>
    <s v="No conformidad  por contravenir la exigencia del deber de publicación de estudios previos:_x000a_Nueve  (9)  convenios no publicaron estudios previos:_x000a_1. Convenio Interadministrativo sin número, suscrito el 29 de octubre de 2014,  con el Distrito Especial, Indu"/>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m/>
    <x v="0"/>
  </r>
  <r>
    <n v="3004"/>
    <n v="300"/>
    <x v="3"/>
    <s v="No conformidad  por contravenir la exigencia del deber de publicación de acto  administrativo de justificación de contratación directa:_x000a_Cinco (5) convenios no publicaron acto administrativo de justificación de la contratación directa:_x000a_1. Convenio interadm"/>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m/>
    <x v="0"/>
  </r>
  <r>
    <n v="3005"/>
    <n v="301"/>
    <x v="3"/>
    <s v=" No conformidad  por contravenir la exigencia del deber de publicación en el SECOP de los “Documentos del Proceso y los actos administrativos del proceso de contratación, dentro de los tres (3) días siguientes a su expedición”_x000a__x000a_El tercer criterio de eval"/>
    <s v="GESTIÓN DE LA CONTRATACIÓN PÚBLICA"/>
    <x v="5"/>
    <s v="Gerencia de Contratación"/>
    <s v="Mariela Grass"/>
    <s v="Diciembre de 2015"/>
    <s v="PEI"/>
    <n v="125"/>
    <s v="Ap"/>
    <s v="Expedir una circular mediante la cual se ratifique el deber de adelantar los convenios interadministrativos con base en el procedimiento establecido para el efecto._x000a_ _x000a_la VE  Remitir dentro de los tres días siguientes a la expedición del documento (estudio"/>
    <d v="2016-04-28T00:00:00"/>
    <d v="2016-06-30T00:00:00"/>
    <s v="Gabriel Eduardo del Toro Benavides"/>
    <m/>
    <m/>
    <x v="0"/>
    <m/>
    <m/>
    <x v="0"/>
  </r>
  <r>
    <n v="3006"/>
    <n v="1"/>
    <x v="4"/>
    <s v="5.1. Incumplimiento en el término de atención de 58 solicitudes que representan el 25% del total de las 537 comunicaciones recibidas durante el primer semestre de 2015, que se describen al detalle en el anexo."/>
    <s v="TRANSPARENCIA,  PARTICIPACIÓN,  SERVICIO AL  CIUDADANO Y  COMUNICACIÓN"/>
    <x v="2"/>
    <s v="Atención al ciudadano"/>
    <s v="Luz Mary Hernández"/>
    <s v="Enero de 2016"/>
    <s v="PAOC"/>
    <n v="1"/>
    <s v="Ac"/>
    <s v="En el plan de mejoramiento  enviado por atención al ciudadno se indica que se han dado continuidad a los procesos disciplinarios abiertos sobre estos temas.  _x000a_Continuidad de charlas de peticion//inclusión de nuevos avisos en outlook a cada usuario//Dar co"/>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
    <s v="En los informes de atención al ciudadno se evidencia un capitulo en donde se precisa lo referente con el tema de investigaciones disciplinarias aperturadas. para el tercer trimestre de 2015 se inició actuación preliminar disciplinaria por presunta falta o"/>
    <m/>
    <x v="0"/>
    <m/>
    <m/>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
    <s v="TRANSPARENCIA,  PARTICIPACIÓN,  SERVICIO AL  CIUDADANO Y  COMUNICACIÓN"/>
    <x v="2"/>
    <s v="Atención al ciudadano"/>
    <s v="Luz Mary Hernández"/>
    <s v="Enero de 2016"/>
    <s v="PAOC"/>
    <n v="1"/>
    <s v="Ac"/>
    <s v="En el plan de mejoramiento  enviado por atención al ciudadno se indica que se han dado continuidad a los procesos disciplinarios abiertos sobre estos temas.  "/>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
    <m/>
    <x v="0"/>
    <m/>
    <m/>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
    <s v="TRANSPARENCIA,  PARTICIPACIÓN,  SERVICIO AL  CIUDADANO Y  COMUNICACIÓN"/>
    <x v="2"/>
    <s v="Atención al ciudadano"/>
    <s v="Luz Mary Hernández"/>
    <s v="Enero de 2016"/>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m/>
    <x v="0"/>
    <m/>
    <m/>
    <x v="0"/>
  </r>
  <r>
    <n v="3009"/>
    <n v="4"/>
    <x v="4"/>
    <s v="1. Entregar a la Agencia el informe mensual dentro de los tiempos estipulados en el contrato de interventoría en la sección 4.02 “Informes Mensuales” literal a) el cual menciona: “Durante la vigencia del presente contrato, el Interventor deberá suministra"/>
    <s v="GESTIÓN CONTRACTUAL Y  SEGUIMIENTO DE  PROYECTOS DE  INFRAESTRUCTURA DE TRANSPORTE "/>
    <x v="3"/>
    <s v="DEVINORTE"/>
    <s v="Mónica Bibiana Forero "/>
    <s v="Febrero de 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s v="JUNIO-JULIO"/>
    <x v="1"/>
  </r>
  <r>
    <n v="3010"/>
    <n v="5"/>
    <x v="4"/>
    <s v="2. Cumplir con los tiempos establecidos en el contrato de interventoría en la sección 4.02 “Informes Mensuales” literal a) y b),  de tal manera que se entregue la información financiera con al menos un mes vencido en cada uno de los informes mensuales. De"/>
    <s v="GESTIÓN CONTRACTUAL Y  SEGUIMIENTO DE  PROYECTOS DE  INFRAESTRUCTURA DE TRANSPORTE "/>
    <x v="3"/>
    <s v="DEVINORTE"/>
    <s v="Mónica Bibiana Forero "/>
    <s v="Febrero de 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s v="JUNIO-JULIO"/>
    <x v="1"/>
  </r>
  <r>
    <n v="3011"/>
    <n v="6"/>
    <x v="4"/>
    <s v="3. En la visita de obra se observó que en el viaducto antiguo de la Caro el concesionario empezó actividades de topografía, ubicación de maquinaria y material en la zona, armado de hierro, entre otros, sin tener aprobado un plan de obras por parte de la I"/>
    <s v="GESTIÓN CONTRACTUAL Y  SEGUIMIENTO DE  PROYECTOS DE  INFRAESTRUCTURA DE TRANSPORTE "/>
    <x v="3"/>
    <s v="DEVINORTE"/>
    <s v="Mónica Bibiana Forero "/>
    <s v="Febrero de 2016"/>
    <s v="PEI"/>
    <n v="49"/>
    <m/>
    <s v="La interventoría ha sido clara ante la ANI y ante el Concesionario, de que la obra no se puede iniciar hasta tanto se suscriba el acta de iniciación previa la suscripción de un otrosí en donde se plasme el acuerdo conciliatorio, pero el Concesionario ha i"/>
    <m/>
    <m/>
    <m/>
    <s v="Mediante correo electrónico del 28/03/2016 se da respuesta a las no conformidades. Soportes"/>
    <n v="100"/>
    <x v="1"/>
    <s v="Mediante correo electrónico del 28/06/2016, se informa que las obras se suspendieron debido a que no se tenia permiso de intervención en la vía férrea. Mediante otrosí 60 se acordó plan de obras y cronograma._x000a_Mediante correo electrónico del 04/08/2016, se"/>
    <s v="AGOSTO"/>
    <x v="1"/>
  </r>
  <r>
    <n v="3012"/>
    <n v="7"/>
    <x v="4"/>
    <s v="4. Incluir dentro de las matrices de riesgo actividades que se generan en etapas diferentes a la de la construcción, ya que se evidencia que no se tiene un control sobre riesgos adicionales que están presentes en el proyecto en la etapa de operación y sob"/>
    <s v="GESTIÓN CONTRACTUAL Y  SEGUIMIENTO DE  PROYECTOS DE  INFRAESTRUCTURA DE TRANSPORTE "/>
    <x v="3"/>
    <s v="DEVINORTE"/>
    <s v="Mónica Bibiana Forero "/>
    <s v="Febrero de 2016"/>
    <s v="PEI"/>
    <n v="49"/>
    <m/>
    <s v="El departamento de HSEQ de la interventoría realizará una visita al proyecto para establecer que puntos se deben cambiar o incluir en la matriz de riesgos"/>
    <m/>
    <m/>
    <m/>
    <s v="Mediante correo electrónico del 28/03/2016 se da respuesta a las no conformidades"/>
    <m/>
    <x v="1"/>
    <s v="Mediante correo electrónico del 28/06/2016, se evidencia que se realizó la visita y se incluyeron los riesgos en la matriz de seguimiento. Se anexa registro fotográfico y actas de recibo HSEQ"/>
    <s v="JUNIO-JULIO"/>
    <x v="1"/>
  </r>
  <r>
    <n v="3013"/>
    <n v="8"/>
    <x v="4"/>
    <s v="7.1.2 Para la supervisión_x000a_1. Solicitar y hacer cumplir con los tiempos de entrega del informe mensual a cargo de la Interventoría, al igual que la información financiera actualizada."/>
    <s v="GESTIÓN CONTRACTUAL Y  SEGUIMIENTO DE  PROYECTOS DE  INFRAESTRUCTURA DE TRANSPORTE "/>
    <x v="3"/>
    <s v="DEVINORTE"/>
    <s v="Mónica Bibiana Forero "/>
    <s v="Febrero de 2016"/>
    <s v="PEI"/>
    <n v="49"/>
    <m/>
    <s v="Se solicitó a la interventoría en plan de regularización del día Lunes 25 de Abril de 2016, cumplir con las fechas establecidas contractualmente para la radicación del Informe Mensual de Interventoría y de la información financiera. Al respecto el Interve"/>
    <m/>
    <m/>
    <m/>
    <s v="Mediante correos electrónicos del 4 de abril, 14 de abril y 26 de abril se recordó al supervisor la entrega del plan de mejoramiento._x000a__x000a_Mediante correo electrónico del 28 de abril, es supervisor envío plan de mejoramiento. A la espera de acciones tomadas p"/>
    <m/>
    <x v="1"/>
    <s v="Mediante correo electrónico del 28/06/2016, se informa que en comités de regularización se solicitó la entrega de los informes en las fechas establecidas. Se evidencia que los informes de  abril y mayo se han entregado oportunamente. "/>
    <s v="JUNIO-JULIO"/>
    <x v="1"/>
  </r>
  <r>
    <n v="3014"/>
    <n v="9"/>
    <x v="4"/>
    <s v="2. Gestionar de manera proactiva lo contemplado en el Plan de Mejoramiento por Procesos – PMP, referido a las recomendaciones de las auditorías anteriores (desde diciembre de 2012) que hasta el momento se mantienen en el proyecto."/>
    <s v="GESTIÓN CONTRACTUAL Y  SEGUIMIENTO DE  PROYECTOS DE  INFRAESTRUCTURA DE TRANSPORTE "/>
    <x v="3"/>
    <s v="DEVINORTE"/>
    <s v="Mónica Bibiana Forero "/>
    <s v="Febrero de 2016"/>
    <s v="PEI"/>
    <n v="49"/>
    <m/>
    <m/>
    <m/>
    <m/>
    <m/>
    <s v="Mediante correo electrónico del 28/03/2016 se da respuesta a las no conformidades"/>
    <m/>
    <x v="1"/>
    <s v="Se evidencia en la reunión del 15 de junio y envio de documentación soporte el 24 de junio, que se ha gestionado el cierre del PMP"/>
    <s v="JUNIO-JULIO"/>
    <x v="1"/>
  </r>
  <r>
    <n v="3015"/>
    <n v="10"/>
    <x v="4"/>
    <s v="1. Una vez revisado el informe mensual se sugiere a la interventoría profundizar las conclusiones del informe por cada una de las temáticas, a fin de establecer las sugerencias para cada uno de los componentes, ya que se encuentra bastante información en "/>
    <s v="GESTIÓN CONTRACTUAL Y  SEGUIMIENTO DE  PROYECTOS DE  INFRAESTRUCTURA DE TRANSPORTE "/>
    <x v="3"/>
    <s v="IP  4G, Chirajara - Fundadores "/>
    <s v="Ivan Mejia "/>
    <s v="Febrero de 2016"/>
    <s v="PEI"/>
    <n v="107"/>
    <m/>
    <s v="1. A partir del informe No. 9 (corresponde al periodo del 1 al 31 marzo_2016), se atenderá la mejora sobre el informe en incluir no menos de 5 conclusiones por especialidad._x000a_2. Se incluirá como un requisito (5 conclusiones como mínimo por cada especialida"/>
    <m/>
    <m/>
    <m/>
    <s v="Mediante correo electrónico del 21/03/2016, se anexa plan de mejoramiento"/>
    <m/>
    <x v="1"/>
    <s v="_x000a_Mediante correo electrónico del 28/06/2016, se anexa informe mensual No. 9, en donde se evidencia que generan conclusiones por cada componente"/>
    <s v="JUNIO-JULIO"/>
    <x v="1"/>
  </r>
  <r>
    <n v="3016"/>
    <n v="11"/>
    <x v="4"/>
    <s v="2. De acuerdo a los cambios que se vienen planteando por la concesión referidos a disminución de longitud de los túneles respecto a lo previsto inicialmente por el concesionario, debe sustentarse muy claramente dichas disminuciones debido al costo implíci"/>
    <s v="GESTIÓN CONTRACTUAL Y  SEGUIMIENTO DE  PROYECTOS DE  INFRAESTRUCTURA DE TRANSPORTE "/>
    <x v="3"/>
    <s v="IP  4G, Chirajara - Fundadores "/>
    <s v="Ivan Mejia "/>
    <s v="Febrero de 2016"/>
    <s v="PEI"/>
    <n v="107"/>
    <m/>
    <s v="Revisión sobre los diseños definitivos a las UF No. 1, 2, 3, 4, 5, 6, donde se garantice una disminución no mayor al 10% sobre los diseños iniciales, lo cual ha sido definido contractualmente entre el Concesionario y la entidad (ANI). _x000a__x000a_Revisión a nivel t"/>
    <m/>
    <m/>
    <m/>
    <s v="Mediante correo electrónico del 21/03/2016, se anexa plan de mejoramiento._x000a__x000a_Mediante correo electrónico del 28/06/2016, se informa que aún se está a la espera del otrosí No. 2, de tal manera que se incluya la revisión técnica, ambiental, financiera, socia"/>
    <m/>
    <x v="0"/>
    <m/>
    <m/>
    <x v="1"/>
  </r>
  <r>
    <n v="3017"/>
    <n v="12"/>
    <x v="4"/>
    <s v="3. La interventoría debe establecer una metodología conjunta con el concesionario para la revisión de la documentación de las carpetas prediales y en general la gestión predial que permitan avanzar con la información preliminar de identificación y levanta"/>
    <s v="GESTIÓN CONTRACTUAL Y  SEGUIMIENTO DE  PROYECTOS DE  INFRAESTRUCTURA DE TRANSPORTE "/>
    <x v="3"/>
    <s v="IP  4G, Chirajara - Fundadores "/>
    <s v="Ivan Mejia "/>
    <s v="Febrero de 2016"/>
    <s v="PEI"/>
    <n v="107"/>
    <m/>
    <s v="1-Metodología está definida contractualmente como revisar los documentos de gestión predial según apéndice técnico No. 7. _x000a_Está definido por el Contrato:_x000a__x000a_A los 210 días se entrega el Plan de Adquisición de predios , luego, las partes _x000a_a partir de los 210"/>
    <m/>
    <m/>
    <m/>
    <s v="Mediante correo electrónico del 21/03/2016, se anexa plan de mejoramiento"/>
    <m/>
    <x v="1"/>
    <s v="Mediante correo electrónico del 28/06/2016, se Se adjunta lista de formato GCSP-F-046 &quot;Lista de Chequeo Expedientes Prediales&quot; y  formato FR-CMA-004-0 &quot;Control documentos&quot;-prediales. _x000a__x000a_"/>
    <s v="JUNIO-JULIO"/>
    <x v="1"/>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
    <s v="GESTIÓN CONTRACTUAL Y  SEGUIMIENTO DE  PROYECTOS DE  INFRAESTRUCTURA DE TRANSPORTE "/>
    <x v="3"/>
    <s v="IP  4G, Chirajara - Fundadores "/>
    <s v="Ivan Mejia "/>
    <s v="Febrero de 2016"/>
    <s v="PEI"/>
    <n v="107"/>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m/>
    <x v="0"/>
    <m/>
    <m/>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
    <s v="SISTEMA ESTRATÉGICO DE PLANEACIÓN Y  GESTIÓN "/>
    <x v="1"/>
    <s v="Gerencia de Planeación "/>
    <s v="M Natalia "/>
    <s v="Febrero de 2016"/>
    <s v="PIL_x000a_PEI "/>
    <s v="40_x000a_52"/>
    <s v="Ac"/>
    <s v="• Se ajustara el instructivo SEPG-I-006 (Metodología plan de acción)_x000a_o Solicitará  a las áreas respectivas explicación sobre las metas no cumplidas._x000a_o El GITP presentara informe a la alta dirección sobre el  no cumplimiento de las metas programadas._x000a_• El "/>
    <m/>
    <m/>
    <m/>
    <m/>
    <m/>
    <x v="0"/>
    <m/>
    <m/>
    <x v="0"/>
  </r>
  <r>
    <n v="3020"/>
    <n v="15"/>
    <x v="4"/>
    <s v="2.      Se publicaron en la página web de la entidad los indicadores por proceso, generados del plan de acción; sin embargo, falta que los indicadores sean validados por los líderes de proceso y realicen el análisis de estos."/>
    <s v="SISTEMA ESTRATÉGICO DE PLANEACIÓN Y  GESTIÓN "/>
    <x v="1"/>
    <s v="Gerencia de Planeación "/>
    <s v="M Natalia "/>
    <s v="Febrero de 2016"/>
    <s v="PIL_x000a_PEI "/>
    <s v="40_x000a_52"/>
    <s v="Ac"/>
    <s v="• Se ajustara el manual SEPG-M-003 (Manual para la elaboración de indicadores)_x000a_o Indicará las competencias del equipo de calidad en la selección de los indicadores de procesos._x000a_"/>
    <m/>
    <m/>
    <m/>
    <m/>
    <m/>
    <x v="0"/>
    <m/>
    <m/>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
    <s v="SISTEMA ESTRATÉGICO DE PLANEACIÓN Y  GESTIÓN "/>
    <x v="1"/>
    <s v="Gerencia de Planeación "/>
    <s v="M Natalia "/>
    <s v="Febrero de 2016"/>
    <s v="PIL_x000a_PEI "/>
    <s v="40_x000a_52"/>
    <s v="Ac"/>
    <s v="• Se ajustara el instructivo SEPG-I-006 (Metodología plan de acción)_x000a_o Se complementará el instructivo en cuanto al tipo de evidencias que soporten el reporte._x000a_"/>
    <m/>
    <m/>
    <m/>
    <m/>
    <m/>
    <x v="0"/>
    <m/>
    <m/>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
    <s v="TRANSPARENCIA,  PARTICIPACIÓN,  SERVICIO AL  CIUDADANO Y  COMUNICACIÓN"/>
    <x v="2"/>
    <s v="Atención al ciudadano"/>
    <s v="Luz Mary Hernández"/>
    <s v="Febrero de 2016"/>
    <s v="PIL"/>
    <n v="35"/>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
    <n v="70"/>
    <x v="0"/>
    <m/>
    <m/>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
    <s v="TRANSPARENCIA,  PARTICIPACIÓN,  SERVICIO AL  CIUDADANO Y  COMUNICACIÓN"/>
    <x v="2"/>
    <s v="Atención al ciudadano"/>
    <s v="Luz Mary Hernández"/>
    <s v="Febrero de 2016"/>
    <s v="PIL"/>
    <n v="35"/>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
    <s v="Se verificará el cumplimiento de las acciones propuestas trimestralmente. Se realizará pruebas aleatorias sobre la inclusión del los enlaces de las entradas Vs. Repuestas. Por otra parte, se revisarán soportes de asistencias a las capacitaciones._x000a_Agosto 2"/>
    <n v="80"/>
    <x v="0"/>
    <m/>
    <m/>
    <x v="0"/>
  </r>
  <r>
    <n v="3024"/>
    <n v="19"/>
    <x v="4"/>
    <s v="5.3. Se observó que, para la tipología correspondiente a “SOLICITUD O CONSULTA EN MATERIA DE EJECUCIÓN CONTRACTUAL”, existe una posible inconsistencia del sistema de información en el conteo de términos de que trata el núm. 16 del art. 25 de la Ley 80  de"/>
    <s v="TRANSPARENCIA,  PARTICIPACIÓN,  SERVICIO AL  CIUDADANO Y  COMUNICACIÓN"/>
    <x v="2"/>
    <s v="Atención al ciudadano"/>
    <s v="Luz Mary Hernández"/>
    <s v="Febrero de 2016"/>
    <s v="PIL"/>
    <n v="35"/>
    <m/>
    <s v="En el plan de mejoramiento propuesto se indica que el GIT administrativo y financiero revisará y ajustará, de ser necesario, los plazos, de conformidad con la ley. "/>
    <d v="2016-04-01T00:00:00"/>
    <d v="2016-12-31T00:00:00"/>
    <s v="La ingeniera encargada del ORFEO, informa mediante correo que ya realizó los ajustes pertinentes, en lo concerniente con el cambio de 60 días, aclarando que la fecha de vencimiento será muy aproximada, más no exacta."/>
    <s v="Se recibe copia del correo de fecha 12/04/2016, por medio del cual la Ingeniera encargada del ORFEO, informa Atención al ciudadno y a correspondencia los ajuste efectuados sobre el tema. A su vez en conversación con la funcionaria de correspondencia se in"/>
    <n v="100"/>
    <x v="1"/>
    <m/>
    <s v="ABRIL"/>
    <x v="0"/>
  </r>
  <r>
    <n v="3025"/>
    <n v="20"/>
    <x v="4"/>
    <s v="5.4. La oficina de atención al ciudadano no se encuentra ubicada en una zona de fácil acceso para la ciudadanía, ocasionando limitaciones en el ingreso, y a su vez falta de una interacción oportuna y de calidad."/>
    <s v="TRANSPARENCIA,  PARTICIPACIÓN,  SERVICIO AL  CIUDADANO Y  COMUNICACIÓN"/>
    <x v="2"/>
    <s v="Atención al ciudadano"/>
    <s v="Luz Mary Hernández"/>
    <s v="Febrero de 2016"/>
    <s v="PIL"/>
    <n v="35"/>
    <m/>
    <m/>
    <m/>
    <m/>
    <s v="A través de  memorando 2016-402-005325-3 27/04/2016 la dependencia competente  argumenta que esta no conformidad, es una sugerencia y por lo tanto no se incluye en el plan de mejoramiento."/>
    <s v="Se tendrá en cuenta los argumentos expuestos, teniendo en cuenta los establecido en el art. 76 de la ley 1474 de 2011. En este sentido se procederá a cambia de connotación de NO conformidad a Sugerencia."/>
    <n v="100"/>
    <x v="1"/>
    <m/>
    <s v="ABRIL"/>
    <x v="0"/>
  </r>
  <r>
    <n v="3026"/>
    <n v="21"/>
    <x v="4"/>
    <s v="5.5. No se evidenciaron documentos que soportaran las capacitaciones que la entidad (Plan institucional de capacitaciones) ofreciera a los servidores públicos que orientan y atienden a los ciudadanos "/>
    <s v="TRANSPARENCIA,  PARTICIPACIÓN,  SERVICIO AL  CIUDADANO Y  COMUNICACIÓN"/>
    <x v="2"/>
    <s v="Atención al ciudadano"/>
    <s v="Luz Mary Hernández"/>
    <s v="Febrero de 2016"/>
    <s v="PIL"/>
    <n v="35"/>
    <m/>
    <s v="En el plan de mejoramiento propuesto informan que quedo registrada en talento humano plan institucional de capacitación para el área de atención al ciudadano y se continuará la asistencia a las capacitaciones que a PND, DAFP, ESAP y Secretaría de Transpar"/>
    <d v="2016-05-01T00:00:00"/>
    <d v="2016-12-31T00:00:00"/>
    <s v="En las fichas PIC ANI-2016 se relacionan las diferentes actividades y capacitaciones enfocadas al tema de atención al ciudadno_x000a_JUNIO 2016 El equipo de atención al ciudadano participa de las capacitaciones, foros, reuniones adelantadas por Planeación Nacio"/>
    <s v="Se recibió mediante correo anexo 2C Consolidado fichas PIC ANI 2016, en donde se evidencia la inclusión de capacitaciones sobre temas relacionados con PQRS._x000a_Agosto 2016: Se recibieron mediante correo evidencias fotográficas y listas de asistencia de las c"/>
    <n v="100"/>
    <x v="1"/>
    <m/>
    <s v="septiembre"/>
    <x v="0"/>
  </r>
  <r>
    <n v="3027"/>
    <n v="22"/>
    <x v="4"/>
    <s v="No se ha generado “check lista” donde se controlen variables de los procesos judiciales y de los procesos de adquisición predial – expropiaciones judiciales."/>
    <s v="GESTIÓN JURÍDICA"/>
    <x v="5"/>
    <s v="Defensa Judicial "/>
    <s v="Marcos  Noguera"/>
    <s v="Febrero de 2016"/>
    <s v="PIL"/>
    <n v="11"/>
    <s v="Ac"/>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m/>
    <x v="0"/>
    <m/>
    <m/>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29"/>
    <n v="24"/>
    <x v="4"/>
    <s v="Tener en cuenta las alarmas arrojadas dentro del sistema y realizar su efectiva corrección como lo son:"/>
    <s v="GESTIÓN JURÍDICA"/>
    <x v="5"/>
    <s v="Defensa Judicial "/>
    <s v="Marcos  Noguera"/>
    <s v="Febrero de 2016"/>
    <s v="PIL"/>
    <n v="11"/>
    <m/>
    <m/>
    <m/>
    <m/>
    <m/>
    <m/>
    <m/>
    <x v="1"/>
    <s v="Se trabajara con la no conformidad 2962 "/>
    <s v="ABRIL"/>
    <x v="0"/>
  </r>
  <r>
    <n v="3030"/>
    <n v="25"/>
    <x v="4"/>
    <s v="La entidad cuenta con 501 procesos judiciales sin provisión contable y calificación del riesgo, en el informe anterior esta cifra era de 41 el número de procesos, es decir, no ha habido mejora. "/>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31"/>
    <n v="26"/>
    <x v="4"/>
    <s v="De la misma manera siguen existiendo 6 procesos con inconsistencias entre la instancia y los fallos reportados no incluidos en el sistema, igualmente no hubo mejora."/>
    <s v="GESTIÓN JURÍDICA"/>
    <x v="5"/>
    <s v="Defensa Judicial "/>
    <s v="Marcos  Noguera"/>
    <s v="Febrero de 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32"/>
    <n v="27"/>
    <x v="4"/>
    <s v="* La entidad realizó  la encuesta para medir el clima laboral, el  16 de  diciembre de 2015 a todos los servidores de la Agencia, no obstante, falta la divulgación y publicación de los resultados de esta, que sirven de insumo para ajustar el código de éti"/>
    <s v="SISTEMA ESTRATÉGICO DE PLANEACIÓN Y  GESTIÓN "/>
    <x v="1"/>
    <s v="Gerencia de Planeación "/>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s v="11/07/2016 se evidenció :_x000a_* La entidad realizó  la encuesta para medir el clima laboral, el  16 de  diciembre de 2015 a todos los servidores de la Agencia y se publicó los resultados en la primera edición de la revista ANI informa y en la página web de la"/>
    <n v="75"/>
    <x v="0"/>
    <m/>
    <m/>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
    <s v="SISTEMA ESTRATÉGICO DE PLANEACIÓN Y  GESTIÓN "/>
    <x v="1"/>
    <s v="Gerencia Riesgos"/>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m/>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
    <s v="SISTEMA ESTRATÉGICO DE PLANEACIÓN Y  GESTIÓN "/>
    <x v="1"/>
    <s v="Gerencia de Planeación "/>
    <s v="M Natalia "/>
    <s v="Marzo de 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m/>
    <x v="0"/>
  </r>
  <r>
    <n v="3035"/>
    <n v="30"/>
    <x v="4"/>
    <s v="8.1.1 Para la interventoría_x000a_• Utilizando las evidencias documentales suministradas por el supervisor, se observan inconsistencias en relación al personal para la etapa de construcción, con no objeción de la ANI y el listado suministrado por la interventor"/>
    <s v="GESTIÓN CONTRACTUAL Y  SEGUIMIENTO DE  PROYECTOS DE  INFRAESTRUCTURA DE TRANSPORTE "/>
    <x v="3"/>
    <s v="Perimetral del Oriente de Cundinamarca"/>
    <s v="Alvaro Sandoval"/>
    <s v="Marzo de 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listado vigente del personal aporbado por la ANI."/>
    <s v="AGOSTO"/>
    <x v="1"/>
  </r>
  <r>
    <n v="3036"/>
    <n v="31"/>
    <x v="4"/>
    <s v="• En relación con el sistema de gestión de calidad, se evidenció, que si bien tienen ya formatos para utilizar en campo, no se evidenció la existencia de procesos ni de mapa de procesos. El sistema esta apenas en montaje y además el personal para la etapa"/>
    <s v="GESTIÓN CONTRACTUAL Y  SEGUIMIENTO DE  PROYECTOS DE  INFRAESTRUCTURA DE TRANSPORTE "/>
    <x v="3"/>
    <s v="Perimetral del Oriente de Cundinamarca"/>
    <s v="Alvaro Sandoval"/>
    <s v="Marzo de 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plan de calidad vigente de la interventoría."/>
    <s v="AGOSTO"/>
    <x v="1"/>
  </r>
  <r>
    <n v="3037"/>
    <n v="32"/>
    <x v="4"/>
    <s v="• Se tiene implementado en cada uno de los recursos físicos en obra, el logotipo institucional vigente de la ANI aunque el utilizado para los vehículos no se encuentra en las mejores condiciones de legibilidad y se recomendó su cambio."/>
    <s v="GESTIÓN CONTRACTUAL Y  SEGUIMIENTO DE  PROYECTOS DE  INFRAESTRUCTURA DE TRANSPORTE "/>
    <x v="3"/>
    <s v="Perimetral del Oriente de Cundinamarca"/>
    <s v="Alvaro Sandoval"/>
    <s v="Marzo de 2016"/>
    <s v="PEI"/>
    <n v="149"/>
    <m/>
    <s v="Se enviará con oficio a la ANI nuevamente el Plan de Calidad en su versión 3, donde incluye el mapa de procesos, donde desglosa los procesos que se manejan dentro del proyecto , sus procedimientos , caracterizaciones de cada  proceso, manual de gestión de"/>
    <m/>
    <m/>
    <m/>
    <s v="Mediante correo electrónico del 29/04/2016, se envía plan de mejoramiento. A espera de documentación que evidencie avance"/>
    <m/>
    <x v="1"/>
    <s v="Mediante correo electrónico del 24/06/2016,  se anexa registro fotográfico en donde la interventoría implementó el logo de la ANI en sus recursos físicos"/>
    <s v="JUNIO-JULIO"/>
    <x v="1"/>
  </r>
  <r>
    <n v="3038"/>
    <n v="33"/>
    <x v="4"/>
    <s v="• No se evidenció que el Interventor entregue en sus informes mensuales financieros, el diagnostico estratégico del concesionario, como parte de las labores de seguimiento de éste tema de manera regular, actualizada y detallada."/>
    <s v="GESTIÓN CONTRACTUAL Y  SEGUIMIENTO DE  PROYECTOS DE  INFRAESTRUCTURA DE TRANSPORTE "/>
    <x v="3"/>
    <s v="Perimetral del Oriente de Cundinamarca"/>
    <s v="Alvaro Sandoval"/>
    <s v="Marzo de 2016"/>
    <s v="PEI"/>
    <n v="149"/>
    <m/>
    <s v="Se realizará el cambio del logotipo  en los vehículo , los cuales se deben tener legibles y en buenas condiciones."/>
    <m/>
    <m/>
    <m/>
    <s v="Mediante correo electrónico del 29/04/2016, se envía plan de mejoramiento. A espera de documentación que evidencie avance"/>
    <m/>
    <x v="1"/>
    <s v="Mediante correo electrónico del 24/06/2016, se informa que no es una obligación contractual. Se cierra por considerse una recomendación"/>
    <s v="JUNIO-JULIO"/>
    <x v="1"/>
  </r>
  <r>
    <n v="3039"/>
    <n v="34"/>
    <x v="4"/>
    <s v="• No se encontró evidencia que la Interventoría  examina, verifica y controla el documento del beneficiario real para garantizar que no hay violación a los LA/FT (lavado de activos y financiación de terrorismo). Tampoco evidencia de la solicitud del corre"/>
    <s v="GESTIÓN CONTRACTUAL Y  SEGUIMIENTO DE  PROYECTOS DE  INFRAESTRUCTURA DE TRANSPORTE "/>
    <x v="3"/>
    <s v="Perimetral del Oriente de Cundinamarca"/>
    <s v="Alvaro Sandoval"/>
    <s v="Marzo de 2016"/>
    <s v="PEI"/>
    <n v="149"/>
    <m/>
    <s v="SE DA LA NO OBJECIÓN DE LA NC.  Se informa  que este diagnóstico se encuentra desglosado en el informe mensual del mes de marzo entregado con oficio CP-PER-601-2016 con radicado de la ANI 2016-409-029016-2 el 13 de abril de 2016.  Se encuentra dentro del "/>
    <m/>
    <m/>
    <m/>
    <s v="Mediante correo electrónico del 29/04/2016, se envía plan de mejoramiento. A espera de documentación que evidencie avance"/>
    <m/>
    <x v="1"/>
    <s v="Mediante correo electrónico del 24/06/2016, se anexa la política de prevención, control y gestión de riesgos de corrupción, lavado de activos y financiación de terrorismo implementado por el concesionario."/>
    <s v="JUNIO-JULIO"/>
    <x v="1"/>
  </r>
  <r>
    <n v="3040"/>
    <n v="35"/>
    <x v="4"/>
    <s v="• Durante el plazo de la actividad de actualización de inventario de activos, no se evidenció el seguimiento de la interventoría a las diligencias adelantadas por el concesionario para actualizar anualmente el inventario valorizado de activos de la conces"/>
    <s v="GESTIÓN CONTRACTUAL Y  SEGUIMIENTO DE  PROYECTOS DE  INFRAESTRUCTURA DE TRANSPORTE "/>
    <x v="3"/>
    <s v="Perimetral del Oriente de Cundinamarca"/>
    <s v="Alvaro Sandoval"/>
    <s v="Marzo de 2016"/>
    <s v="PEI"/>
    <n v="149"/>
    <m/>
    <s v="NO OBJECIÓN DE LA  NC. Se informa que le fue solicitado al POB y fiduciaria  el certificado para verificar y garantizar que no haya violación en lavados de activos. Se envío con oficio N° CP-PER-490-2016 el 11 de febrero de 2016 con radicado de la ANI N° "/>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el oficio de solicitud de actualización de inventario por parte de la interventoría, y la respuesta del conce"/>
    <s v="AGOSTO"/>
    <x v="1"/>
  </r>
  <r>
    <n v="3041"/>
    <n v="36"/>
    <x v="4"/>
    <s v="• No se evidenció que la interventoría verificó y analizó los estados financieros (presentados a la ANI y la interventoría) auditados del concesionario y del Patrimonio Autónomo, a 31 de diciembre por un auditor independiente que preste sus servicios a ni"/>
    <s v="GESTIÓN CONTRACTUAL Y  SEGUIMIENTO DE  PROYECTOS DE  INFRAESTRUCTURA DE TRANSPORTE "/>
    <x v="3"/>
    <s v="Perimetral del Oriente de Cundinamarca"/>
    <s v="Alvaro Sandoval"/>
    <s v="Marzo de 2016"/>
    <s v="PEI"/>
    <n v="149"/>
    <m/>
    <s v="SE DA LA OBJECIÓN A LA NC. Se tiene un registro en el informe mensual de marzo donde esta el registro del inventario.se anexa registro de la evidencia. Se envío con oficio CP-PER-601-2016 con radicado de la ANI 2016-409-029016-2 el 13 de abril de 2016.Den"/>
    <m/>
    <m/>
    <m/>
    <s v="Mediante correo electrónico del 29/04/2016, se envía plan de mejoramiento. A espera de documentación que evidencie avance"/>
    <m/>
    <x v="1"/>
    <s v="_x000a_Mediante correo electrónico del 24/06/2016, se anexa comunicación enviada por la interventoría a la ANI e donde se revisa los estados financieros (presentados a la ANI y la interventoría) auditados del concesionario y del Patrimonio Autónomo, a 31 de dic"/>
    <s v="JUNIO-JULIO"/>
    <x v="1"/>
  </r>
  <r>
    <n v="3042"/>
    <n v="37"/>
    <x v="4"/>
    <s v="• No se evidenció que la interventoría verificó y analizó los estados financieros (presentados a la ANI y la interventoría) no auditados en forma trimestral efectuados por un auditor independiente que preste sus servicios a nivel internacional, y que  ide"/>
    <s v="GESTIÓN CONTRACTUAL Y  SEGUIMIENTO DE  PROYECTOS DE  INFRAESTRUCTURA DE TRANSPORTE "/>
    <x v="3"/>
    <s v="Perimetral del Oriente de Cundinamarca"/>
    <s v="Alvaro Sandoval"/>
    <s v="Marzo de 2016"/>
    <s v="PEI"/>
    <n v="149"/>
    <m/>
    <s v="SE DA LA OBJECIÓN A LA NC. Se aclara que el POB entregó estos estados financieros con corte a 31 de diciembre en marzo  a la fiducia y copia a la interventoría .Este se encuentra en el informe de marzo de 2016, enviado  con oficio N °C P-PER-601-2016 con "/>
    <m/>
    <m/>
    <m/>
    <s v="Mediante correo electrónico del 29/04/2016, se envía plan de mejoramiento. A espera de documentación que evidencie avance"/>
    <m/>
    <x v="1"/>
    <s v="Mediante correo electrónico del 24/06/2016, se anexan informes mensuales de la interventoría a la ANI e donde se revisa los estados financieros."/>
    <s v="JUNIO-JULIO"/>
    <x v="1"/>
  </r>
  <r>
    <n v="3043"/>
    <n v="38"/>
    <x v="4"/>
    <s v="• No se evidenció que la interventoría verificó y analizó durante el plazo de esta actividad, las diligencias adelantadas por el concesionario para mantener en su contabilidad claramente identificados los ingresos y egresos correspondientes a la Unidad Fu"/>
    <s v="GESTIÓN CONTRACTUAL Y  SEGUIMIENTO DE  PROYECTOS DE  INFRAESTRUCTURA DE TRANSPORTE "/>
    <x v="3"/>
    <s v="Perimetral del Oriente de Cundinamarca"/>
    <s v="Alvaro Sandoval"/>
    <s v="Marzo de 2016"/>
    <s v="PEI"/>
    <n v="149"/>
    <m/>
    <s v="Esta incluido en el informe mensual de marzo de 2016, con oficio   CP-PER-601-2016 con radicado de la ANI 2016-409-029016-2 el 13 de abril de 2016.Remitirsen al numeral de informe N 5."/>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apartes de los tres últimos informes financieros, en donde se evidencia la distribución de los ingresos y egre"/>
    <s v="AGOSTO"/>
    <x v="1"/>
  </r>
  <r>
    <n v="3044"/>
    <n v="39"/>
    <x v="4"/>
    <s v="• No se evidenció que la interventoría verificó durante el plazo de esta actividad, las diligencias adelantadas por el concesionario para remitir a la ANI dentro de los primeros 15 días siguientes al periodo objeto el reporte de los formatos:-GCSP-F-008 ("/>
    <s v="GESTIÓN CONTRACTUAL Y  SEGUIMIENTO DE  PROYECTOS DE  INFRAESTRUCTURA DE TRANSPORTE "/>
    <x v="3"/>
    <s v="Perimetral del Oriente de Cundinamarca"/>
    <s v="Alvaro Sandoval"/>
    <s v="Marzo de 2016"/>
    <s v="PEI"/>
    <n v="149"/>
    <m/>
    <s v="SE DA LA OBJECIÓN A LA NC. Los estados financieros son  enviados  por Fiducolombia y están  por Unidad Funcional  y son anexados en los informes mensuales de enero., febrero , marzo de 2016, diciembre de 2015.Para el cierre respectivo, enviamos el soporte"/>
    <m/>
    <m/>
    <m/>
    <s v="Mediante correo electrónico del 29/04/2016, se envía plan de mejoramiento. A espera de documentación que evidencie avance"/>
    <m/>
    <x v="1"/>
    <s v="Mediante correo electrónico del 24/06/2016, se anexan oficios en donde se evidencia entrega de los formatos señalados en la no conformidad, cumpliendo con los plazos establecidos."/>
    <s v="JUNIO-JULIO"/>
    <x v="1"/>
  </r>
  <r>
    <n v="3045"/>
    <n v="40"/>
    <x v="4"/>
    <s v="• El Plan de Acción con respecto a las auditorias de Seguridad Vial aún no ha sido presentado a la ANI,  no existe un programa de auditorías a realizar durante la vigencia del contrato aprobado, sin embargo se está planeando una auditoría para la UF1 y pa"/>
    <s v="GESTIÓN CONTRACTUAL Y  SEGUIMIENTO DE  PROYECTOS DE  INFRAESTRUCTURA DE TRANSPORTE "/>
    <x v="3"/>
    <s v="Perimetral del Oriente de Cundinamarca"/>
    <s v="Alvaro Sandoval"/>
    <s v="Marzo de 2016"/>
    <s v="PEI"/>
    <n v="149"/>
    <m/>
    <s v="SE DA LA OBJECIÓN A LA NC. Se hace envío del formato GCSP-F-008  inversión de capital privado. Este se remite con el oficio y formato diligenciado y firmado por las partes interesadas, Se entrega semestralmente. El último está con fecha de 16 de diciembre"/>
    <m/>
    <m/>
    <m/>
    <s v="Mediante correo electrónico del 29/04/2016, se envía plan de mejoramiento. A espera de documentación que evidencie avance"/>
    <m/>
    <x v="1"/>
    <s v="Mediante correo electrónico del 24/06/2016, se anexan oficios en donde se evidencia entrega de cronograma de las auditorías de seguridad vial que realizará la interventoría, para aprobación de la ANI"/>
    <s v="JUNIO-JULIO"/>
    <x v="1"/>
  </r>
  <r>
    <n v="3046"/>
    <n v="41"/>
    <x v="4"/>
    <s v="• El Plan de Calidad aún no ha sido entregado por el concesionario para su revisión. Respecto de la elaboración y actualización de Memoria Técnica de cada Unidad Funcional, publicada en internet o disponible en medio magnético, en la auditoría realizada n"/>
    <s v="GESTIÓN CONTRACTUAL Y  SEGUIMIENTO DE  PROYECTOS DE  INFRAESTRUCTURA DE TRANSPORTE "/>
    <x v="3"/>
    <s v="Perimetral del Oriente de Cundinamarca"/>
    <s v="Alvaro Sandoval"/>
    <s v="Marzo de 2016"/>
    <s v="PEI"/>
    <n v="149"/>
    <m/>
    <s v="Se oficializará nuevamente al POB el Plan de auditoria de seguridad vial y, teniendo en cuenta el decreto reglamentario que amplio su aplicación. Fecha de cumplimiento de aprobación del Plan estratégico de seguridad vial."/>
    <m/>
    <m/>
    <m/>
    <s v="Mediante correo electrónico del 29/04/2016, se envía plan de mejoramiento. A espera de documentación que evidencie avance"/>
    <m/>
    <x v="1"/>
    <s v="Mediante correo electrónico del 24/06/2016, se anexan oficios en donde se solicita entrega del plan de calidad por parte del concesionario, y la evaluación y modificaciones requeridas por parte de la interventoria. Es necesario conocer mediante que format"/>
    <s v="AGOSTO"/>
    <x v="1"/>
  </r>
  <r>
    <n v="3047"/>
    <n v="42"/>
    <x v="4"/>
    <s v="• La Interventoría aún no hace seguimiento al Programa de Información y Participación Comunitaria. Evaluación y Autoevaluación, porque el concesionario no ha implementado aun una encuesta que será desarrollada  por una firma de encuestas independiente, me"/>
    <s v="GESTIÓN CONTRACTUAL Y  SEGUIMIENTO DE  PROYECTOS DE  INFRAESTRUCTURA DE TRANSPORTE "/>
    <x v="3"/>
    <s v="Perimetral del Oriente de Cundinamarca"/>
    <s v="Alvaro Sandoval"/>
    <s v="Marzo de 2016"/>
    <s v="PEI"/>
    <n v="149"/>
    <m/>
    <s v="Se le solicitará al POB por oficio la entrega de estas encuestas como evidencia de la evaluación  que se le hizo a los usuarios de la via y AID. Pues contractualmente deben entregar las encuestas realizadas  de forma anual , contados desde el momento que "/>
    <m/>
    <m/>
    <m/>
    <s v="Mediante correo electrónico del 29/04/2016, se envía plan de mejoramiento. A espera de documentación que evidencie avance_x000a_Mediante correo electrónico del 24/06/2016, se queda a la espera de respuesta por parte del concesionario._x000a__x000a_Mediante oficio No. 2016-"/>
    <m/>
    <x v="1"/>
    <s v="_x000a_Mediante correo electrónico del 06/09/2016, se anexa resultado de la encuesta realizada por la concesión tanto semestral como anual, de acuerdo a sus obligaciones."/>
    <s v="septiembre"/>
    <x v="1"/>
  </r>
  <r>
    <n v="3048"/>
    <n v="43"/>
    <x v="4"/>
    <s v="• La entrega del plan de adquisición de predios se hizo desde junio del año 2015, pero en su momento, la interventoría hizo observaciones respecto del cronograma que ya no se está ajustando a los tiempos por lo que el concesionario hizo entrega de una act"/>
    <s v="GESTIÓN CONTRACTUAL Y  SEGUIMIENTO DE  PROYECTOS DE  INFRAESTRUCTURA DE TRANSPORTE "/>
    <x v="3"/>
    <s v="Perimetral del Oriente de Cundinamarca"/>
    <s v="Alvaro Sandoval"/>
    <s v="Marzo de 2016"/>
    <s v="PEI"/>
    <n v="149"/>
    <m/>
    <s v="Se le solicitará al POB por oficio la entrega de estas encuestas como evidencia de la evaluación  que se le hizo a los usuarios de la vía y AID. Pues contractualmente deben entregar las encuestas realizadas  de forma anual , contados desde el momento que "/>
    <m/>
    <m/>
    <m/>
    <s v="Mediante correo electrónico del 29/04/2016, se envía plan de mejoramiento. A espera de documentación que evidencie avance"/>
    <m/>
    <x v="1"/>
    <s v="Mediante correo electrónico del 24/06/2016, se queda a la espera de respuesta por parte del concesionario._x000a__x000a_Mediante oficio No. 2016-409-062159-2 del 21/07/2016, se anexa distintas comunicaciones y metodologías de seguimiento aplicadas por la interventorí"/>
    <s v="AGOSTO"/>
    <x v="1"/>
  </r>
  <r>
    <n v="3049"/>
    <n v="44"/>
    <x v="4"/>
    <s v="• No se evidencia un control permanente respecto del personal mínimo exigido para la interventoría en relación con las no objeciones del a ANI."/>
    <s v="GESTIÓN CONTRACTUAL Y  SEGUIMIENTO DE  PROYECTOS DE  INFRAESTRUCTURA DE TRANSPORTE "/>
    <x v="3"/>
    <s v="Perimetral del Oriente de Cundinamarca"/>
    <s v="Alvaro Sandoval"/>
    <s v="Marzo de 2016"/>
    <s v="PEI"/>
    <n v="149"/>
    <m/>
    <s v="Se solicitará al POB por oficio  la entrega de un nuevo cronograma que se ajuste o este aterrizado en cuanto a los tiempos estipulados  que se proyectaran  por cada actividad .Se hará seguimiento de los  cumplimientos."/>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comunicación por parte del representante legal de la interventoría, en donde rectifica el personal vinculado "/>
    <s v="AGOSTO"/>
    <x v="1"/>
  </r>
  <r>
    <n v="3050"/>
    <n v="45"/>
    <x v="4"/>
    <s v="• No se evidencia el seguimiento a las obligaciones contractuales de la interventoría respecto de aquellas exigidas para los contrato s 4G en relación con la gestión financiera y en especial sobre: formatos obligatorias, informes auditados por un auditor "/>
    <s v="GESTIÓN CONTRACTUAL Y  SEGUIMIENTO DE  PROYECTOS DE  INFRAESTRUCTURA DE TRANSPORTE "/>
    <x v="3"/>
    <s v="Perimetral del Oriente de Cundinamarca"/>
    <s v="Alvaro Sandoval"/>
    <s v="Marzo de 2016"/>
    <s v="PEI"/>
    <n v="149"/>
    <m/>
    <s v="La Gerencia Financiera se encuentra preparando un memorando sobre las acciones adelantadas respecto a esta no conformidad para solicitar su cierre. A hoy, 29 de Abril de 2016, por un error involuntario, aún no se ha emitido dicho memorando."/>
    <m/>
    <m/>
    <m/>
    <s v="Mediante correo electrónico del 29/04/2016, se envía plan de mejoramiento. A espera de documentación que evidencie avance"/>
    <m/>
    <x v="1"/>
    <s v="Mediante memorando No. 2016-308-006198-3 del 17/05/2016 se envían todas las acciones que realiza la Gerencia Financiera de la ANI, donde se especifican cada una de las actividades de apoyo para la ejecución del proyecto"/>
    <s v="JUNIO"/>
    <x v="1"/>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s v="GESTIÓN CONTRACTUAL Y  SEGUIMIENTO DE  PROYECTOS DE  INFRAESTRUCTURA DE TRANSPORTE "/>
    <x v="3"/>
    <s v="Gerencia Financiera."/>
    <s v="Luz Jeni Fung Muñoz"/>
    <s v="Marzo de 2016"/>
    <s v="PEI"/>
    <n v="155"/>
    <m/>
    <m/>
    <m/>
    <m/>
    <m/>
    <m/>
    <m/>
    <x v="2"/>
    <m/>
    <m/>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s v="GESTIÓN CONTRACTUAL Y  SEGUIMIENTO DE  PROYECTOS DE  INFRAESTRUCTURA DE TRANSPORTE "/>
    <x v="3"/>
    <s v="Gerencia Financiera."/>
    <s v="Luz Jeni Fung Muñoz"/>
    <s v="Marzo de 2016"/>
    <s v="PEI"/>
    <n v="155"/>
    <m/>
    <m/>
    <m/>
    <m/>
    <m/>
    <m/>
    <m/>
    <x v="2"/>
    <m/>
    <m/>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
    <s v="GESTIÓN CONTRACTUAL Y  SEGUIMIENTO DE  PROYECTOS DE  INFRAESTRUCTURA DE TRANSPORTE "/>
    <x v="3"/>
    <s v="Gerencia Financiera."/>
    <s v="Luz Jeni Fung Muñoz"/>
    <s v="Marzo de 2016"/>
    <s v="PEI"/>
    <n v="155"/>
    <m/>
    <m/>
    <m/>
    <m/>
    <m/>
    <m/>
    <m/>
    <x v="2"/>
    <m/>
    <m/>
    <x v="0"/>
  </r>
  <r>
    <n v="3054"/>
    <n v="49"/>
    <x v="4"/>
    <s v="7.1.1 Para la Interventoría_x000a_1. Realizar seguimiento al plan de calidad del concesionario, de tal manera que se generen procedimientos de control y formatos sobre el mismo. _x000a_"/>
    <s v="GESTIÓN CONTRACTUAL Y  SEGUIMIENTO DE  PROYECTOS DE  INFRAESTRUCTURA DE TRANSPORTE "/>
    <x v="3"/>
    <s v="Autopista del café"/>
    <s v="Mónica Bibiana Forero "/>
    <s v="Marzo de 2016"/>
    <s v="PEI"/>
    <n v="44"/>
    <m/>
    <s v="Pese a que el contrato de Concesión 113 -97 no estipula como requerimiento contractual un plan de calidad, se implementarán las siguientes acciones: _x000a_1. Solicitar al Concesionario mediante oficio la entrega del plan de calidad._x000a_2. Revisar el plan de calid"/>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la interventoría solicitó el plan de calidad al concesionario para su seguimiento, pero éste aduce que no es parte int"/>
    <s v="JUNIO-JULIO"/>
    <x v="1"/>
  </r>
  <r>
    <n v="3055"/>
    <n v="50"/>
    <x v="4"/>
    <s v="2. La página web de la Interventoría es una plataforma de una de las empresas que componen el Consorcio Intervial, razón por la cual se presentan todos los proyectos que tienen a su cargo, haciendo que se dificulte su búsqueda al no ser una página web exc"/>
    <s v="GESTIÓN CONTRACTUAL Y  SEGUIMIENTO DE  PROYECTOS DE  INFRAESTRUCTURA DE TRANSPORTE "/>
    <x v="3"/>
    <s v="Autopista del café"/>
    <s v="Mónica Bibiana Forero "/>
    <s v="Marzo de 2016"/>
    <s v="PEI"/>
    <n v="44"/>
    <m/>
    <s v="1. Adecuación de la pagina de interventoría exclusiva para el proyecto, _x000a_2. Establecer procedimiento de Mejorar y actualizar el registro fotográfico.  _x000a_3. Incluir link o enlace directo  a la pagina de la ANI _x000a_4. Verificar el acceso en tiempo real a las cá"/>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se creó un enlace directo para la ANI, la pagina web es exclusiva de la Interventoria, y se actualizó el registro foto"/>
    <s v="JUNIO-JULIO"/>
    <x v="1"/>
  </r>
  <r>
    <n v="3056"/>
    <n v="51"/>
    <x v="4"/>
    <s v="3. Es necesario que la interventoría dentro de su plan de calidad, implemente formatos separados para cada componente (seguridad industrial, salud ocupacional e higiene industrial), en donde se especifique con claridad los aspectos que se requieren cumpli"/>
    <s v="GESTIÓN CONTRACTUAL Y  SEGUIMIENTO DE  PROYECTOS DE  INFRAESTRUCTURA DE TRANSPORTE "/>
    <x v="3"/>
    <s v="Autopista del café"/>
    <s v="Mónica Bibiana Forero "/>
    <s v="Marzo de 2016"/>
    <s v="PEI"/>
    <n v="44"/>
    <m/>
    <s v="Definir formatos contemplando los requisitos de ley aplicables (a los cuales debe dar cumplimiento el concesionario y de obligatoria verificación por la interventoría), con la implementación de formatos por componentes: _x000a_* Seguridad industrial_x000a_* Salud Ocu"/>
    <m/>
    <m/>
    <m/>
    <s v="Mediante correo electrónico del  06/05/2016 se envía el plan de mejoramiento_x000a__x000a_Se revisará seguimiento del tema en Junio 2016"/>
    <n v="100"/>
    <x v="1"/>
    <s v="Mediante correo electrónico del 24/06/2016, se evidencia que se están realizando mesas de solcialización al interior de la empresa, con el fin de consolidar un formato que permita realizar seguimiento a cada componente._x000a__x000a_Mediante correo electrónico del 16"/>
    <s v="septiembre"/>
    <x v="1"/>
  </r>
  <r>
    <n v="3057"/>
    <n v="52"/>
    <x v="4"/>
    <s v="4. Modificar las descripciones en los formatos utilizados por los inspectores en sus recorridos del proyecto, ya que se observó que en muchos se menciona “a criterio del inspector&quot;, lo que conllevaría a juicios subjetivos"/>
    <s v="GESTIÓN CONTRACTUAL Y  SEGUIMIENTO DE  PROYECTOS DE  INFRAESTRUCTURA DE TRANSPORTE "/>
    <x v="3"/>
    <s v="Autopista del café"/>
    <s v="Mónica Bibiana Forero "/>
    <s v="Marzo de 2016"/>
    <s v="PEI"/>
    <n v="44"/>
    <m/>
    <s v="1. Ajustar el formato IAPM-GT-PQ-C-07 correspondiente a la Lista de chequeo - Fresado, modificando en la columna de requisitos donde establece &quot;a criterio de quien revisa&quot; y se dejará como criterio la normatividad o documentación especifica para cada aspe"/>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anexa los formatos con las modificaciones solicitadas"/>
    <s v="JUNIO-JULIO"/>
    <x v="1"/>
  </r>
  <r>
    <n v="3058"/>
    <n v="53"/>
    <x v="4"/>
    <s v="5. Incluir los indicadores que miden la gestión social e informar oportunamente los pendientes por parte del concesionario, de tal fin que se cree una herramienta de seguimiento sobre el tema."/>
    <s v="GESTIÓN CONTRACTUAL Y  SEGUIMIENTO DE  PROYECTOS DE  INFRAESTRUCTURA DE TRANSPORTE "/>
    <x v="3"/>
    <s v="Autopista del café"/>
    <s v="Mónica Bibiana Forero "/>
    <s v="Marzo de 2016"/>
    <s v="PEI"/>
    <n v="44"/>
    <m/>
    <s v="1. Implementar un formato como herramienta de seguimiento para las peticiones, quejas y/o reclamos (PQR) presentados. _x000a_2. Establecer indicadores y sugerirlos a la ANI para implementarlos en el proyecto de Concesión, de manera concertada ANI-Concesionario-"/>
    <m/>
    <m/>
    <m/>
    <s v="Mediante correo electrónico del  06/05/2016 se envía el plan de mejoramiento_x000a_Mediante correo electrónico del 24/06/2016, se anexa formato tipo para revisión de PQR`s, de tal manera que se generen indicadores._x000a_Mediante correo electrónico del 16/09/2016, se"/>
    <m/>
    <x v="0"/>
    <m/>
    <m/>
    <x v="1"/>
  </r>
  <r>
    <n v="3059"/>
    <n v="54"/>
    <x v="4"/>
    <s v="6. Requerir al concesionario que se realicen las mejoras y/o correcciones encontradas en la visita de obra e incluir estas actividades en el cronograma de mantenimiento anual. Estas son:_x000a_a. Otrosí No. 14: Mejoramiento de la capa de rodadura del pavimento "/>
    <s v="GESTIÓN CONTRACTUAL Y  SEGUIMIENTO DE  PROYECTOS DE  INFRAESTRUCTURA DE TRANSPORTE "/>
    <x v="3"/>
    <s v="Autopista del café"/>
    <s v="Mónica Bibiana Forero "/>
    <s v="Marzo de 2016"/>
    <s v="PEI"/>
    <n v="44"/>
    <m/>
    <s v="Otro si N° 14:_x000a_Sectores en intervención: otrosí 14 -Sector La Española Calarcá - en construcción. Las observaciones dentro del proceso constructivo vienen siendo atendidas por el Concesionario, dentro del plazo contractual.  _x000a_Hacer seguimiento hasta la at"/>
    <m/>
    <m/>
    <m/>
    <s v="Mediante correo electrónico del  06/05/2016 se envía el plan de mejoramiento_x000a__x000a_Mediante correo electrónico del 24/06/2016, se anexa el requerimiento de la interventoría para realizar las distintas intervenciones, las cuales fueron atendidas por el concesio"/>
    <n v="100"/>
    <x v="1"/>
    <s v="Mediante correo electrónico del 16/09/2016, se anexa registro fotográfico y formatos de funcionamiento de los postes SOS"/>
    <s v="septiembre"/>
    <x v="1"/>
  </r>
  <r>
    <n v="3060"/>
    <n v="55"/>
    <x v="4"/>
    <s v="1. Ayudar a la solución de varias de las falencias en el tema predial, de tal suerte que se realice un seguimiento oportuno sobre la entrega de las fichas prediales y la actualización de la sábana predial por parte del concesionario. De igual manera, info"/>
    <s v="GESTIÓN CONTRACTUAL Y  SEGUIMIENTO DE  PROYECTOS DE  INFRAESTRUCTURA DE TRANSPORTE "/>
    <x v="3"/>
    <s v="Autopista del café"/>
    <s v="Mónica Bibiana Forero "/>
    <s v="Marzo de 2016"/>
    <s v="PEI"/>
    <n v="44"/>
    <m/>
    <s v=" _x000a_- Realizar comites prediales virtuales,  con una  frecuencia mensual, con el fin de avanzar en los temas pendientes_x000a_- Seguimiento semanal en los planes de regularización a la lista de chequeo de los pendientes prediales_x000a_- Revisión y evaluación de la sab"/>
    <m/>
    <m/>
    <m/>
    <s v="Mediante correo electrónico del  06/05/2016 se envía el plan de mejoramiento_x000a__x000a_Se revisará seguimiento del tema en Junio 2016"/>
    <n v="100"/>
    <x v="1"/>
    <s v="Mediante correo electrónico del 24/06/2016, se informa las distintas actividades que está realizando la interventoría sobre el tema._x000a__x000a_Mediante correo electrónico del 16/09/2016, se informa que la interventoría se encuentra apoyando la gestión predial del "/>
    <s v="septiembre"/>
    <x v="1"/>
  </r>
  <r>
    <n v="3061"/>
    <n v="56"/>
    <x v="4"/>
    <s v="2. Gestionar con el concesionario y realizar seguimiento a los compromisos  sobre el cumplimiento del  programa de inversión del 1%, al igual que las obligaciones que se tienen frente a las solicitudes por parte de la ANLA de las 4 licencias ambientales q"/>
    <s v="GESTIÓN CONTRACTUAL Y  SEGUIMIENTO DE  PROYECTOS DE  INFRAESTRUCTURA DE TRANSPORTE "/>
    <x v="3"/>
    <s v="Autopista del café"/>
    <s v="Mónica Bibiana Forero "/>
    <s v="Marzo de 2016"/>
    <s v="PEI"/>
    <n v="44"/>
    <m/>
    <s v=" -Seguimiento a la definición por parte del Concesionario respecto a los programas y proyectos objeto e la inversión del 1 % para cada una de las Corporaciones Autónomas Regionales_x000a_- Seguimiento a la actualización el valor a ejecutar para cada una de esta"/>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m/>
    <x v="0"/>
    <m/>
    <m/>
    <x v="1"/>
  </r>
  <r>
    <n v="3062"/>
    <n v="57"/>
    <x v="4"/>
    <s v="3. Gestionar de manera proactiva lo contemplado en el Plan de Mejoramiento por Procesos – PMP, referido a las recomendaciones de las auditorías anteriores (desde diciembre de 2012) que hasta el momento se mantienen en el proyecto."/>
    <s v="GESTIÓN CONTRACTUAL Y  SEGUIMIENTO DE  PROYECTOS DE  INFRAESTRUCTURA DE TRANSPORTE "/>
    <x v="3"/>
    <s v="Autopista del café"/>
    <s v="Mónica Bibiana Forero "/>
    <s v="Marzo de 2016"/>
    <s v="PEI"/>
    <n v="44"/>
    <m/>
    <s v="En el proceso de cerrar los pendientes se realizará:_x000a_- Respecto a la publicidad en el proyecto, se definirá la viabilidad jurídica de reglamentar la tipología y localización de la publicidad que se podría utilizar_x000a_- Referente a las estadísticas de segurid"/>
    <m/>
    <m/>
    <m/>
    <s v="Mediante correo electrónico del  06/05/2016 se envía el plan de mejoramiento_x000a__x000a_Mediante correo electrónico del 24/06/2016, se informa las distintas actividades que está realizando la interventoría sobre el tema._x000a__x000a_Seguimiento en diciembre"/>
    <m/>
    <x v="0"/>
    <m/>
    <m/>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
    <s v="GESTIÓN CONTRACTUAL Y  SEGUIMIENTO DE  PROYECTOS DE  INFRAESTRUCTURA DE TRANSPORTE "/>
    <x v="4"/>
    <s v="Ruta del sol tramo I"/>
    <s v="Ivan Mejia "/>
    <s v="Marzo de 2016"/>
    <s v="PEI"/>
    <n v="54"/>
    <m/>
    <s v="El 14 y 15 de abril de 2016, se realizará recorrido en compañía del personal del consorcio para la verificación del estado de las áreas a compensar y se elaborará un cronograma de intervención que contemple las actividades necesarias para culminar la tota"/>
    <m/>
    <m/>
    <m/>
    <s v="Mediante memorando No. 2016-500-005282-3 del 26/04/2016 se envía plan de mejoramiento._x000a_Mediante memorando No. 2016-500-007575-3 del 17/06/2016 se anexa acta del recorrido y envío del plan de compensaciones que el concesionario debe realizar en el corredor"/>
    <m/>
    <x v="0"/>
    <m/>
    <m/>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
    <s v="GESTIÓN CONTRACTUAL Y  SEGUIMIENTO DE  PROYECTOS DE  INFRAESTRUCTURA DE TRANSPORTE "/>
    <x v="4"/>
    <s v="Ruta del sol tramo I"/>
    <s v="Ivan Mejia "/>
    <s v="Marzo de 2016"/>
    <s v="PEI"/>
    <n v="54"/>
    <m/>
    <s v="El 14 y 15 de abril de 2016, se realizará recorrido conjunto con el Consorcio se determinará la medidas a implementar y se elaborará un  cronograma de intrvención para dar cumplimiento al establecimiento de las coberturas necesarias en los taludes según e"/>
    <m/>
    <m/>
    <m/>
    <s v="Mediante memorando No. 2016-500-005282-3 del 26/04/2016 se envía plan de mejoramiento._x000a_Mediante memorando No. 2016-500-007575-3 del 17/06/2016 se informa que la interventoría ya solicitó inicio del procedimiento sancionatorio en contra del concesionario, "/>
    <m/>
    <x v="0"/>
    <m/>
    <m/>
    <x v="1"/>
  </r>
  <r>
    <n v="3065"/>
    <n v="60"/>
    <x v="4"/>
    <s v="Con respecto al dato desactualizado de tráfico vehicular por concesión que contiene los totales mensuales de vehículos que circulan en los peajes de la ANI 2003 a 2015, se levanta una no conformidad por el incumplimiento de la periodicidad contemplada en "/>
    <s v="GESTIÓN DE LA  INFORMACIÓN Y  COMUNICACIONES"/>
    <x v="1"/>
    <s v="Gerencia de Sistemas "/>
    <s v="Juan Diego Toro"/>
    <s v="Abril de 2016"/>
    <s v="PEI"/>
    <n v="8"/>
    <s v="Ac"/>
    <s v="-actualizar el dato de trafico vehicular por concesión en plataforma de datos abiertos _x000a_"/>
    <d v="2016-04-30T00:00:00"/>
    <d v="2016-05-30T00:00:00"/>
    <m/>
    <s v="05/09/2016 mediente el memoradno 2016-103-006661-3 del 27 de mayo se confirma la actualización del dato"/>
    <n v="100"/>
    <x v="1"/>
    <m/>
    <s v="AGOSTO"/>
    <x v="0"/>
  </r>
  <r>
    <n v="3066"/>
    <n v="61"/>
    <x v="4"/>
    <s v="1. Proyectos que no enviaron el formato GCSP-F-008 al área de contabilidad dentro del tiempo establecido a la ANI para el mes de enero del año en curso:_x000a_ _x000a_• Malla Vial del Meta._x000a_• Corredor Perimetral del Oriente de Cundinamarca._x000a_"/>
    <s v="GESTIÓN  ADMINISTRATIVA Y  FINANCIERA"/>
    <x v="2"/>
    <s v="Contabilidad"/>
    <s v="Luz Jeni Fung Muñoz"/>
    <s v="Abril de 2016"/>
    <s v="PEI"/>
    <n v="83"/>
    <m/>
    <m/>
    <m/>
    <m/>
    <m/>
    <m/>
    <m/>
    <x v="2"/>
    <m/>
    <m/>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
    <s v="GESTIÓN  ADMINISTRATIVA Y  FINANCIERA"/>
    <x v="2"/>
    <s v="Contabilidad"/>
    <s v="Luz Jeni Fung Muñoz"/>
    <s v="Abril de 2016"/>
    <s v="PEI"/>
    <n v="83"/>
    <m/>
    <s v="Corredor Perimetral del Oriente de Cundinamarca Se envió correo a la Interventoría solicitando incluir Observación en el Formato explicando la diferencia, la cual según lo indicado corresponde al Redondeo de Decimales, según les ha informado la Fiducia. E"/>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
    <m/>
    <x v="0"/>
    <m/>
    <m/>
    <x v="0"/>
  </r>
  <r>
    <n v="3068"/>
    <n v="63"/>
    <x v="4"/>
    <s v="3. Proyectos con diferencias significativas en los saldos:_x000a_• Ruta del Sol 3: presenta diferencias por ingresos que no se registran por causación sino por el método de caja por valor de $947.846.910,00=._x000a_• Santana – Mocoa – Neiva: Presenta una diferencia p"/>
    <s v="GESTIÓN  ADMINISTRATIVA Y  FINANCIERA"/>
    <x v="2"/>
    <s v="Contabilidad"/>
    <s v="Luz Jeni Fung Muñoz"/>
    <s v="Abril de 2016"/>
    <s v="PEI"/>
    <n v="83"/>
    <m/>
    <s v="a traves de correo del 30/06/2016 el area responsable, envia la descripción de las acciones realizadas para subsanar la no conformidad "/>
    <m/>
    <m/>
    <s v="Santana - Mocoa - Neiva: Mediante memorando No. 2016-409-040889-2 del 18 de mayo, la interventoría remite certificación emitida por Bancolombia con respecto a los menores valores consignados por INVIAS-ODINSA, en compensación de los dineros consignados en"/>
    <s v="mediante correo 24/05/2016 enviaron certificado de fiduciaria Bancolombia del proyecto Santana – Mocoa – Neiva, queda pendiente la remisión de los certificados de los demás proyectos_x000a_mediante correo 26/05/2016 enviaron certificado de fiduciaria Bancolombi"/>
    <m/>
    <x v="1"/>
    <s v="se revisaron los soportes que dan cuenta que se subsana la no conformidad "/>
    <s v="JULIO"/>
    <x v="0"/>
  </r>
  <r>
    <n v="3069"/>
    <n v="64"/>
    <x v="4"/>
    <s v="7.1.1 Para la Interventoría_x000a_1. La interventoría no realiza el seguimiento a los plazos máximos de respuesta de las comunicaciones a su cargo, de acuerdo a lo estipulado en la cláusula 1.3 inciso a) gestión administrativa del contrato de interventoría el c"/>
    <s v="GESTIÓN CONTRACTUAL Y  SEGUIMIENTO DE  PROYECTOS DE  INFRAESTRUCTURA DE TRANSPORTE "/>
    <x v="3"/>
    <s v="IP 4G GICA "/>
    <s v="Mónica Bibiana Forero "/>
    <s v="Abril de 2016"/>
    <s v="PEI"/>
    <n v="65"/>
    <m/>
    <s v="1) Se realiza la Recepcion de la correspondencia tanto recibida como enviada, y se relaciona en el formato &quot;CONTROL DE CORRESPONDENCIA &quot; se escanea y se guarda en el archivo fisico y en medio magnetico en el servidor por parte de la secretaria._x000a_2) El Dire"/>
    <m/>
    <m/>
    <m/>
    <s v="Mediante correo electrónico del 15/06/2016 se anexa plan de mejoramiento a cargo de la interventoría._x000a__x000a_Se verificará avance en el mismo en septiembre de 2016"/>
    <n v="100"/>
    <x v="1"/>
    <s v="_x000a_Mediante memorando No. 2016-306-011232-3 del 16/09/2016, se informa que se implementó un sistema de servidor al interior de la interventoría, al igual que se manejan semáforos que permiten alertar los tiempos de respuesta. Además, se realizan backs quinc"/>
    <s v="septiembre"/>
    <x v="1"/>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
    <s v="GESTIÓN CONTRACTUAL Y  SEGUIMIENTO DE  PROYECTOS DE  INFRAESTRUCTURA DE TRANSPORTE "/>
    <x v="3"/>
    <s v="IP 4G GICA "/>
    <s v="Mónica Bibiana Forero "/>
    <s v="Abril de 2016"/>
    <s v="PEI"/>
    <n v="65"/>
    <m/>
    <m/>
    <m/>
    <m/>
    <m/>
    <s v="Mediante memorando No. 2016-306-006413-3 del 23/05/2016, se anexa comunicación enviada al concesionario, en donde se solicita la restitución de los dineros a la subcuenta de predios del proyecto._x000a_A la espera de respuesta por parte del concesionario._x000a_Media"/>
    <m/>
    <x v="0"/>
    <m/>
    <m/>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
    <s v="GESTIÓN CONTRACTUAL Y  SEGUIMIENTO DE  PROYECTOS DE  INFRAESTRUCTURA DE TRANSPORTE "/>
    <x v="3"/>
    <s v="Aeropuerto Ernesto Cortissoz de Barranquilla "/>
    <s v="Ivan Mejia "/>
    <s v="Abril de 2016"/>
    <s v="PEI"/>
    <n v="106"/>
    <m/>
    <s v="Acotejar la información estadística de operaciones qje suministra la Concesión con la información contenida en el documento &quot;control superficie que lleva la Aeronáutica civil a través del área de tránsito aéreo; de tal manera que se cuente con una informa"/>
    <m/>
    <m/>
    <m/>
    <s v="Mediante memorando No. 2016-409-041347-2 del 20/05/2016, se anexa el plan de mejoramiento. _x000a__x000a_A  la espera de avance"/>
    <m/>
    <x v="0"/>
    <m/>
    <m/>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
    <s v="GESTIÓN CONTRACTUAL Y  SEGUIMIENTO DE  PROYECTOS DE  INFRAESTRUCTURA DE TRANSPORTE "/>
    <x v="3"/>
    <s v="Aeropuerto Ernesto Cortissoz de Barranquilla "/>
    <s v="Ivan Mejia "/>
    <s v="Abril de 2016"/>
    <s v="PEI"/>
    <n v="106"/>
    <m/>
    <s v="Actualizar la página web con la misión, visión y objetivos de la empresa con el creador de la página web actual"/>
    <m/>
    <m/>
    <m/>
    <s v="Mediante memorando No. 2016-409-041347-2 del 20/05/2016, se anexa el plan de mejoramiento. _x000a__x000a_A  la espera de avance"/>
    <m/>
    <x v="0"/>
    <m/>
    <m/>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
    <s v="GESTIÓN CONTRACTUAL Y  SEGUIMIENTO DE  PROYECTOS DE  INFRAESTRUCTURA DE TRANSPORTE "/>
    <x v="3"/>
    <s v="Aeropuerto Ernesto Cortissoz de Barranquilla "/>
    <s v="Ivan Mejia "/>
    <s v="Abril de 2016"/>
    <s v="PEI"/>
    <n v="106"/>
    <m/>
    <s v="Con el ánimo de conminar al concesionario a cumplir de forma oportuna con las obligaciones establecidas en el Contrato de Concesión No. 003 de 2015, el equipo de supervisión viene utilizando todas las herramientas de apremio estipuladas en el numeral 12 d"/>
    <m/>
    <m/>
    <m/>
    <s v="Mediante correo electrónico del 03/06/2016, se anexa el plan de mejoramiento. _x000a__x000a_A  la espera de avance"/>
    <m/>
    <x v="0"/>
    <m/>
    <m/>
    <x v="1"/>
  </r>
  <r>
    <n v="3074"/>
    <n v="69"/>
    <x v="4"/>
    <s v="8.1.1 Para la Interventoría_x000a_1. Se solicita a la interventoría que recopile y analice los resultados que el concesionario esté adelantado en donde se verifiquen las especificaciones técnicas de las mezclas, emulsiones, insumos pétreos y demás materiales im"/>
    <s v="GESTIÓN CONTRACTUAL Y  SEGUIMIENTO DE  PROYECTOS DE  INFRAESTRUCTURA DE TRANSPORTE "/>
    <x v="3"/>
    <s v="Autopista al Mar 1 (4G)"/>
    <s v="Víctor Alfonso Trespalacios "/>
    <s v="Abril de 2016"/>
    <s v="PEI"/>
    <n v="129"/>
    <m/>
    <s v="Se realizarán tomas aleatorias de acuerdo con la programación presentada por el concesionario, mínimo una muestra por cada 60 toneladas, que corresponde con el volumen que el concesionario aplica cada mes para cumplir los indicadores de los niveles de ser"/>
    <m/>
    <m/>
    <m/>
    <s v="Mediante memorando No. 2016-300-007379-3 del 15/06/2016 se envia en plan de mejoramiento._x000a__x000a_Mediante correo electrónico del 16/09/2016, se anexa resultados de laboratorio solicitados por la interventoría, para el seguimiento de la calidad de los materiales"/>
    <m/>
    <x v="0"/>
    <m/>
    <m/>
    <x v="1"/>
  </r>
  <r>
    <n v="3075"/>
    <n v="70"/>
    <x v="4"/>
    <s v="2. Las fechas establecidas contractualmente para la instalación de las vallas informativas no se cumplieron en un término de 20 días calendario a partir de la suscripción del Acta de Inicio (15/10/2015). La evidencia allegada por la interventoría muestra "/>
    <s v="GESTIÓN CONTRACTUAL Y  SEGUIMIENTO DE  PROYECTOS DE  INFRAESTRUCTURA DE TRANSPORTE "/>
    <x v="3"/>
    <s v="Autopista al Mar 1 (4G)"/>
    <s v="Víctor Alfonso Trespalacios "/>
    <s v="Abril de 2016"/>
    <s v="PEI"/>
    <n v="129"/>
    <m/>
    <s v="1. Se implementará la matriz de seguimiento de las obligaciones del concesionario durante a fase de preconstrucción y para las obligaciones de la interventoría, herramienta que permite realizar estricto seguimiento a plazos de entrega y cumplimiento de to"/>
    <m/>
    <m/>
    <m/>
    <s v="Mediante memorando No. 2016-300-007379-3 del 15/06/2016 se envia en plan de mejoramiento._x000a__x000a__x000a_Mediante correo electrónico del 16/09/2016, se anexan los documentos soportes, en donde se está dando cumplimiento a las acciones de mejoramiento_x000a__x000a_Seguimiento en d"/>
    <m/>
    <x v="0"/>
    <m/>
    <m/>
    <x v="1"/>
  </r>
  <r>
    <n v="3076"/>
    <n v="71"/>
    <x v="4"/>
    <s v="3. La interventoría no allegó una evidencia contundente de que estén implementando una verificación e identificación permanente y detallada de las invasiones de derecho de vía. Si bien en las actas de comités se advierte sobre esta problemática con el fin"/>
    <s v="GESTIÓN CONTRACTUAL Y  SEGUIMIENTO DE  PROYECTOS DE  INFRAESTRUCTURA DE TRANSPORTE "/>
    <x v="3"/>
    <s v="Autopista al Mar 1 (4G)"/>
    <s v="Víctor Alfonso Trespalacios "/>
    <s v="Abril de 2016"/>
    <s v="PEI"/>
    <n v="129"/>
    <m/>
    <s v="En conjunto con la parte predial del concesionario, la interventoría realizará visitas a las alcalcdías y levantará actas de verificación referente a las acciones que el municipio adelante para recuperar el derecho de vía en los lugares que el concesionar"/>
    <m/>
    <m/>
    <m/>
    <s v="Mediante memorando No. 2016-300-007379-3 del 15/06/2016 se envia en plan de mejoramiento._x000a_Mediante correo electrónico del 16/09/2016, se informa que se realizó una visita al proyecto, y se solicitó al concesionario tener mayor presencia en los municipios "/>
    <m/>
    <x v="0"/>
    <m/>
    <m/>
    <x v="1"/>
  </r>
  <r>
    <n v="3077"/>
    <n v="72"/>
    <x v="4"/>
    <s v="8.1.2 Para la Supervisión_x000a_1. Verificar y justificar la razón por la cual el concesionario pretende eliminar la mayoría de los túneles; estos cambios son drásticos respecto a la propuesta inicialmente aprobada por la entidad y deberían denotar un ajuste de"/>
    <s v="GESTIÓN CONTRACTUAL Y  SEGUIMIENTO DE  PROYECTOS DE  INFRAESTRUCTURA DE TRANSPORTE "/>
    <x v="6"/>
    <s v="Autopista al Mar 1 (4G)"/>
    <s v="Víctor Alfonso Trespalacios "/>
    <s v="Abril de 2016"/>
    <s v="PEI"/>
    <n v="129"/>
    <m/>
    <s v="Se revisará alcance entre OCI y la supervisión"/>
    <m/>
    <m/>
    <m/>
    <s v="Mediante memorando No. 2016-300-007379-3 del 15/06/2016 se envia en plan de mejoramiento._x000a__x000a_Mediante correo electrónico del 16/09/2016, se informa _x000a__x000a_Seguimiento en diciembre"/>
    <m/>
    <x v="0"/>
    <m/>
    <m/>
    <x v="1"/>
  </r>
  <r>
    <n v="3078"/>
    <n v="73"/>
    <x v="4"/>
    <s v="2. Informar si el formato “Información Estadística de los Costos” ya ha sido homologado internamente por parte de la ANI, y en caso afirmativo notificar si el concesionario ya cumplió con su entrega."/>
    <s v="GESTIÓN CONTRACTUAL Y  SEGUIMIENTO DE  PROYECTOS DE  INFRAESTRUCTURA DE TRANSPORTE "/>
    <x v="3"/>
    <s v="Autopista al Mar 1 (4G)"/>
    <s v="Víctor Alfonso Trespalacios "/>
    <s v="Abril de 2016"/>
    <s v="PEI"/>
    <n v="129"/>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correo electrónico del 16/09/2016, se informa que se realizó reunión con Planeación con el fin de realiza robservaciones al formato. Se encuentra en revisi"/>
    <m/>
    <x v="0"/>
    <m/>
    <m/>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s v="GESTIÓN CONTRACTUAL Y  SEGUIMIENTO DE  PROYECTOS DE  INFRAESTRUCTURA DE TRANSPORTE "/>
    <x v="3"/>
    <s v="Aeropuerto el Dorado (Financiera) "/>
    <s v="T Luz Jeni Fung Muñoz"/>
    <s v="Abril de 2016"/>
    <s v="PEI"/>
    <n v="134"/>
    <m/>
    <s v="Se adelantarán mesas de trabajo con el concesionario con el propósito de que dicha información sea enviada y adicional a esto, se tratará en el comité financiero del mes de junio la falta de acompañamiento por parte de la interventoría financiera en la so"/>
    <m/>
    <m/>
    <m/>
    <s v="Mediante memorando No. 2016-308-006972-3 del 03/06/2016, se envía plan de mejoramiento._x000a__x000a_Se revisará avance de las actividades propuestas"/>
    <m/>
    <x v="0"/>
    <m/>
    <m/>
    <x v="1"/>
  </r>
  <r>
    <n v="3080"/>
    <n v="75"/>
    <x v="4"/>
    <s v="1. Cinco (5) de los veinticuatro (24) funcionarios públicos evaluados en la auditoria, es decir el (21%) de la muestra, a la fecha de la auditoria no registran las declaraciones de bienes y rentas de acuerdo a lo establecido en el  artículo 227 del decret"/>
    <s v="GESTIÓN DEL TALENTO HUMANO"/>
    <x v="2"/>
    <s v="Talento Humano"/>
    <s v="M Natalia "/>
    <s v="Abril de 2016"/>
    <s v="PIL"/>
    <n v="9"/>
    <m/>
    <m/>
    <m/>
    <m/>
    <m/>
    <m/>
    <m/>
    <x v="2"/>
    <m/>
    <m/>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
    <s v="GESTIÓN  ADMINISTRATIVA Y  FINANCIERA"/>
    <x v="2"/>
    <s v="Presupuesto"/>
    <s v="Luz Jeni Fung Muñoz"/>
    <s v="Mayo de 2016"/>
    <s v="PEI"/>
    <n v="26"/>
    <m/>
    <m/>
    <m/>
    <m/>
    <m/>
    <m/>
    <m/>
    <x v="2"/>
    <m/>
    <m/>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s v="GESTIÓN  ADMINISTRATIVA Y  FINANCIERA"/>
    <x v="2"/>
    <s v="Presupuesto"/>
    <s v="Luz Jeni Fung Muñoz"/>
    <s v="Mayo de 2016"/>
    <s v="PEI"/>
    <n v="26"/>
    <m/>
    <m/>
    <m/>
    <m/>
    <m/>
    <m/>
    <m/>
    <x v="2"/>
    <m/>
    <m/>
    <x v="0"/>
  </r>
  <r>
    <n v="3083"/>
    <n v="78"/>
    <x v="4"/>
    <s v="3. Se evidenció, que en los ingresos de capital se dejó de recaudar un valor de $10.405.126.803,19=, que corresponde a los rendimientos financieros que se dejaron de percibir por la entrada en vigencia de la “cuenta única nacional”, que exige trasladar lo"/>
    <s v="GESTIÓN  ADMINISTRATIVA Y  FINANCIERA"/>
    <x v="2"/>
    <s v="Presupuesto"/>
    <s v="Luz Jeni Fung Muñoz"/>
    <s v="Mayo de 2016"/>
    <s v="PEI"/>
    <n v="26"/>
    <m/>
    <m/>
    <m/>
    <m/>
    <m/>
    <m/>
    <m/>
    <x v="2"/>
    <m/>
    <m/>
    <x v="0"/>
  </r>
  <r>
    <n v="3084"/>
    <n v="79"/>
    <x v="4"/>
    <s v="7.1.1 Para la Interventoría_x000a_1. No se observa el logo de la ANI en los recursos físicos de la obra y la oficina de la interventoría al igual que en las camionetas y EPP´s del personal, razón por la cual es necesario incluirlo en cada uno de los elementos q"/>
    <s v="GESTIÓN CONTRACTUAL Y  SEGUIMIENTO DE  PROYECTOS DE  INFRAESTRUCTURA DE TRANSPORTE "/>
    <x v="3"/>
    <s v="Pacífico 1"/>
    <s v="Mónica Bibiana Forero "/>
    <s v="Mayo de 2016"/>
    <s v="PEI"/>
    <n v="151"/>
    <m/>
    <s v="Esta interventoría como  parte de las buenas prátcias que aplica dentro del desarrollo del proyecto, agregará el logo de la ANI a los recursos físicos de la interventoría que así lo requiera"/>
    <m/>
    <m/>
    <m/>
    <s v="Mediante memorando No. 2016-300-008218-3 del 30/06/2016, se informa que se están realizando acciones por parte de la interventoría, de tal manera que se implemente el logo. Para tal fin, se está analizando el manual de marca remitida por la ANI._x000a__x000a_Mediante"/>
    <m/>
    <x v="0"/>
    <m/>
    <m/>
    <x v="1"/>
  </r>
  <r>
    <n v="3085"/>
    <n v="80"/>
    <x v="4"/>
    <s v="2. Es necesario dar cumplimiento a lo establecido en  el literal a) Área administrativa del capítulo 5.3.3 Funciones generales del documento Metodología y Plan de Cargas, debido a que no se evidenció que en la página web de la interventoría se tuviera acc"/>
    <s v="GESTIÓN CONTRACTUAL Y  SEGUIMIENTO DE  PROYECTOS DE  INFRAESTRUCTURA DE TRANSPORTE "/>
    <x v="3"/>
    <s v="Pacífico 1"/>
    <s v="Mónica Bibiana Forero "/>
    <s v="Mayo de 2016"/>
    <s v="PEI"/>
    <n v="151"/>
    <m/>
    <s v="A la fecha, no se cuenta con disponiblidad del servicio de internet en la zona del peaje, por lo que se están concertando con el concesionario las acciones necesarias para poder contar con la disponibilidad de internet, labor que se espera esté culminada "/>
    <m/>
    <m/>
    <m/>
    <s v="Mediante memorando No. 2016-300-008218-3 del 30/06/2016, se informa que aún no se tiene disponiblidad de internet, y se están llegando a concertaciones con el concesionario._x000a__x000a_Mediante memorando No. 2016-300-011293-3 del 19/09/2016, se informa que se conti"/>
    <m/>
    <x v="0"/>
    <m/>
    <m/>
    <x v="1"/>
  </r>
  <r>
    <n v="3086"/>
    <n v="81"/>
    <x v="4"/>
    <s v="3. No se verifica y controla el documento del beneficiario real para garantizan que no hay violación a los LA/FT (lavado de activos y financiación de terrorismo) de los dineros del concesionario, por lo que es necesario solicitar dicho certificado a la fi"/>
    <s v="GESTIÓN CONTRACTUAL Y  SEGUIMIENTO DE  PROYECTOS DE  INFRAESTRUCTURA DE TRANSPORTE "/>
    <x v="3"/>
    <s v="Pacífico 1"/>
    <s v="Mónica Bibiana Forero "/>
    <s v="Mayo de 2016"/>
    <s v="PEI"/>
    <n v="151"/>
    <m/>
    <s v="Atendiendo dicha obligación, esta interventoría mediante comunicación CO-COSE-0435-2016 de fecha 17 de junio, solicitó a la Fiduciaria la certificación donde nos informe el conocimiento del cliente y los resultados obtenidos en éste. Así mismo, se elevará"/>
    <m/>
    <m/>
    <m/>
    <s v="Mediante memorando No. 2016-300-008218-3 del 30/06/2016, se evidencia que la interventoría ya realizó el requerimiento a la fiduciaria. A la espera de respuesta.¡ y seguimiento del mismo_x000a_Mediante memorando No. 2016-300-011293-3 del 19/09/2016, se informa "/>
    <m/>
    <x v="0"/>
    <m/>
    <m/>
    <x v="1"/>
  </r>
  <r>
    <n v="3087"/>
    <n v="82"/>
    <x v="4"/>
    <s v="7.1.2 Para la Supervisión_x000a_1. De acuerdo a la verificación documental de la información que se encuentra en la plataforma Project on line, se observó que existen incoherencias respecto a lo conversado con la supervisora y evidenciado en los informes mensua"/>
    <s v="GESTIÓN CONTRACTUAL Y  SEGUIMIENTO DE  PROYECTOS DE  INFRAESTRUCTURA DE TRANSPORTE "/>
    <x v="3"/>
    <s v="Pacífico 1"/>
    <s v="Mónica Bibiana Forero "/>
    <s v="Mayo de 2016"/>
    <s v="PEI"/>
    <n v="151"/>
    <m/>
    <s v="Actualizar información del proyecto en la herramienta Project Online"/>
    <m/>
    <m/>
    <m/>
    <s v="Mediante memorando No. 2016-300-008218-3 del 30/06/2016, se evidencia que la supervisión realizó las modificaciones solicitadas; sin embargo, se revisará en septiembre seguimiento, para lo no incurrencia de los mismos"/>
    <n v="100"/>
    <x v="1"/>
    <s v="Mediante memorando No. 2016-300-011293-3 del 19/09/2016, se aenxan pantallazos en donde se evidencia cumplimiento"/>
    <m/>
    <x v="1"/>
  </r>
  <r>
    <n v="3088"/>
    <n v="83"/>
    <x v="4"/>
    <s v="2. Se evidenció que mediante oficio CO-COSE-0336-2015 del 11 de noviembre de 2015, la interventoría solicitó a la ANI que se indicara el proceder respecto al contrato No. 160 de 2014 debido a que para esa fecha ya habían transcurrido los doce meses establ"/>
    <s v="GESTIÓN CONTRACTUAL Y  SEGUIMIENTO DE  PROYECTOS DE  INFRAESTRUCTURA DE TRANSPORTE "/>
    <x v="3"/>
    <s v="Pacífico 1"/>
    <s v="Mónica Bibiana Forero "/>
    <s v="Mayo de 2016"/>
    <s v="PEI"/>
    <n v="151"/>
    <m/>
    <s v="Dar respuesta al oficio de la interventoría No. CO-COSE-0336-2015, mediante oficio radicado ANI No. 2016-704-018476-1 de fecha 24 de junio de 2016"/>
    <m/>
    <m/>
    <m/>
    <m/>
    <m/>
    <x v="1"/>
    <s v="Mediante memorando No. 2016-300-008318-3 al 30/06/2016, se evidencia que mediante oficio No. 20167040184761 del 24/06/2016 se dio respuesta a la interventoría, en donde se explica la posición de la entidad al respecto"/>
    <s v="JULIO"/>
    <x v="1"/>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
    <s v="GESTIÓN CONTRACTUAL Y  SEGUIMIENTO DE  PROYECTOS DE  INFRAESTRUCTURA DE TRANSPORTE "/>
    <x v="3"/>
    <s v="Pacífico 1"/>
    <s v="Mónica Bibiana Forero "/>
    <s v="Mayo de 2016"/>
    <s v="PEI"/>
    <n v="151"/>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Mediante memorando No. 2016-300-011293-3 del 19/09/2016, se informa que se continua revisando el tema y ya "/>
    <m/>
    <x v="0"/>
    <m/>
    <m/>
    <x v="1"/>
  </r>
  <r>
    <n v="3090"/>
    <n v="85"/>
    <x v="4"/>
    <s v="7.1.3 Para la Vicepresidencia de Estructuración_x000a_1. Evaluar los valores asignados a cada una de las subcuentas desde la etapa de estructuración, partiendo de la base que se están considerando proyectos con estudios fase 2, de tal fin que no se presenten di"/>
    <s v="GESTIÓN CONTRACTUAL Y  SEGUIMIENTO DE  PROYECTOS DE  INFRAESTRUCTURA DE TRANSPORTE "/>
    <x v="6"/>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m/>
    <x v="1"/>
  </r>
  <r>
    <n v="3091"/>
    <n v="86"/>
    <x v="4"/>
    <s v="2. Verificar los niveles de servicio de obligatorio cumplimiento en la etapa de preconstrucción y de las descripciones de cada una de las actividades plasmadas en el anexo técnico No. 2, de tal manera que se cuenten con mayores herramientas que permitan g"/>
    <s v="GESTIÓN CONTRACTUAL Y  SEGUIMIENTO DE  PROYECTOS DE  INFRAESTRUCTURA DE TRANSPORTE "/>
    <x v="6"/>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m/>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s v="GESTIÓN CONTRACTUAL Y  SEGUIMIENTO DE  PROYECTOS DE  INFRAESTRUCTURA DE TRANSPORTE "/>
    <x v="5"/>
    <s v="Pacífico 1"/>
    <s v="Mónica Bibiana Forero "/>
    <s v="Mayo de 2016"/>
    <s v="PEI"/>
    <n v="151"/>
    <m/>
    <s v="Oficiar a la dependencia encargada, para dar respuesta a la no conformidad"/>
    <m/>
    <m/>
    <m/>
    <s v="Mediante memorando No. 2016-300-008218-3 del 30/06/2016, se evidenció que mediante memorando No. 2016-300-006962-3 del 3/06/2016 se reimitió informe de auditoría."/>
    <m/>
    <x v="0"/>
    <m/>
    <m/>
    <x v="1"/>
  </r>
  <r>
    <n v="3093"/>
    <n v="88"/>
    <x v="4"/>
    <s v="8.1.1 Para la Interventoría_x000a_Las anotaciones a la gestión realizada por parte de la interventoría se presentan a continuación:_x000a_1. La interventoría no allegó una evidencia contundente de que estén implementando una verificación e identificación permanente y"/>
    <s v="GESTIÓN CONTRACTUAL Y  SEGUIMIENTO DE  PROYECTOS DE  INFRAESTRUCTURA DE TRANSPORTE "/>
    <x v="3"/>
    <s v="Honda – Puerto Salgar - Girardot"/>
    <s v="Víctor Alfonso Trespalacios "/>
    <s v="Mayo de 2016"/>
    <s v="PEI"/>
    <n v="150"/>
    <m/>
    <s v="En el actual estado del proyecto no es posible para la Interventoría adelantar un control permanente a la gestión del concesionario tendiente a identificar las invasiones al derecho de vía. Esto es debido a la no entrega por parte de la concesión de la in"/>
    <m/>
    <m/>
    <m/>
    <s v="Mediante memorando No. 2016-305-009071-3 del 22/07/2016, se informa que la interventoría se encuentra a la espera de respuesta por parte del concesionario, con el fin de realizar el seguimiento a las invasiones, y plantear un plan de mejoramiento"/>
    <m/>
    <x v="0"/>
    <m/>
    <m/>
    <x v="1"/>
  </r>
  <r>
    <n v="3094"/>
    <n v="89"/>
    <x v="4"/>
    <s v="8.1.2 Para la vicepresidencia de estructuración_x000a_De forma particular, se genera la siguiente anotación a la estructuración del proyecto por parte de la ANI por motivo de costos no contemplados en el manejo de las redes._x000a_1. Los aportes de la ANI, que inicia"/>
    <s v="GESTIÓN CONTRACTUAL Y  SEGUIMIENTO DE  PROYECTOS DE  INFRAESTRUCTURA DE TRANSPORTE "/>
    <x v="6"/>
    <s v="Honda – Puerto Salgar - Girardot"/>
    <s v="Víctor Alfonso Trespalacios "/>
    <s v="Mayo de 2016"/>
    <s v="PEI"/>
    <n v="150"/>
    <m/>
    <s v="Mediante memorando No. 2016-200-010353-3 del 24/08/2016, la Vicepresidencia de Estructuración da una explicación del por qué el presupuesto destinado a redes superó lo contemplado al inicio del proyecto."/>
    <m/>
    <m/>
    <m/>
    <s v="Mediante memorando No. 2016-305-008315-3 del 05/07/2016, se informa que mediante memorando No. 2016-305-016970-1 del 17/06/2016 se hizo el requerimiento a Estructuración para dar respuesta a la no conformidad ._x000a__x000a_Mediante memorando No. 2016-305-010858-3 de"/>
    <m/>
    <x v="0"/>
    <m/>
    <m/>
    <x v="1"/>
  </r>
  <r>
    <n v="3095"/>
    <n v="90"/>
    <x v="4"/>
    <s v="1. En la evaluación de la matriz de evaluación a la interventoría se obtuvo un puntaje medio en la gestión administrativa, esto como consecuencia de que la interventoría carece de un sistema de gestión de calidad, si bien no es un compromiso contractual, "/>
    <s v="GESTIÓN CONTRACTUAL Y  SEGUIMIENTO DE  PROYECTOS DE  INFRAESTRUCTURA DE TRANSPORTE "/>
    <x v="3"/>
    <s v="Aeropuerto Simón Bolívar de Santa Marta "/>
    <s v="T Luz Jeni Fung Muñoz"/>
    <s v="Mayo de 2016"/>
    <s v="PEI"/>
    <s v="144F"/>
    <m/>
    <s v="Aunque se hace la aclaración de que no es una obligación contractual, es una actividad que desde el comienzo del contrato hace parte de los objetivos del Consorcio JET, razón por la cual se implementó un cronograma de cumplimiento"/>
    <d v="2016-05-01T00:00:00"/>
    <d v="2016-10-31T00:00:00"/>
    <s v="a traves de comunicado 2016-409-053956-2 la interventoria consorcio YET remite el plan de mejoramiento, pese a la aclaración de no ser contractual, esuna actividad que desde el comienzo del contrato hace parte de los objetivos del consorcio."/>
    <s v="Mediante  memorando No. 206-309-007261-3 del 13/06/2016 se informa que se dio traslado mediante memorando No. 2016-309-016199-1 a la interventoria, con el fin de plantear el plan de mejoramiento._x000a_Mediante correo electrónico del 29/06/2016, se informa que "/>
    <m/>
    <x v="0"/>
    <m/>
    <m/>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
    <s v="SISTEMA ESTRATÉGICO DE PLANEACIÓN Y  GESTIÓN "/>
    <x v="1"/>
    <s v="Gerencia Riesgos"/>
    <s v="M Natalia "/>
    <s v="Mayo de 2016"/>
    <s v="PIL"/>
    <n v="36"/>
    <m/>
    <s v="*Se suspendió la remisión del mapa de riesgos para hacer un único ejercicio con la socialización que se haga de la política anticorrupción una vez aprobada en el MPIG y en el Comité de Presidencia._x000a_* se reprogramó la fecha de socializar el  codigo de etic"/>
    <m/>
    <m/>
    <m/>
    <s v="a través de correo institucuonal del  25/07/2016 remitieron el plan de acción y los avances de las tareas realizadas_x000a__x000a_seguimiento septiembre"/>
    <m/>
    <x v="0"/>
    <m/>
    <m/>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
    <s v="SISTEMA ESTRATÉGICO DE PLANEACIÓN Y  GESTIÓN "/>
    <x v="1"/>
    <s v="Gerencia Riesgos"/>
    <s v="M Natalia "/>
    <s v="Mayo de 2016"/>
    <s v="PIL"/>
    <n v="36"/>
    <s v="Ap"/>
    <s v=" 1. Envio de comunicación a la Gerencia Predial, solicitando la explicación y argumentos de lo indicado por la Oficina de Control Interno con respecto al manejo del riesgos en su area._x000a_ 2. Revisión y sugerencias al mapa de Riesgos Anticorrrupcion del area"/>
    <d v="2016-09-01T00:00:00"/>
    <d v="2016-10-31T00:00:00"/>
    <m/>
    <s v="15/09/2016 a trevés de correo el GIT de riesgos envía plan de mejoremiento para no conformidad 3097"/>
    <m/>
    <x v="0"/>
    <m/>
    <m/>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
    <s v="GESTIÓN  ADMINISTRATIVA Y  FINANCIERA"/>
    <x v="2"/>
    <s v="VAF"/>
    <s v="Luz Jeni Fung Muñoz"/>
    <s v="Mayo de 2016"/>
    <s v="PIL"/>
    <n v="2"/>
    <m/>
    <m/>
    <m/>
    <m/>
    <m/>
    <m/>
    <m/>
    <x v="2"/>
    <m/>
    <m/>
    <x v="0"/>
  </r>
  <r>
    <n v="3099"/>
    <n v="94"/>
    <x v="4"/>
    <s v="NC # 1: Al día 29 de abril de 2016 aún no se encuentra publicado el mapa de riesgos institucional y por procesos para la vigencia 2016, lo que puede afectar el cumplimiento de los controles y acciones de mitigación por parte de los responsables y el segui"/>
    <s v="SISTEMA ESTRATÉGICO DE PLANEACIÓN Y  GESTIÓN "/>
    <x v="1"/>
    <s v="Gerencia Riesgos"/>
    <s v="Cesar Godoy"/>
    <s v="Mayo de 2016"/>
    <s v="PVAR"/>
    <n v="1"/>
    <s v="Ac"/>
    <s v="a traves de comunicado número 2016 602 0067813 del 01/06/2016 el area responsable, envia el pla de mejora:_x000a_1. Enviar a la OCI el correo con el cual se le realizó la solicitud a la Gerencia de Sistemas para realizar la publicación de los Mapa de Riesgos y "/>
    <d v="2016-05-05T00:00:00"/>
    <d v="2016-05-30T00:00:00"/>
    <s v="Los Mapas de Riesgo Institucional y por Procesos se regulan bajo metodologías del DAFP y  a diferencia de los Mapas de Riesgo Anticorrupción no tiene una fecha oficial de publicación en la web  (M. Anticorrupción: 31 de enero de cada año). Sin embargo est"/>
    <s v="se verificó en la pagina web en el link http://www.ani.gov.co/r-institucionales-y-otros que estuviera mapa de riesgos institucional y por procesos para la vigencia 2016"/>
    <n v="100"/>
    <x v="1"/>
    <m/>
    <s v="JUNIO"/>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
    <s v="SISTEMA ESTRATÉGICO DE PLANEACIÓN Y  GESTIÓN "/>
    <x v="1"/>
    <s v="Gerencia Riesgos"/>
    <s v="Cesar Godoy"/>
    <s v="Mayo de 2016"/>
    <s v="PVAR"/>
    <n v="1"/>
    <s v="Ac"/>
    <s v="a traves de comunicado número 2016 602 0067813 del 01/06/2016 el area responsable, envia el pla de mejora:_x000a_1. El equipo de Riesgos remitirá un memorando a la G.I.T. de Planeación, solicitando el análisis de la conveniencia de integrar la herramienta del M"/>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
    <m/>
    <m/>
    <x v="0"/>
    <m/>
    <m/>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
    <s v="SISTEMA ESTRATÉGICO DE PLANEACIÓN Y  GESTIÓN "/>
    <x v="1"/>
    <s v="Gerencia Riesgos"/>
    <s v="Cesar Godoy"/>
    <s v="Mayo de 2016"/>
    <s v="PVAR"/>
    <n v="1"/>
    <s v="Ac"/>
    <s v="a traves de comunicado número 2016 602 0067813 del 01/06/2016 el area responsable, envia el pla de mejora_x000a_1. Se remitirá un memorando a la Oficina de Control Interno, en el cual se explique la diferencia entre el manejo e identificación que se le da a los"/>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
    <m/>
    <m/>
    <x v="0"/>
    <m/>
    <m/>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
    <s v="SISTEMA ESTRATÉGICO DE PLANEACIÓN Y  GESTIÓN "/>
    <x v="1"/>
    <s v="Gerencia Riesgos"/>
    <s v="Cesar Godoy"/>
    <s v="Mayo de 2016"/>
    <s v="PVAR"/>
    <n v="1"/>
    <s v="Ac"/>
    <s v="a traves de comunicado número 2016 602 0067813 del 01/06/2016 el area responsable, envia el pla de mejora_x000a_1. El equipo de Riesgos remitirá un memorando para cada uno de los procesos, solicitando la revisión de los controles y acciones de mitigación frente"/>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
    <m/>
    <m/>
    <x v="0"/>
    <m/>
    <m/>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
    <s v="SISTEMA ESTRATÉGICO DE PLANEACIÓN Y  GESTIÓN "/>
    <x v="1"/>
    <s v="Gerencia Riesgos"/>
    <s v="Cesar Godoy"/>
    <s v="Mayo de 2016"/>
    <s v="PVAR"/>
    <n v="1"/>
    <s v="Ac"/>
    <s v="a traves de comunicado número 2016 602 0067813 del 01/06/2016 el area responsable, envia el pla de mejora_x000a_1. Enviar memo a la OCI explicando la metodología que la DAFP ha indicado para la valoración de controles en los mapas de riesgo institucional._x000a_2. De"/>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
    <m/>
    <m/>
    <x v="0"/>
    <m/>
    <m/>
    <x v="0"/>
  </r>
  <r>
    <n v="3104"/>
    <n v="99"/>
    <x v="4"/>
    <s v="8.1.1 Para la Interventoría_x000a__x000a_Se presentan observaciones a la gestión realizada por parte de la Interventoría como:_x000a__x000a_1. Se evidencia que, por la reciente entrega de los peajes a cargo de la concesión (18 de abril de 2016), no se han colocado las cámaras y "/>
    <s v="GESTIÓN CONTRACTUAL Y  SEGUIMIENTO DE  PROYECTOS DE  INFRAESTRUCTURA DE TRANSPORTE "/>
    <x v="3"/>
    <s v="Pacífico 2 "/>
    <s v="Ivan Mejia "/>
    <s v="Mayo de 2016"/>
    <s v="PEI"/>
    <n v="121"/>
    <m/>
    <s v="La Interventoría mediante comunicado No. 01-018-294-16, del 13 de junio del 2016,  solicitó a la ANI  el levantamiento de la No conformidad,  por cuanto a la fecha de realización de la Auditoria  de la ANI, contractualmente  no estábamos obligados a la in"/>
    <m/>
    <m/>
    <m/>
    <m/>
    <m/>
    <x v="1"/>
    <s v="Mediante memorando No. 2016-409-055064-2 del 30/06/2016, se informa que ya se instalaron las cámaras de los pejaes, de acuerdo a los tiempos estiupados contractualmente para realizar dicha actividad. Se adjunta documentación soporte"/>
    <s v="JULIO"/>
    <x v="1"/>
  </r>
  <r>
    <n v="3105"/>
    <n v="100"/>
    <x v="4"/>
    <s v="8.1.2 Para la supervisión_x000a_1. No se evidencio por parte de la ANI cómo se procedió a apremiar al concesionario en virtud de la demora en el trámite de permisos ambientales, siendo que la interventoría advirtió en varias oportunidades la situación, particul"/>
    <s v="GESTIÓN CONTRACTUAL Y  SEGUIMIENTO DE  PROYECTOS DE  INFRAESTRUCTURA DE TRANSPORTE "/>
    <x v="3"/>
    <s v="Pacífico 2 "/>
    <s v="Ivan Mejia "/>
    <s v="Mayo de 2016"/>
    <s v="PEI"/>
    <n v="121"/>
    <m/>
    <m/>
    <m/>
    <m/>
    <m/>
    <m/>
    <m/>
    <x v="1"/>
    <s v="Mediante memorando No. 2016-603-008305-3 del 05/07/2016, el Grupo Interno de Trabajo Social y Ambiental de la Vicepresidencia de Planeación envía documentación soporte, en donde se evidencia las gestiones que se han realizado para apoyar la vigilancia y c"/>
    <s v="JULIO"/>
    <x v="1"/>
  </r>
  <r>
    <n v="3106"/>
    <n v="101"/>
    <x v="4"/>
    <s v="8.1.3 Para la Vicepresidencia de Estructuración 1. De acuerdo a lo presentado por el concesionario y revisado por la interventoría se advierten la activación de riesgos prediales, por redes, compensaciones ambientales y riesgo geológico para el proyecto; "/>
    <s v="GESTIÓN CONTRACTUAL Y  SEGUIMIENTO DE  PROYECTOS DE  INFRAESTRUCTURA DE TRANSPORTE "/>
    <x v="6"/>
    <s v="Pacífico 2 "/>
    <s v="Ivan Mejia "/>
    <s v="Mayo de 2016"/>
    <s v="PEI"/>
    <n v="121"/>
    <m/>
    <s v="Se trasladó la no conformidad a la Vicepresidencia de Estructuración, para su respectivo trámite y respuesta"/>
    <m/>
    <m/>
    <m/>
    <s v="Mediante memorando No. 2016-200-008366-3 del 08/07/2016 se dio respuesta a la Oficina de Control Interno, en donde se explica los argumentos del porqué no se cuantificaron los valores finales de los riesgos prediales, por redes, compensaciones ambientales"/>
    <m/>
    <x v="0"/>
    <m/>
    <m/>
    <x v="1"/>
  </r>
  <r>
    <n v="3107"/>
    <n v="102"/>
    <x v="4"/>
    <s v="2. No se evidencia en los indicadores de niveles de servicio estipulados en el apéndice técnico 4, un indicador de referencia acerca de la señalización horizontal o demarcación, esta es vital importancia para la vía ya que en la fase preoperativa y mientr"/>
    <s v="GESTIÓN CONTRACTUAL Y  SEGUIMIENTO DE  PROYECTOS DE  INFRAESTRUCTURA DE TRANSPORTE "/>
    <x v="6"/>
    <s v="Pacífico 2 "/>
    <s v="Ivan Mejia "/>
    <s v="Mayo de 2016"/>
    <s v="PEI"/>
    <n v="121"/>
    <m/>
    <s v="Se trasladó la no conformidad a la Vicepresidencia de Estructuración, para su respectivo trámite y respuesta"/>
    <m/>
    <m/>
    <m/>
    <s v="Mediante memorando No. 2016-200-008366-3 del 08/07/2016 se dio respuesta a la Oficina de Control Interno, en donde se explica que para los proyectos desde la segunda ola de la cuarta generación._x000a__x000a_En espera de respuesta por parte de la VE al memorando envi"/>
    <m/>
    <x v="0"/>
    <m/>
    <m/>
    <x v="1"/>
  </r>
  <r>
    <n v="3108"/>
    <n v="103"/>
    <x v="4"/>
    <s v="1. Noventa y dos (92) equipos de cómputo que equivalen al 16,58% de 555 equipos que constituyen la planta de equipos con que cuenta la entidad  se encuentran con más de 5 años de uso, es decir, son obsoletos; y no se cuenta actualmente con una política qu"/>
    <s v="GESTIÓN DE LA  INFORMACIÓN Y  COMUNICACIONES"/>
    <x v="1"/>
    <s v="Gerencia de sistemas "/>
    <s v="Juan Diego Toro"/>
    <s v="Mayo de 2016"/>
    <s v="PEI"/>
    <n v="32"/>
    <m/>
    <m/>
    <m/>
    <m/>
    <m/>
    <m/>
    <m/>
    <x v="2"/>
    <m/>
    <m/>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
    <s v="GESTIÓN DE LA  INFORMACIÓN Y  COMUNICACIONES"/>
    <x v="1"/>
    <s v="Gerencia de sistemas "/>
    <s v="Juan Diego Toro"/>
    <s v="Mayo de 2016"/>
    <s v="PEI"/>
    <n v="32"/>
    <m/>
    <m/>
    <m/>
    <m/>
    <m/>
    <m/>
    <m/>
    <x v="2"/>
    <m/>
    <m/>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s v="GESTIÓN DE LA  INFORMACIÓN Y  COMUNICACIONES"/>
    <x v="1"/>
    <s v="Gerencia de sistemas "/>
    <s v="Juan Diego Toro"/>
    <s v="Mayo de 2016"/>
    <s v="PEI"/>
    <n v="32"/>
    <m/>
    <m/>
    <m/>
    <m/>
    <m/>
    <m/>
    <m/>
    <x v="2"/>
    <m/>
    <m/>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
    <s v="GESTIÓN CONTRACTUAL Y  SEGUIMIENTO DE  PROYECTOS DE  INFRAESTRUCTURA DE TRANSPORTE "/>
    <x v="3"/>
    <s v="Ruta del Sol II"/>
    <s v="T Luz Jeni Fung Muñoz"/>
    <s v="Mayo de 2016"/>
    <s v="PEI"/>
    <n v="55"/>
    <m/>
    <s v="Con relación a los sobrantes producto del recaudo de peaje, se reiteró a la Gerencia Gestion Contractual 2 (Jurídica) la solicitud de concepto y procedimiento a seguir con radicado 20163050070553 de fecha 8 de junio de 2016, estamos a la espera del concep"/>
    <m/>
    <m/>
    <m/>
    <s v="Mediante correo electrónico del 15/09/2016 se informa que se sigue trabajando en el documento, aunque varios temas hacen parte de los dos tribunales en curso."/>
    <m/>
    <x v="0"/>
    <m/>
    <m/>
    <x v="1"/>
  </r>
  <r>
    <n v="3112"/>
    <n v="107"/>
    <x v="4"/>
    <s v="8.1.1 Para la Interventoría_x000a_Las anotaciones a la gestión realizada por parte de la interventoría se presentan a continuación:_x000a_1. No se evidenció la recopilación y análisis de los soportes de ensayos y de las especificaciones técnicas de mezclas, emulsione"/>
    <s v="GESTIÓN CONTRACTUAL Y  SEGUIMIENTO DE  PROYECTOS DE  INFRAESTRUCTURA DE TRANSPORTE "/>
    <x v="3"/>
    <s v=" IP 4G, Transversal del Sisga "/>
    <s v="Víctor Alfonso Trespalacios "/>
    <s v="Mayo de 2016"/>
    <s v="PEI"/>
    <n v="145"/>
    <m/>
    <s v="En la Fase de Precontrucción, se realizaran capacitaciones para la toma de ensayos de laboratorio, y se verificaran la calibración de los equipos propios."/>
    <m/>
    <m/>
    <m/>
    <s v="Mediante memorando No. 2016-306-009024-3 del 21/07/2016 y No. 2016-306-009256-3 del 26/07/2016, se envía el plan de mejoramiento_x000a__x000a_Mediante correo electrónico del 16/09/2016, se anexan las calibraciones de los equipos de la interventoría; sin embargo, es n"/>
    <m/>
    <x v="0"/>
    <m/>
    <m/>
    <x v="1"/>
  </r>
  <r>
    <n v="3113"/>
    <n v="108"/>
    <x v="4"/>
    <s v="2. No se cumplió la fecha establecida contractualmente para la emisión del concepto de No Objeción de los estudios de trazado y diseño geométrico por parte de la interventoría. Si bien la interventoría ofició con observaciones oportunas después de cada en"/>
    <s v="GESTIÓN CONTRACTUAL Y  SEGUIMIENTO DE  PROYECTOS DE  INFRAESTRUCTURA DE TRANSPORTE "/>
    <x v="3"/>
    <s v=" IP 4G, Transversal del Sisga "/>
    <s v="Víctor Alfonso Trespalacios "/>
    <s v="Mayo de 2016"/>
    <s v="PEI"/>
    <n v="145"/>
    <m/>
    <s v=" Se continuará desarrollando los procesos de control y seguimiento, como una acción de mejoramiento continuo."/>
    <m/>
    <m/>
    <m/>
    <s v="Mediante memorando No. 2016-306-009024-3 del 21/07/2016 y No. 2016-306-009256-3 del 26/07/2016, se envía el plan de mejoramiento_x000a__x000a_Mediante correo electrónico del 16/09/2016, se anexa listado de seguimiento a las obligaciones contractuales por parte de la "/>
    <m/>
    <x v="0"/>
    <m/>
    <m/>
    <x v="1"/>
  </r>
  <r>
    <n v="3114"/>
    <n v="109"/>
    <x v="4"/>
    <s v="8.1.2 Para la vicepresidencia de estructuración_x000a_De forma particular, se generan las siguientes anotaciones a la estructuración del proyecto por parte de la ANI:_x000a_1. No se estimó el valor suficiente para cumplir con la adquisición predial y respectivas comp"/>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m/>
    <x v="1"/>
  </r>
  <r>
    <n v="3115"/>
    <n v="110"/>
    <x v="4"/>
    <s v="2. No es claro el alcance del proyecto. Se requiere consensuar y manifestar oficial y definitivamente el alcance físico que se espera resulte del presente contrato de concesión, con el fin de que no se generen más solicitudes de esclarecimiento de criteri"/>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m/>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m/>
    <x v="1"/>
  </r>
  <r>
    <n v="3117"/>
    <n v="112"/>
    <x v="4"/>
    <s v="4. No se contempla la exigencia de velocidades de diseño mínimas, radios mínimos ni pendientes máximas en el apéndice técnico 1 del contrato de concesión, capítulo 2.5 (alcance de las unidades funcionales). "/>
    <s v="GESTIÓN CONTRACTUAL Y  SEGUIMIENTO DE  PROYECTOS DE  INFRAESTRUCTURA DE TRANSPORTE "/>
    <x v="6"/>
    <s v=" IP 4G, Transversal del Sisga "/>
    <s v="Víctor Alfonso Trespalacios "/>
    <s v="Mayo de 2016"/>
    <s v="PEI"/>
    <n v="145"/>
    <m/>
    <m/>
    <m/>
    <m/>
    <m/>
    <s v="Esta no conformidad hace parte de los temas tratados mediante mesa de trabajo con VE y la OCI._x000a__x000a_Mediante correos electrónicos del 05/09/2016 y 14/09/2016 se envio documentación solicitada._x000a__x000a_Se encuentra en revisión por parte de la OCI"/>
    <m/>
    <x v="0"/>
    <m/>
    <m/>
    <x v="1"/>
  </r>
  <r>
    <n v="3118"/>
    <n v="113"/>
    <x v="4"/>
    <s v="8.1.3 Para la supervisión_x000a_1. No es claro por qué motivo se siguen generando aclaraciones del alcance del proyecto, superados los nueve (9) meses de la fase de pre-construcción, y cumplida la entrega del trazado, diseño geométrico y estudios de detalle por"/>
    <s v="GESTIÓN CONTRACTUAL Y  SEGUIMIENTO DE  PROYECTOS DE  INFRAESTRUCTURA DE TRANSPORTE "/>
    <x v="3"/>
    <s v=" IP 4G, Transversal del Sisga "/>
    <s v="Víctor Alfonso Trespalacios "/>
    <s v="Mayo de 2016"/>
    <s v="PEI"/>
    <n v="145"/>
    <m/>
    <s v="Se realizaron una serie de reuniones entre la Vicepresidencia de Gestión Contractual, la Vicepresidencia de Estructuración, el Concesionario, la Interventoría y el Equipo de Supervisión, de tal manera que se genere un documento contractual con el alcance "/>
    <m/>
    <m/>
    <m/>
    <s v="Mediante memorando No. 2016-306-009024-3 del 21/07/2016, se informa que se están adelantando los trámites pertinentes, con el fin de suscribir un acta de entendimiento entre las partes, que contenga el alcance de las  intervenciones y los plazos contractu"/>
    <m/>
    <x v="0"/>
    <m/>
    <m/>
    <x v="1"/>
  </r>
  <r>
    <n v="3119"/>
    <n v="114"/>
    <x v="4"/>
    <s v="7.1.1 Para la Interventoría_x000a_1. No se cuenta con un instrumento adecuado para realizar el seguimiento a las PQR`s del proyecto, de acuerdo a lo establecido en el literal m) de la sección 4.02 del capítulo IV del contrato de la interventoría. Esto se debe a"/>
    <s v="GESTIÓN CONTRACTUAL Y  SEGUIMIENTO DE  PROYECTOS DE  INFRAESTRUCTURA DE TRANSPORTE "/>
    <x v="4"/>
    <s v="Bosa-Granada-Girardot"/>
    <s v="Mónica Bibiana Forero "/>
    <s v="Mayo de 2016"/>
    <s v="PEI"/>
    <n v="6"/>
    <m/>
    <s v="La Interventoría CIC2012 cuenta con el formato  FOR 1086-042 - REV 00 - Seguimiento PQRs y EDS, el cual le permite contar con un consolidado  de la totalidad de PQRs radicadas en medio físico, enviadas por correo electrónico o allegadas de alguna otra for"/>
    <m/>
    <m/>
    <m/>
    <m/>
    <m/>
    <x v="1"/>
    <s v="Mediante correo electrónico del 14/07/2016, se envía explicación y formato de seguimiento a las PQR`s que llegan al proyecto, evidenciando trazabilidad por parte de la interventoría_x000a__x000a_"/>
    <s v="JULIO"/>
    <x v="1"/>
  </r>
  <r>
    <n v="3120"/>
    <n v="115"/>
    <x v="4"/>
    <s v="7.1.2 Para la Supervisión_x000a_1. De acuerdo a la verificación documental de la información que se encuentra en la plataforma Project on line, se observó que no se tienen cargados los informes de supervisión en el transcurso del proyecto, ni los informes mensu"/>
    <s v="GESTIÓN CONTRACTUAL Y  SEGUIMIENTO DE  PROYECTOS DE  INFRAESTRUCTURA DE TRANSPORTE "/>
    <x v="4"/>
    <s v="Bosa-Granada-Girardot"/>
    <s v="Mónica Bibiana Forero "/>
    <s v="Mayo de 2016"/>
    <s v="PEI"/>
    <n v="6"/>
    <m/>
    <s v="1. Verificación de carga de soportes.informes de supervisión e informes mensuales de interventoría.                                                                                                                                                            "/>
    <m/>
    <m/>
    <m/>
    <s v="Mediante correo electrónico del 19/07/2016, se envía el plan de mejoramiento._x000a__x000a_Seguimiento en septiembre"/>
    <m/>
    <x v="1"/>
    <s v="Mediante correo electrónico del 15/09/2016, se envía avance del cargue de información a la aplicación project on line. Es necesario enviar documentación soporte._x000a__x000a_Mediante correo electrónico del 27/09/2016, se anexan los pantallazos que evidencian el carg"/>
    <m/>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
    <s v="GESTIÓN CONTRACTUAL Y  SEGUIMIENTO DE  PROYECTOS DE  INFRAESTRUCTURA DE TRANSPORTE "/>
    <x v="4"/>
    <s v="Bosa-Granada-Girardot"/>
    <s v="Mónica Bibiana Forero "/>
    <s v="Mayo de 2016"/>
    <s v="PEI"/>
    <n v="6"/>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m/>
    <x v="0"/>
    <m/>
    <m/>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
    <s v="GESTIÓN CONTRACTUAL Y  SEGUIMIENTO DE  PROYECTOS DE  INFRAESTRUCTURA DE TRANSPORTE "/>
    <x v="4"/>
    <s v="Bosa-Granada-Girardot"/>
    <s v="Mónica Bibiana Forero "/>
    <s v="Mayo de 2016"/>
    <s v="PEI"/>
    <n v="6"/>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
    <m/>
    <x v="0"/>
    <m/>
    <m/>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
    <s v="GESTIÓN CONTRACTUAL Y  SEGUIMIENTO DE  PROYECTOS DE  INFRAESTRUCTURA DE TRANSPORTE "/>
    <x v="3"/>
    <s v="Bosa-Granada-Girardot"/>
    <s v="Mónica Bibiana Forero "/>
    <s v="Mayo de 2016"/>
    <s v="PEI"/>
    <n v="6"/>
    <m/>
    <s v="Mediante comunicación interna se informara a la Vicepresidencia Ejecutiva que el GIT de Estrategia Contractual, permisos y modificaciones realizara una revisión al manual de reversiones de la entidad (versión 1) teniendo en cuenta las observaciones hechas"/>
    <m/>
    <m/>
    <m/>
    <s v="Mediante correo electrónico del 25/07/2016, se informa que se realizarán las modificaciones pertienentes._x000a_Mediante correo electrónico del 19/09/2016, se anexa comunicación de VGC en donde se tendrán ern cuenta las consideraciones realizadas por la OCI._x000a_Se"/>
    <m/>
    <x v="0"/>
    <m/>
    <m/>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
    <s v="GESTIÓN DE LA CONTRATACIÓN PÚBLICA"/>
    <x v="5"/>
    <s v="Contratación"/>
    <s v="Marcos  Noguera"/>
    <s v="Mayo de 2016"/>
    <s v="PEI"/>
    <n v="3"/>
    <m/>
    <m/>
    <m/>
    <m/>
    <m/>
    <m/>
    <m/>
    <x v="2"/>
    <m/>
    <m/>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
    <s v="GESTIÓN CONTRACTUAL Y  SEGUIMIENTO DE  PROYECTOS DE  INFRAESTRUCTURA DE TRANSPORTE "/>
    <x v="3"/>
    <s v="Fontibón Facatativá los Alpes"/>
    <s v="Ivan Mejia "/>
    <s v="Mayo de 2016"/>
    <s v="PEI"/>
    <n v="46"/>
    <m/>
    <s v="El seguimiento se realiza de manera mensual por parte de la ingeniera ambienta."/>
    <m/>
    <m/>
    <m/>
    <s v="Mediante correo electrónico del 22/09/2016, se envía plan de mejoramiento._x000a_"/>
    <m/>
    <x v="0"/>
    <m/>
    <m/>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s v="GESTIÓN CONTRACTUAL Y  SEGUIMIENTO DE  PROYECTOS DE  INFRAESTRUCTURA DE TRANSPORTE "/>
    <x v="3"/>
    <s v="Fontibón Facatativá los Alpes"/>
    <s v="Ivan Mejia "/>
    <s v="Mayo de 2016"/>
    <s v="PEI"/>
    <n v="46"/>
    <m/>
    <s v="Se enviará comunicación al Concesionario solicitando informe. "/>
    <m/>
    <m/>
    <m/>
    <s v="Mediante correo electrónico del 22/09/2016, se envía plan de mejoramiento._x000a_"/>
    <m/>
    <x v="0"/>
    <m/>
    <m/>
    <x v="1"/>
  </r>
  <r>
    <n v="3127"/>
    <n v="122"/>
    <x v="4"/>
    <s v="3. La ficha del proyecto en la página web de la interventoría se encuentra desactualizada; esta información siempre debe estar al día y su actualización debe ser mensual según los avances del proyecto."/>
    <s v="GESTIÓN CONTRACTUAL Y  SEGUIMIENTO DE  PROYECTOS DE  INFRAESTRUCTURA DE TRANSPORTE "/>
    <x v="3"/>
    <s v="Fontibón Facatativá los Alpes"/>
    <s v="Ivan Mejia "/>
    <s v="Mayo de 2016"/>
    <s v="PEI"/>
    <n v="46"/>
    <m/>
    <s v="Se notificará al área encarga de la actualización mensual y se realizará su verificación mensualmente."/>
    <m/>
    <m/>
    <m/>
    <s v="Mediante correo electrónico del 22/09/2016, se envía plan de mejoramiento._x000a_"/>
    <m/>
    <x v="0"/>
    <m/>
    <m/>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s v="GESTIÓN CONTRACTUAL Y  SEGUIMIENTO DE  PROYECTOS DE  INFRAESTRUCTURA DE TRANSPORTE "/>
    <x v="3"/>
    <s v="Fontibón Facatativá los Alpes"/>
    <s v="Ivan Mejia "/>
    <s v="Mayo de 2016"/>
    <s v="PEI"/>
    <n v="46"/>
    <m/>
    <s v="Se oficiará nuevamente al Concesionario detallando claramente los meses en que se ha evidenciado el regular funcionamiento y los postes que han generado matores inconvenientes."/>
    <m/>
    <m/>
    <m/>
    <s v="Mediante correo electrónico del 22/09/2016, se envía plan de mejoramiento._x000a_"/>
    <m/>
    <x v="0"/>
    <m/>
    <m/>
    <x v="1"/>
  </r>
  <r>
    <n v="3129"/>
    <n v="124"/>
    <x v="4"/>
    <s v="8.1.2 Para la supervisión_x000a__x000a_1. Se evidencia falencia en el cargue de información en la plataforma Project Online, ya que se encuentra desactualizada respecto al avance del proyecto._x000a_"/>
    <s v="GESTIÓN CONTRACTUAL Y  SEGUIMIENTO DE  PROYECTOS DE  INFRAESTRUCTURA DE TRANSPORTE "/>
    <x v="3"/>
    <s v="Fontibón Facatativá los Alpes"/>
    <s v="Ivan Mejia "/>
    <s v="Mayo de 2016"/>
    <s v="PEI"/>
    <n v="46"/>
    <m/>
    <m/>
    <m/>
    <m/>
    <m/>
    <m/>
    <m/>
    <x v="2"/>
    <m/>
    <m/>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
    <s v="GESTIÓN CONTRACTUAL Y  SEGUIMIENTO DE  PROYECTOS DE  INFRAESTRUCTURA DE TRANSPORTE "/>
    <x v="3"/>
    <s v="Fontibón Facatativá los Alpes"/>
    <s v="Ivan Mejia "/>
    <s v="Mayo de 2016"/>
    <s v="PEI"/>
    <n v="46"/>
    <m/>
    <m/>
    <m/>
    <m/>
    <m/>
    <m/>
    <m/>
    <x v="2"/>
    <m/>
    <m/>
    <x v="1"/>
  </r>
  <r>
    <n v="3131"/>
    <n v="126"/>
    <x v="4"/>
    <s v="1. En cuanto al Consorcio Unión Temporal Ferroviaria Central, tiene una cartera pendiente por recuperar por un monto de $11.665.975,64=, valor que corresponde a facturas generadas en el presente año."/>
    <s v="GESTIÓN  ADMINISTRATIVA Y  FINANCIERA"/>
    <x v="2"/>
    <s v="Contabilidad"/>
    <s v="Luz Jeni Fung Muñoz"/>
    <s v="Junio de 2016"/>
    <s v="PIL"/>
    <n v="20"/>
    <m/>
    <m/>
    <m/>
    <m/>
    <m/>
    <m/>
    <m/>
    <x v="2"/>
    <m/>
    <m/>
    <x v="0"/>
  </r>
  <r>
    <n v="3132"/>
    <n v="127"/>
    <x v="4"/>
    <s v="2. El Consorcio Dracol con corte a abril de 2016 presenta una cartera pendiente de cobro por $37.557.892=, valor que corresponde a facturas generadas en el 2016."/>
    <s v="GESTIÓN  ADMINISTRATIVA Y  FINANCIERA"/>
    <x v="2"/>
    <s v="Contabilidad"/>
    <s v="Luz Jeni Fung Muñoz"/>
    <s v="Junio de 2016"/>
    <s v="PIL"/>
    <n v="20"/>
    <m/>
    <m/>
    <m/>
    <m/>
    <m/>
    <m/>
    <m/>
    <x v="2"/>
    <m/>
    <m/>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
    <s v="GESTIÓN  ADMINISTRATIVA Y  FINANCIERA"/>
    <x v="2"/>
    <s v="Contabilidad"/>
    <s v="Luz Jeni Fung Muñoz"/>
    <s v="Junio de 2016"/>
    <s v="PIL"/>
    <n v="20"/>
    <m/>
    <m/>
    <m/>
    <m/>
    <m/>
    <m/>
    <m/>
    <x v="2"/>
    <m/>
    <m/>
    <x v="0"/>
  </r>
  <r>
    <n v="3134"/>
    <n v="129"/>
    <x v="4"/>
    <s v="1. De acuerdo a lo estipulado en la cláusula 10.24 del contrato de concesión, el cual menciona: “Suministrar, instalar y operar los equipos y el personal necesarios para operar las estaciones de peaje, las estaciones de pesaje, los centros de control de o"/>
    <s v="GESTIÓN CONTRACTUAL Y  SEGUIMIENTO DE  PROYECTOS DE  INFRAESTRUCTURA DE TRANSPORTE "/>
    <x v="4"/>
    <s v="Ruta Caribe"/>
    <s v="Mónica Bibiana Forero "/>
    <s v="Junio de 2016"/>
    <s v="PEI"/>
    <n v="36"/>
    <m/>
    <s v="Requerir al Concesionario Suministrar, instalar y operar los equipos y el personal necesarios para operar las estaciones de  pesaje "/>
    <m/>
    <m/>
    <m/>
    <m/>
    <m/>
    <x v="1"/>
    <s v="Mediante memorando No. 2016-500-010015-3 del 16/08/2016, se informa que la situación ya fue informada para reparación por parte del concesionario. Se anexa acta de comité técnico y oficio CEV-0237-16 del 03/08/2016, en donde se evidencia mediante registro"/>
    <s v="AGOSTO"/>
    <x v="1"/>
  </r>
  <r>
    <n v="3135"/>
    <n v="130"/>
    <x v="4"/>
    <s v="2. No se evidenciaron elementos de protección personal en los trabajadores de las empresas subcontratistas del concesionario,  específicamente en la construcción del puente peatonal PIMSA, por lo que se hace necesario que la interventoría tome acciones al"/>
    <s v="GESTIÓN CONTRACTUAL Y  SEGUIMIENTO DE  PROYECTOS DE  INFRAESTRUCTURA DE TRANSPORTE "/>
    <x v="4"/>
    <s v="Ruta Caribe"/>
    <s v="Mónica Bibiana Forero "/>
    <s v="Junio de 2016"/>
    <s v="PEI"/>
    <n v="36"/>
    <m/>
    <s v="Requerir al Concesionario el cumplimiento del programa de seguridad industrial y ejercer un control sonre la entrega de los elementos de dotación a los empleados"/>
    <m/>
    <m/>
    <m/>
    <s v="Mediante memorando No. 2016-500-010015-3 del 16/08/2016, se informa que la situación ya fue informada al concesionario. Se anexa acta de comité técnico y formatos de entrega de EPP`s y dotación de todos los trabajadores en los últimos 3 meses._x000a_Mediante co"/>
    <m/>
    <x v="0"/>
    <m/>
    <m/>
    <x v="1"/>
  </r>
  <r>
    <n v="3136"/>
    <n v="131"/>
    <x v="4"/>
    <s v="1. De acuerdo a la verificación documental de la información que se encuentra en la plataforma Project on line, se observó que no se tienen cargados los documentos relacionados a los otrosíes No. 4 y 5. Además, los informes de supervisión y de interventor"/>
    <s v="GESTIÓN CONTRACTUAL Y  SEGUIMIENTO DE  PROYECTOS DE  INFRAESTRUCTURA DE TRANSPORTE "/>
    <x v="4"/>
    <s v="Ruta Caribe"/>
    <s v="Mónica Bibiana Forero "/>
    <s v="Junio de 2016"/>
    <s v="PEI"/>
    <n v="36"/>
    <m/>
    <s v="Actualizar la plataforma Project online con las modificaciones contractuales faltantes (otrosó No. 4 y 5)"/>
    <m/>
    <m/>
    <m/>
    <m/>
    <m/>
    <x v="1"/>
    <s v="Mediante memorando No. 2016-500-010015-3 del 16/08/2016, se anexan pantallazos de la plaaforma project online, en donde se evidencia el cargue de los documentos contractuales faltantes"/>
    <s v="AGOSTO"/>
    <x v="1"/>
  </r>
  <r>
    <n v="3137"/>
    <n v="132"/>
    <x v="4"/>
    <s v="2. Es necesario que se adopte un procedimiento y se establezcan tiempos máximos de respuesta por parte de los encargados de la revisión social a cargo de la ANI, con el fin de que no se presenten retrasos en la verificación de los factores de compensación"/>
    <s v="GESTIÓN CONTRACTUAL Y  SEGUIMIENTO DE  PROYECTOS DE  INFRAESTRUCTURA DE TRANSPORTE "/>
    <x v="4"/>
    <s v="Ruta Caribe"/>
    <s v="Mónica Bibiana Forero "/>
    <s v="Junio de 2016"/>
    <s v="PEI"/>
    <n v="36"/>
    <m/>
    <s v="Se realizaron las diligencias pertinentes y se dio la explicación referente a a situación identificada por la Oficina de Control Interno"/>
    <m/>
    <m/>
    <m/>
    <m/>
    <m/>
    <x v="1"/>
    <s v="Mediante memorando No. 2016-500-010015-3 del 16/08/2016, se informa el procedimiento que se realiza para la aporbación de factores sociales al interior de la Entidad, y se anexan los memorandos mediante los cuales se aprobó y se emitió la resolución de pa"/>
    <s v="AGOSTO"/>
    <x v="1"/>
  </r>
  <r>
    <n v="3138"/>
    <n v="133"/>
    <x v="4"/>
    <s v="_x000a_1. No se lleva una matriz o metodología para identificar periódicamente los riesgos del desarrollo del contrato de concesión._x000a_"/>
    <s v="GESTIÓN CONTRACTUAL Y  SEGUIMIENTO DE  PROYECTOS DE  INFRAESTRUCTURA DE TRANSPORTE "/>
    <x v="3"/>
    <s v="Aeropuerto el Dorado-modernización y expansión del nuevo terminal."/>
    <s v="Víctor Alfonso Trespalacios "/>
    <s v="Junio de 2016"/>
    <s v="PEI"/>
    <n v="103"/>
    <m/>
    <s v="Recomendar a la Interventoría llevar un control mínimo para el seguimiento de los riesgos del contrato de concesión; sin embargo, es preciso indicar que el seguimiento a los riesgos es realizado internamente por la Gerencia de Riesgos los cuales se social"/>
    <m/>
    <m/>
    <m/>
    <s v="Mediante memorando No. 2016-309-010937-3 del 08/09/2016 se anexa plan de mejoramiento._x000a__x000a_Es necesario reformular_x000a_"/>
    <m/>
    <x v="0"/>
    <m/>
    <m/>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
    <s v="GESTIÓN CONTRACTUAL Y  SEGUIMIENTO DE  PROYECTOS DE  INFRAESTRUCTURA DE TRANSPORTE "/>
    <x v="3"/>
    <s v="Aeropuerto el Dorado-modernización y expansión del nuevo terminal."/>
    <s v="Víctor Alfonso Trespalacios "/>
    <s v="Junio de 2016"/>
    <s v="PEI"/>
    <n v="103"/>
    <m/>
    <s v="Solicitar al Interventor el seguimiento y documentación de los recorridos a todos los frentes de obra, tres (3) veces por semana donde se verifique la Gestión HSEQ del Concesionario, abarcando todos los temas relacionados con la gestión del control de vec"/>
    <m/>
    <m/>
    <m/>
    <s v="Mediante memorando No. 2016-309-010937-3 del 08/09/2016 se anexa plan de mejoramiento._x000a_"/>
    <m/>
    <x v="0"/>
    <m/>
    <m/>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
    <s v="GESTIÓN CONTRACTUAL Y  SEGUIMIENTO DE  PROYECTOS DE  INFRAESTRUCTURA DE TRANSPORTE "/>
    <x v="3"/>
    <s v="Aeropuerto el Dorado-modernización y expansión del nuevo terminal."/>
    <s v="Víctor Alfonso Trespalacios "/>
    <s v="Junio de 2016"/>
    <s v="PEI"/>
    <n v="103"/>
    <m/>
    <s v="Realizar presentación a la oficina de Control Interno explicando los aportes y ventajas de la Contratación del Program Manager en los proyectos de Concesión del Aeropuerto El Dorado; así como, la estructura interna donde se indiquen los roles del personal"/>
    <m/>
    <m/>
    <m/>
    <s v="Mediante memorando No. 2016-309-010937-3 del 08/09/2016 se anexa plan de mejoramiento._x000a_"/>
    <m/>
    <x v="0"/>
    <m/>
    <m/>
    <x v="1"/>
  </r>
  <r>
    <n v="3141"/>
    <n v="136"/>
    <x v="4"/>
    <s v="2. El informe de la supervisión correspondiente al mes de mayo de 2016 no se allegó como soporte documental para la presente auditoría."/>
    <s v="GESTIÓN CONTRACTUAL Y  SEGUIMIENTO DE  PROYECTOS DE  INFRAESTRUCTURA DE TRANSPORTE "/>
    <x v="3"/>
    <s v="Aeropuerto el Dorado-modernización y expansión del nuevo terminal."/>
    <s v="Víctor Alfonso Trespalacios "/>
    <s v="Junio de 2016"/>
    <s v="PEI"/>
    <n v="103"/>
    <m/>
    <s v="Entregar Informe de supervisión correspondiente al mes de mayo de 2016."/>
    <m/>
    <m/>
    <m/>
    <s v="Mediante memorando No. 2016-309-010937-3 del 08/09/2016 se anexa plan de mejoramiento._x000a__x000a_Es necesario reformular"/>
    <m/>
    <x v="0"/>
    <m/>
    <m/>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
    <s v="GESTIÓN CONTRACTUAL Y  SEGUIMIENTO DE  PROYECTOS DE  INFRAESTRUCTURA DE TRANSPORTE "/>
    <x v="6"/>
    <s v="Estructuración."/>
    <s v="Ivan Mejia "/>
    <s v="Junio de 2016"/>
    <s v="PEI"/>
    <n v="138"/>
    <m/>
    <m/>
    <m/>
    <m/>
    <m/>
    <m/>
    <m/>
    <x v="2"/>
    <m/>
    <m/>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
    <s v="GESTIÓN CONTRACTUAL Y  SEGUIMIENTO DE  PROYECTOS DE  INFRAESTRUCTURA DE TRANSPORTE "/>
    <x v="6"/>
    <s v="Estructuración."/>
    <s v="Ivan Mejia "/>
    <s v="Junio de 2016"/>
    <s v="PEI"/>
    <n v="138"/>
    <m/>
    <m/>
    <m/>
    <m/>
    <m/>
    <m/>
    <m/>
    <x v="2"/>
    <m/>
    <m/>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
    <s v="SISTEMA ESTRATÉGICO DE PLANEACIÓN Y  GESTIÓN "/>
    <x v="1"/>
    <s v="Gerencia de Planeación "/>
    <s v="M Natalia "/>
    <s v="Julio de 2016"/>
    <s v="PIL"/>
    <n v="32"/>
    <m/>
    <s v="19/09/2016_x000a_Se revisara y ajustara el &quot;MANUAL PARA LA ELABORACIÓN DE INDICADORES SEPG-M-003&quot; en el año 2016."/>
    <d v="2016-09-19T00:00:00"/>
    <d v="2016-12-31T00:00:00"/>
    <m/>
    <s v="19/09/2016 a través de correo institucional la VPRE envía el plan de mejoramiento en la no conformidad No. 3144"/>
    <m/>
    <x v="0"/>
    <m/>
    <m/>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
    <s v="GESTIÓN DEL TALENTO HUMANO"/>
    <x v="2"/>
    <s v="Talento Humano"/>
    <s v="Yuly Ujueta "/>
    <s v="Julio de 2016"/>
    <s v="PEI"/>
    <n v="139"/>
    <m/>
    <m/>
    <m/>
    <m/>
    <m/>
    <m/>
    <m/>
    <x v="2"/>
    <m/>
    <m/>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
    <s v="GESTIÓN DEL TALENTO HUMANO"/>
    <x v="2"/>
    <s v="Talento Humano"/>
    <s v="Yuly Ujueta "/>
    <s v="Julio de 2016"/>
    <s v="PEI"/>
    <n v="139"/>
    <m/>
    <m/>
    <m/>
    <m/>
    <m/>
    <m/>
    <m/>
    <x v="2"/>
    <m/>
    <m/>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
    <s v="GESTIÓN DEL TALENTO HUMANO"/>
    <x v="2"/>
    <s v="Talento Humano"/>
    <s v="Yuly Ujueta "/>
    <s v="Julio de 2016"/>
    <s v="PEI"/>
    <n v="139"/>
    <m/>
    <m/>
    <m/>
    <m/>
    <m/>
    <m/>
    <m/>
    <x v="2"/>
    <m/>
    <m/>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
    <s v="GESTIÓN DEL TALENTO HUMANO"/>
    <x v="2"/>
    <s v="Talento Humano"/>
    <s v="Yuly Ujueta "/>
    <s v="Julio de 2016"/>
    <s v="PEI"/>
    <n v="139"/>
    <m/>
    <m/>
    <m/>
    <m/>
    <m/>
    <m/>
    <m/>
    <x v="2"/>
    <m/>
    <m/>
    <x v="0"/>
  </r>
</pivotCacheRecords>
</file>

<file path=xl/pivotCache/pivotCacheRecords4.xml><?xml version="1.0" encoding="utf-8"?>
<pivotCacheRecords xmlns="http://schemas.openxmlformats.org/spreadsheetml/2006/main" xmlns:r="http://schemas.openxmlformats.org/officeDocument/2006/relationships" count="832">
  <r>
    <n v="1017"/>
    <s v="113-12"/>
    <x v="0"/>
    <s v="4. Ajustar el manual de imagen corporativa a las necesidades de la Entidad. (Se verifico la plantilla de la pagina No. 25 del Manual de imagen corporativa (Mn-06, V 1.0), Vs. El formato Fm-04., presentan diferencias; Se verifico la plantilla del carné pag"/>
    <x v="0"/>
    <x v="0"/>
    <x v="0"/>
    <s v="Héctor Vanegas"/>
    <s v="Julio de 2012"/>
    <e v="#VALUE!"/>
    <s v="PEI"/>
    <n v="76"/>
    <s v="Ac"/>
    <m/>
    <m/>
    <m/>
    <s v="04/03/2016, a la fecha la OC esta trabando en la actualización del manual el cual será integrado al SIG y entregado en la vigencia 2016."/>
    <m/>
    <m/>
    <x v="0"/>
    <m/>
    <m/>
    <x v="0"/>
  </r>
  <r>
    <n v="1486"/>
    <s v="275-13"/>
    <x v="1"/>
    <s v="4. Garantizar la veracidad de la información reportada en la página Web, sinergia.dnp.gov.co. :_x000a_• El primer indicador (Nuevos kilómetros de doble calzada en operación) en la  Página Web, sinergia.dnp.gov.co, reporta como meta para el año 2013, 204,81 con "/>
    <x v="1"/>
    <x v="1"/>
    <x v="1"/>
    <s v="Héctor Vanegas"/>
    <s v="Mayo de 2013"/>
    <n v="2013"/>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resó que, en estos casos, se realiza la solicitud de ajustes  al portal de sinergia con su respectiva justificación de conformidad con el decreto 1082 de 2015 de DNP y estos ajustes aplican  a partir del 26 de mayo de 2015. Queda pendiente la v"/>
    <n v="100"/>
    <x v="1"/>
    <s v="Se cierra la no conformidad en el informe de febrero de 2016 Informe de seguimiento a  los planes de acción de las dependencias y el seguimiento a los compromisos sectoriales del sistema de seguimiento a metas de gobierno – SINERGIA  (PEI 52)"/>
    <s v="ENE-MAR"/>
    <x v="0"/>
  </r>
  <r>
    <n v="1488"/>
    <s v="277-13"/>
    <x v="1"/>
    <s v="3. Ajustar la resolución No. 505 del 15 de Mayo de 2013, de acuerdo con las siguientes observaciones:_x000a_• El comité debería contar entre sus miembros a los Vicepresidentes y  Jefes de Oficina, en tanto que la misión institucional debe estar adecuadamente re"/>
    <x v="1"/>
    <x v="1"/>
    <x v="1"/>
    <s v="Héctor Vanegas"/>
    <s v="Mayo de 2013"/>
    <n v="2013"/>
    <s v="PIL"/>
    <n v="10"/>
    <s v="Ap"/>
    <s v="02/03/2016, a la fecha la nueva resolución esta en firmas, la misma se ajusto de acuerdo con las recomendaciones dadas por la OCI."/>
    <m/>
    <m/>
    <s v="02/03/2016, a la fecha la nueva resolución esta en firmas, la misma se ajusto de acuerdo con las recomendaciones dadas por la OCI."/>
    <s v="31/03/2015 Se verificó que la resolución 398 del 14 de marzo de 2016 que modifica la resolución 505 del 15 de mayo de 2013 por la cual se crea el Comité Institucional de Planeación y Gestión de la ANI. Contemplara las recomendaciones de la OCI de aclarar "/>
    <n v="100"/>
    <x v="1"/>
    <m/>
    <s v="ENE-MAR"/>
    <x v="0"/>
  </r>
  <r>
    <n v="1571"/>
    <n v="360"/>
    <x v="1"/>
    <s v="1. Garantizar la afiliación al  Sistema de Seguridad Social (Pensión) de los siguientes contratistas:_x000a_No. Contrato Pensión Nombre No. Cedula_x000a_VAF - 468 No reporta LUZ MARINA CHARRIA MORENO 37246021_x000a_VJ - 508 No reporta MARIA OLINDA TORRES CASTRO 1032434420_x000a_"/>
    <x v="2"/>
    <x v="2"/>
    <x v="2"/>
    <s v="Héctor Vanegas"/>
    <s v="Junio de 2013"/>
    <n v="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 612 No reporta Michael Smith Martínez Sánchez 1031134026 _x000a_No "/>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2"/>
    <n v="361"/>
    <x v="1"/>
    <s v="2. Garantizar la afiliación al  Sistema de Seguridad Social (Salud) de los siguientes contratistas:_x000a_No. Contrato Salud Nombre No. Cedula_x000a_VAF - 468 No reporta LUZ MARINA CHARRIA MORENO 37246021_x000a_VGC - 604 No reporta YASMINA DEL CARMEN CORRALES PATERNINA 306"/>
    <x v="2"/>
    <x v="2"/>
    <x v="2"/>
    <s v="Héctor Vanegas"/>
    <s v="Junio de 2013"/>
    <n v="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a salud a través del FOSYGA: _x000a_*VAF - 468 No reporta LUZ Marina Charria"/>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5"/>
    <n v="364"/>
    <x v="1"/>
    <s v="5. Garantizar la afiliación al  Sistema de Seguridad Social (Pensiones) de los siguientes contratistas, de los cuales  los  fondos de pensiones no enviaron información:_x000a_NUMERO CONTRATISTA DOCUMENTO Afiliaciones a Pensiones Descripción Radicado No. Solicit"/>
    <x v="2"/>
    <x v="2"/>
    <x v="2"/>
    <s v="Héctor Vanegas"/>
    <s v="Junio de 2013"/>
    <n v="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comunicado de la VAF con número de radicado 2013-402-005577-3 y el reporte del Registro único de afiliados RUAF  de los contratistas evidenciando:_x000a_Cuentan con afiliación: _x000a_*VAF -542 Claudia Patricia Ortiz Gualtero 52903412 _x000a_ *VGC - 570 Cami"/>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1577"/>
    <n v="366"/>
    <x v="1"/>
    <s v="2. Garantizar el estricto cumplimiento de la directiva presidencial 04 de 2012 en los siguientes casos:_x000a_a. Enviar los resultados del Plan de Eficiencia Administrativa a la Alta Consejería  del Buen Gobierno en el mes de octubre de cada año, a través del  "/>
    <x v="2"/>
    <x v="2"/>
    <x v="3"/>
    <s v="Héctor Vanegas"/>
    <s v="Junio de 2013"/>
    <n v="2013"/>
    <s v="PEI"/>
    <n v="90"/>
    <m/>
    <m/>
    <m/>
    <m/>
    <s v="08/03/2016, _x000a_A. Con correo del viernes, 26 de febrero de 2016 10:05 a.m., la Dra., Nelsy envió plan al MINTIC._x000a_B. Se implemento firma digital (ver acta No. 24 MIPG)_x000a_C. Se implemento firma digital (ver acta No. 24 MIPG); Se publico la resolución No. 716 de"/>
    <s v="se solicita plan de mejoramiento para esta no conformidad en  seguimiento realizado al MIPG  a través de comunicado 20151020145643_x000a_18/03/2016  se revisaron los soportes relacionados Plan de Eficiencia Administrativa_x000a_"/>
    <n v="100"/>
    <x v="1"/>
    <m/>
    <s v="ENE-MAR"/>
    <x v="0"/>
  </r>
  <r>
    <n v="1578"/>
    <n v="367"/>
    <x v="1"/>
    <s v="3. Garantizar el cumplimiento de las actividades planteadas en el Plan de Eficiencia Administrativa, en  las siguientes  iniciativas:_x000a_a. Iniciativa No. 3, “Solicitud de permiso de cruce de carreteras concesionadas”, actividad propuesta, “Elaborar la propu"/>
    <x v="2"/>
    <x v="2"/>
    <x v="3"/>
    <s v="Héctor Vanegas"/>
    <s v="Junio de 2013"/>
    <n v="2013"/>
    <s v="PEI"/>
    <n v="90"/>
    <m/>
    <m/>
    <m/>
    <m/>
    <s v="07/03/2016, _x000a_A. Se publico la resolución No. 716 de 2015 &quot;Por la cual se fija el procedimiento para el otorgamiento de los permisos para el uso, la ocupación y la intervención temporal de la infraestructura vial carretera concesionada y férrea que se encu"/>
    <s v="se solicita plan de mejoramiento para esta no conformidad en  seguimiento realizado al MIPG  a través de comunicado 20151020145643_x000a_18/03/2016  se revisaron los soportes relacionados Plan de Eficiencia Administrativa"/>
    <n v="100"/>
    <x v="1"/>
    <m/>
    <s v="ENE-MAR"/>
    <x v="0"/>
  </r>
  <r>
    <n v="1673"/>
    <n v="462"/>
    <x v="1"/>
    <s v="6. Garantizar la afiliación al  Sistema de Riesgos Laborales (ARL) de los siguientes contratistas, de los cuales  las ARL, reportan como no activo, no afiliado y retirado."/>
    <x v="2"/>
    <x v="2"/>
    <x v="2"/>
    <s v="Héctor Vanegas"/>
    <s v="Septiembre de 2013"/>
    <n v="2013"/>
    <s v="PEI"/>
    <n v="87"/>
    <m/>
    <m/>
    <m/>
    <m/>
    <s v="05/04/2016:_x000a_En reunión efectuada el día 05 de Abril entre  Maria Natalia Norato, Vilma Janeth Maldonado Figueredo, Henry  Sastoque,  Nazly Delgado Villamil y Hector Vanegas, se entregaron los soportes faltantes a la no conformidad ; además se estableció q"/>
    <s v="Se verificó el reporte del Registro único de afiliados RUAF de los contratistas faltantes evidenciando:_x000a_Cuentan con afiliación:_x000a_*VGC-027 Javier Steven Suarez 1022952207  *VJ -047 Juan Fernando Herrera 19345731   *CI-037 Juan Diego Toro 79569758           "/>
    <n v="100"/>
    <x v="1"/>
    <s v="05/04/2016:_x000a_Se verificaron los soportes faltantes donde se evidencia que se subsano la no conformidad y  se le da el cierre a esta adicionalmente se corroboro que  aplican una  serie de controles para prevenir que se genere la misma situación"/>
    <s v="ABRIL"/>
    <x v="0"/>
  </r>
  <r>
    <n v="2488"/>
    <n v="441"/>
    <x v="2"/>
    <s v="2. Los siguientes indicadores no alcanzaron la meta planteadas al 30 de junio de 2014 en el SISMEG: _x000a_• Nuevos kilómetros de doble calzada construidos: reportó un avance del 22.00% (ver tabla No. 8) _x000a_• Toneladas de carga transportada en red férrea: reportó"/>
    <x v="1"/>
    <x v="1"/>
    <x v="1"/>
    <s v="Héctor Vanegas"/>
    <s v="Septiembre de 2014"/>
    <n v="2014"/>
    <s v="PIL"/>
    <n v="40"/>
    <s v="Ac"/>
    <s v="Realizaremos un informe ejecutivo donde se generen alertas del avance de las metas mensualmente   ( ANI COMO VAMOS) y presentadas en los comités de presidencia, apoyadnos en las herramientas implementadas de reporte."/>
    <m/>
    <m/>
    <m/>
    <s v="La VPRE explicó que, estas circunstancias se tratan el comité de presidencia. Sigue pendiente la verificación de los soportes de control que genera la VPRE, que no han sido remitidos a este despacho._x000a_Informe de auditoria de febrero 2016:_x000a_La VPRE aportó lo"/>
    <n v="100"/>
    <x v="1"/>
    <s v="Se cierra la no conformidad en el informe de febrero de 2016 Informe de seguimiento a  los planes de acción de las dependencias y el seguimiento a los compromisos sectoriales del sistema de seguimiento a metas de gobierno – SINERGIA  (PEI 52)"/>
    <s v="ENE-MAR"/>
    <x v="0"/>
  </r>
  <r>
    <n v="2491"/>
    <n v="444"/>
    <x v="2"/>
    <s v="5. No existe una herramienta que articule el Plan de acción, con el Plan Estratégico Institucional, las  metas SISMEG y los indicadores de gestión por procesos, (No hay un enlace visible entre el resultado de las metas de gobierno y los planes de acción p"/>
    <x v="1"/>
    <x v="1"/>
    <x v="1"/>
    <s v="Héctor Vanegas"/>
    <s v="Septiembre de 2014"/>
    <n v="2014"/>
    <s v="PIL_x000a_PEI "/>
    <s v="40_x000a_52"/>
    <s v="Ac"/>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
    <n v="80"/>
    <x v="0"/>
    <m/>
    <m/>
    <x v="0"/>
  </r>
  <r>
    <n v="2494"/>
    <n v="447"/>
    <x v="2"/>
    <s v="8. El indicador  del SISMEG “Porcentaje de avance de obra en concesión”  no tiene meta establecida para la vigencia 2014. (Ver tabla No. 10)._x000a__x000a__x000a_"/>
    <x v="1"/>
    <x v="1"/>
    <x v="1"/>
    <s v="Héctor Vanegas"/>
    <s v="Septiembre de 2014"/>
    <n v="2014"/>
    <s v="PIL"/>
    <n v="40"/>
    <s v="Ac"/>
    <s v="Debido a que era un indicador Proxy, no tiene meta, adicionalmente para este PND 2014-2018, no se considero viable continuar con este indicador."/>
    <m/>
    <m/>
    <m/>
    <s v="La VPRE explicó que este indicador se eliminó por no estar incluido el PND2015-2018. Queda pendiente los soportes de la eliminación _x000a_Informe de auditoria de febrero 2016:_x000a_La VPRE explicó que este indicador se eliminó por no estar incluido en el PND2015-20"/>
    <n v="100"/>
    <x v="1"/>
    <s v="Se cierra la no conformidad en el informe de febrero de 2016 Informe de seguimiento a  los planes de acción de las dependencias y el seguimiento a los compromisos sectoriales del sistema de seguimiento a metas de gobierno – SINERGIA  (PEI 52)"/>
    <s v="ENE-MAR"/>
    <x v="0"/>
  </r>
  <r>
    <n v="2496"/>
    <n v="449"/>
    <x v="2"/>
    <s v="10. La información reportada en la página Web “sinergia.dnp.gov.co.”, no coincide con la información reportada por la VPRE  en los siguientes casos: (Ver tabla No. 10).    _x000a_• La meta para 2014 “Nuevos kilómetros de doble calzada en operación”, aparece en "/>
    <x v="1"/>
    <x v="1"/>
    <x v="1"/>
    <s v="Héctor Vanegas"/>
    <s v="Septiembre de 2014"/>
    <n v="2014"/>
    <s v="PIL"/>
    <n v="40"/>
    <s v="Ac"/>
    <s v="Para mejorar la calidad  y la oportuna entrega de la información dentro de la ANI se esta implantando el seguimiento en la herramienta Project On line y SharePoint. En cuanto al cargue de la Información  se realiza un formato en Excel donde se reporta el "/>
    <m/>
    <m/>
    <m/>
    <s v="La VPRE explicó que en estos casos se realiza la solicitud de ajustes a sinergia con su respectiva justificación. Queda pendiente la verificación de los soportes respectivos, que no han sido remitidos a este despacho. _x000a_Informe de auditoria de febrero 2016"/>
    <n v="100"/>
    <x v="1"/>
    <s v="Se cierra la no conformidad en el informe de febrero de 2016 Informe de seguimiento a  los planes de acción de las dependencias y el seguimiento a los compromisos sectoriales del sistema de seguimiento a metas de gobierno – SINERGIA  (PEI 52)"/>
    <s v="ENE-MAR"/>
    <x v="0"/>
  </r>
  <r>
    <n v="2834"/>
    <n v="130"/>
    <x v="3"/>
    <s v="• Se observa que el cumplimiento de las actividades propuestas para los 8 riesgos identificados en la vigencia 2014 es muy bajo, solo tres actividades el 16% de las 19 propuestas para mitigar los riesgos se cumplieron al 100%. Queda pendiente el seguimien"/>
    <x v="1"/>
    <x v="1"/>
    <x v="4"/>
    <s v="M Natalia "/>
    <s v="Junio de 2015"/>
    <n v="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m/>
    <x v="0"/>
  </r>
  <r>
    <n v="2835"/>
    <n v="131"/>
    <x v="3"/>
    <s v="Se vislumbra que el seguimiento del mapa de riesgo de proceso, no fue riguroso por parte de los responsables, porque no registran las actividades que se realizaron. "/>
    <x v="1"/>
    <x v="1"/>
    <x v="4"/>
    <s v="M Natalia "/>
    <s v="Junio de 2015"/>
    <n v="2015"/>
    <s v="PVAR"/>
    <n v="1"/>
    <s v="Ap"/>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m/>
    <x v="0"/>
    <m/>
    <m/>
    <x v="0"/>
  </r>
  <r>
    <n v="2836"/>
    <n v="132"/>
    <x v="3"/>
    <s v="En las actividades propuestas no hay clasificación de acciones preventivas y/o correctivas."/>
    <x v="1"/>
    <x v="1"/>
    <x v="4"/>
    <s v="M Natalia "/>
    <s v="Junio de 2015"/>
    <n v="2015"/>
    <s v="PVAR"/>
    <n v="1"/>
    <s v="Ap"/>
    <s v="1. Gerencia de Riesgos incluirá en el formato del mapa de riesgos  una columna que identifique el tipo de acción (preventiva /correctiva)"/>
    <d v="2016-06-01T00:00:00"/>
    <d v="2017-01-31T00:00:00"/>
    <m/>
    <s v="El 28/04/2016 la VPRE  entrega su plan de mejoramiento"/>
    <m/>
    <x v="0"/>
    <m/>
    <m/>
    <x v="0"/>
  </r>
  <r>
    <n v="2837"/>
    <n v="133"/>
    <x v="3"/>
    <s v="• No se presentan indicadores pertinentes para medir las actividades propuestas, como se muestra a renglón seguido:"/>
    <x v="1"/>
    <x v="1"/>
    <x v="4"/>
    <s v="M Natalia "/>
    <s v="Junio de 2015"/>
    <n v="2015"/>
    <s v="PVAR"/>
    <n v="1"/>
    <s v="Ap"/>
    <s v="1. La Gerencia de Riesgos realizará acompañamiento en el mejoramiento de los indicadores del mapa de riesgos del Proceso"/>
    <d v="2016-06-01T00:00:00"/>
    <d v="2017-01-31T00:00:00"/>
    <m/>
    <s v="El 28/04/2016 la VPRE  entrega su plan de mejoramiento"/>
    <m/>
    <x v="0"/>
    <m/>
    <m/>
    <x v="0"/>
  </r>
  <r>
    <n v="2838"/>
    <n v="134"/>
    <x v="3"/>
    <s v="Las actividades propuestas para mitigar los riesgos: Aprobación insuficiente de recursos y demoras de trámites presupuestales y Formulación incoherente del Plan de Infraestructura de Transportes y sus planes programas y proyectos; no se desarrollaron en l"/>
    <x v="1"/>
    <x v="1"/>
    <x v="4"/>
    <s v="M Natalia "/>
    <s v="Junio de 2015"/>
    <n v="2015"/>
    <s v="PVAR"/>
    <n v="1"/>
    <s v="Ap"/>
    <s v="1. El GITP realizara seguimientos periódicos a las acciones planteadas para mitigar los riesgos."/>
    <d v="2016-06-01T00:00:00"/>
    <d v="2017-01-31T00:00:00"/>
    <m/>
    <s v="El 28/04/2016 la VPRE  entrega su plan de mejoramiento"/>
    <m/>
    <x v="0"/>
    <m/>
    <m/>
    <x v="0"/>
  </r>
  <r>
    <n v="2839"/>
    <n v="135"/>
    <x v="3"/>
    <s v="• Para el riesgo número 8, deficiencias en la documentación de los procesos del Sistema Integrado de Gestión de Calidad, el indicador es formalización del Sistema Integrado de Gestión de Calidad, registran como resultado permanentemente,  este no refleja "/>
    <x v="1"/>
    <x v="1"/>
    <x v="4"/>
    <s v="M Natalia "/>
    <s v="Junio de 2015"/>
    <n v="2015"/>
    <s v="PVAR"/>
    <n v="1"/>
    <s v="Ap"/>
    <s v="1. El GITP realizara seguimientos periódicos a las acciones planteadas para mitigar los riesgos."/>
    <d v="2016-06-01T00:00:00"/>
    <d v="2017-01-31T00:00:00"/>
    <m/>
    <s v="El 28/04/2016 la VPRE  entrega su plan de mejoramiento"/>
    <m/>
    <x v="0"/>
    <m/>
    <m/>
    <x v="0"/>
  </r>
  <r>
    <n v="2871"/>
    <n v="167"/>
    <x v="3"/>
    <s v="1. De los planes de acción de cada una de las dependencias de la Entidad y que fueron presentados por la VPRE en su informe de seguimiento a la ejecución de los mencionados planes, se advierte que  el  38.2% de las acciones programadas en dichos planes no"/>
    <x v="1"/>
    <x v="1"/>
    <x v="1"/>
    <s v="M Natalia "/>
    <s v="Agosto de 2015"/>
    <n v="2015"/>
    <s v="PIL"/>
    <n v="40"/>
    <m/>
    <s v="A partir de la vigencia 2014 se implementó el reporte ANI COMO VAMOS el cual presenta mensualmente al Comité de Presidencia un semáforo que incluye los principales inconvenientes presentados en el logro de las metas, dicho insumo se utiliza para la toma d"/>
    <m/>
    <m/>
    <m/>
    <s v="Se revisa con la no conformidad 3002 por tener el acumulado"/>
    <m/>
    <x v="1"/>
    <m/>
    <s v="ENE-MAR"/>
    <x v="0"/>
  </r>
  <r>
    <n v="2872"/>
    <n v="168"/>
    <x v="3"/>
    <s v="2. No hay un enlace visible entre el resultado de las metas de gobierno y los planes de acción planteados por cada una de las dependencias,  al igual que el avance de las metas para el periodo evaluado). Adicionalmente el valor de la meta en el plan de ac"/>
    <x v="1"/>
    <x v="1"/>
    <x v="1"/>
    <s v="M Natalia "/>
    <s v="Agosto de 2015"/>
    <n v="2015"/>
    <s v="PIL_x000a_PEI "/>
    <s v="40_x000a_52"/>
    <s v="Ac"/>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
    <n v="50"/>
    <x v="0"/>
    <m/>
    <m/>
    <x v="0"/>
  </r>
  <r>
    <n v="2873"/>
    <n v="169"/>
    <x v="3"/>
    <s v="3. Los indicadores del SISMEG descritos a continuación, no tiene meta establecida para la vigencia 2015:_x000a_*Inversión privada en infraestructura de carretera (billones de $ acumulados en el cuatrienio) - ANI _x000a_*Inversión privada en infraestructura de férrea,"/>
    <x v="1"/>
    <x v="1"/>
    <x v="1"/>
    <s v="M Natalia "/>
    <s v="Agosto de 2015"/>
    <n v="2015"/>
    <s v="PIL"/>
    <n v="40"/>
    <m/>
    <m/>
    <m/>
    <m/>
    <m/>
    <m/>
    <n v="100"/>
    <x v="1"/>
    <s v="24/02/2016 Se verificó en la pagina de SINERGIA y ya encuentra establecido las metas para los 7 indicadores de la Agencia "/>
    <s v="ENE-MAR"/>
    <x v="0"/>
  </r>
  <r>
    <n v="2937"/>
    <n v="233"/>
    <x v="3"/>
    <s v="1. Ocho (8) de los veinte dos (22) contratistas evaluados, (el 36%), no reportan la totalidad de soportes exigidos de la hoja de vida en el aplicativo-SIGEP los cuales se listan a continuación:_x000a_ 1. Erika Arcila Vásquez (experiencia laboral y soporte de ba"/>
    <x v="3"/>
    <x v="2"/>
    <x v="5"/>
    <s v="M Natalia "/>
    <s v="Septiembre de 2015"/>
    <n v="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que el 88% cumplen con la totalidad de los soportes, solo un contratista falta por reportar la totalidad. Jairo Hernán Buritica Vélez (RUT) _x000a_Se"/>
    <n v="100"/>
    <x v="1"/>
    <m/>
    <s v="septiembre"/>
    <x v="0"/>
  </r>
  <r>
    <n v="2938"/>
    <n v="234"/>
    <x v="3"/>
    <s v="2. Diecisiete (17) de los veinte cuatro (24) funcionarios públicos evaluados, (el 71%), no reportan la totalidad de soportes exigidos de la hoja de vida en el aplicativo-SIGEP los cuales se listan a continuación:  _x000a_1. Rueda Ochoa Sandra Milena (foto, RUT)"/>
    <x v="3"/>
    <x v="2"/>
    <x v="5"/>
    <s v="M Natalia "/>
    <s v="Septiembre de 2015"/>
    <n v="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
    <n v="94"/>
    <x v="0"/>
    <m/>
    <m/>
    <x v="0"/>
  </r>
  <r>
    <n v="2939"/>
    <n v="235"/>
    <x v="3"/>
    <s v="3. Nueve (9) funcionarios públicos evaluados en las anteriores auditorias, continúan con la información incompleta en la hoja de vida reportada en el SIGEP, los cuales se listan a continuación:  _x000a_1. Marlenny  del Carmen Elorza Restrepo._x000a_2. Myriam Luz Garc"/>
    <x v="3"/>
    <x v="2"/>
    <x v="5"/>
    <s v="M Natalia "/>
    <s v="Septiembre de 2015"/>
    <n v="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m/>
    <n v="66"/>
    <x v="0"/>
    <m/>
    <m/>
    <x v="0"/>
  </r>
  <r>
    <n v="2940"/>
    <n v="236"/>
    <x v="3"/>
    <s v="4. Dos (2) contratistas evaluados en las anteriores auditorias, continúan con la información incompleta en la hoja de vida reportada en el SIGEP, los cuales se listan a continuación: _x000a_1. Alejandro León Sierra_x000a_2. Melissa Leonor Chegwin Altamar_x000a_"/>
    <x v="3"/>
    <x v="2"/>
    <x v="5"/>
    <s v="M Natalia "/>
    <s v="Septiembre de 2015"/>
    <n v="2015"/>
    <s v="PIL"/>
    <n v="9"/>
    <m/>
    <s v="De acuerdo a las no conformidades presentadas, cordialmente se le informa como plan de mejora se revisará la Hoja de vida de cada funcionario para que los documentos faltantes sean subidos al Aplicativo. A los contratistas se le revisara en cada renovació"/>
    <d v="2015-11-06T00:00:00"/>
    <d v="2016-03-31T00:00:00"/>
    <m/>
    <s v="Septiembre 2016 se verificó en la plataforma del SIGEP en el modulo de hojas de vida  que el contratista Melissa Leonor Chegwin Altamar cuenta con todos los soportes de su hoja de vida  al igual que  el contratista Alejandro  león que se retiro de la enti"/>
    <n v="100"/>
    <x v="1"/>
    <m/>
    <s v="septiembre"/>
    <x v="0"/>
  </r>
  <r>
    <n v="2941"/>
    <n v="237"/>
    <x v="3"/>
    <s v="5. Tres (3) de los treinta y tres  (33) funcionarios públicos evaluados en la auditoria de mayo de 2015, (el 9%), a la fecha de la auditoria no presentan copia impresa y firmada de acuerdo a lo establecido en el  artículo 227 del decreto 019 de 2012, repo"/>
    <x v="3"/>
    <x v="2"/>
    <x v="5"/>
    <s v="M Natalia "/>
    <s v="Septiembre de 2015"/>
    <n v="2015"/>
    <s v="PIL"/>
    <n v="9"/>
    <m/>
    <s v="Se revisará la  Hoja de Vida de cada Funcionario y se solicitará la declaración de Bienes y Rentas si esta faltará. "/>
    <d v="2015-11-06T00:00:00"/>
    <d v="2016-03-31T00:00:00"/>
    <m/>
    <m/>
    <m/>
    <x v="0"/>
    <m/>
    <m/>
    <x v="0"/>
  </r>
  <r>
    <n v="2942"/>
    <n v="238"/>
    <x v="3"/>
    <s v="6. Veintidós (22) de los doscientos ochenta y cinco (285) contratistas de la entidad, el (8%) faltan ser vinculados al SIGEP, los cuales se listan a continuación: _x000a_1. Adriana Maria Rodriguez Uribe_x000a_2. Khendry Rueda Romero _x000a_3. Wilson Yovany Garzon Cifuentes"/>
    <x v="3"/>
    <x v="2"/>
    <x v="5"/>
    <s v="M Natalia "/>
    <s v="Septiembre de 2015"/>
    <n v="2015"/>
    <s v="PIL"/>
    <n v="9"/>
    <m/>
    <s v="Los contratistas reportados pertenecen a Fiducia por lo anterior no son vinculados al SIGEP."/>
    <m/>
    <m/>
    <m/>
    <s v="Se consulto al DAFP para tener el concepto sobre la obligatoriedad de publicar contratos realizados a través de fiducia, quien manifestó a través del radicado 20163000107541 del 18/05/2016 &quot;el tipo de contrato de la consulta, no hace parte del tipo de con"/>
    <m/>
    <x v="1"/>
    <m/>
    <s v="MAYO"/>
    <x v="0"/>
  </r>
  <r>
    <n v="2943"/>
    <n v="239"/>
    <x v="3"/>
    <s v="2. Políticas de desarrollo administrativo transparencia, participación y servicio al ciudadano._x000a_Componente plan anticorrupción y de atención al ciudadano _x000a_Se evidenció que en el plan anticorrupción y atención al ciudadano, falta incorporar la  identificac"/>
    <x v="1"/>
    <x v="1"/>
    <x v="1"/>
    <s v="M Natalia "/>
    <s v="Septiembre de 2015"/>
    <n v="2015"/>
    <s v="PIL"/>
    <n v="10"/>
    <m/>
    <s v="04/03/2016, _x000a_Componente plan anticorrupción y de atención al ciudadano: _x000a_Se  incorporara la  identificación de riesgos de corrupción a partir de la información suministrada por parte de la ciudadanía en la estrategia de 2016._x000a_Componente  Transparencia y  "/>
    <m/>
    <m/>
    <s v="04/03/2016, _x000a_Componente plan anticorrupción y de atención al ciudadano: _x000a_Se  incorporara la  identificación de riesgos de corrupción a partir de la información suministrada por parte de la ciudadanía en la estrategia de 2016._x000a_Componente  Transparencia y  "/>
    <s v="18/03/2016 se verificó que se publico en la pagina web de la entidad la política aprobada de datos personales"/>
    <m/>
    <x v="0"/>
    <m/>
    <m/>
    <x v="0"/>
  </r>
  <r>
    <n v="2944"/>
    <n v="240"/>
    <x v="3"/>
    <s v="3. Políticas de Gestión del talento Humano _x000a_Se evidenció que los factores evaluados por MECI, en el elemento de desarrollo del talento humano evalúan como producto mínimo el descrito a continuación y que es susceptible de mejora. Se evidenció que se cuent"/>
    <x v="1"/>
    <x v="1"/>
    <x v="1"/>
    <s v="M Natalia "/>
    <s v="Septiembre de 2015"/>
    <n v="2015"/>
    <s v="PIL"/>
    <n v="10"/>
    <m/>
    <s v="08/03/2016, En el plan de trabajo del año 2016 se contemplo realizar las actividades solicitadas por la normatividad vigente."/>
    <m/>
    <m/>
    <s v="08/03/2016, En el plan de trabajo del año 2016 se contemplo realizar las actividades solicitadas por la normatividad vigente."/>
    <s v="Se evidenció que en el PIC  vigencia 2015 se estableció .la  ESTRUCTURA DEL PROGRAMA DE FORMACIÓN Y CAPACITACIÓN DE LA ANI_x000a_• Inducción_x000a_• Reinducción_x000a_• Plan Institucional de Capacitación - PIC_x000a_• Red Institucional de Capacitación_x000a_adicionalmente la entidad c"/>
    <m/>
    <x v="1"/>
    <m/>
    <s v="ENE-MAR"/>
    <x v="0"/>
  </r>
  <r>
    <n v="2948"/>
    <n v="244"/>
    <x v="3"/>
    <s v="• Tres (3) de los veintitrés (23) contratistas evaluados, (el 13%) que se listan a continuación no registran afiliación a la Administradora de Fondo de Pensiones (AFP)._x000a_o Cristian Eduardo Velandia Gamboa_x000a_o Libardo Silva Morales_x000a_o  Jairo Hernan Buritica Ve"/>
    <x v="2"/>
    <x v="2"/>
    <x v="6"/>
    <s v="M Natalia "/>
    <s v="Agosto de 2015"/>
    <n v="2015"/>
    <s v="PEI"/>
    <n v="87"/>
    <s v="Ap"/>
    <s v=" la forma de prevenir la no entrega de documentos por parte de los contratistas  se presenta en las siguientes instancias: 1. en la firma del contrato se entrega las certificación de afiliación a pensión y salud., 2. En la entrega de los informes de pago "/>
    <m/>
    <m/>
    <s v="05/04/2016:_x000a_En reunión efectuada el día 05 de Abril entre  Maria Natalia Norato, Vilma Janeth Maldonado Figueredo, Henry  Sastoque,  Nazly Delgado Villamil y Hector Vanegas, se entregaron los soportes faltantes a la no conformidad ; además se estableció q"/>
    <m/>
    <m/>
    <x v="1"/>
    <s v="05/04/2016:_x000a_Se verificaron los soportes faltantes donde se evidencia que se subsano la no conformidad y  se le da el cierre a esta adicionalmente se corroboro que  aplican una  serie de controles para prevenir que se genere la misma situación"/>
    <s v="ABRIL"/>
    <x v="0"/>
  </r>
  <r>
    <n v="2964"/>
    <n v="260"/>
    <x v="3"/>
    <s v="La entidad diseñó un  procedimiento para la elaboración y ejecución del plan institucional de capacitación GETH-P-005 y cuenta con el consolidado de Proyectos de Aprendizaje Institucional 2015; no obstante,  falta evaluar y socializar los resultados del P"/>
    <x v="1"/>
    <x v="1"/>
    <x v="1"/>
    <s v="M Natalia "/>
    <s v="Noviembre de 2015"/>
    <n v="2015"/>
    <s v="PIL"/>
    <n v="32"/>
    <m/>
    <s v="08/03/2016, Los resultados del PIC se publicaron en la  dirección &quot;http://www.ani.gov.co/estadisticas-gestion-del-talento-humano&quot; de la pagina Web."/>
    <m/>
    <m/>
    <s v="08/03/2016, Los resultados del PIC se publicaron en la  dirección &quot;http://www.ani.gov.co/estadisticas-gestion-del-talento-humano&quot; de la pagina Web."/>
    <s v="se verificó en la pagina web en el link http://www.ani.gov.co/estadisticas-gestion-del-talento-humano la publicación de los resultados del PIC dentro del documento estadificas de gestión del talento humano "/>
    <m/>
    <x v="1"/>
    <s v="Se cierra en el primer informe cuatrimestre  de marzo de 2016"/>
    <s v="ENE-MAR"/>
    <x v="0"/>
  </r>
  <r>
    <n v="2965"/>
    <n v="261"/>
    <x v="3"/>
    <s v="La entidad cuenta con indicadores de  gestión SISMEG, pero aún están en proceso de elaboración  y validación,  los indicadores asociados a los procesos._x000a_Faltan las fichas de indicadores donde se registra y hace seguimiento a la gestión._x000a_"/>
    <x v="1"/>
    <x v="1"/>
    <x v="1"/>
    <s v="M Natalia "/>
    <s v="Noviembre de 2015"/>
    <n v="2015"/>
    <s v="PIL"/>
    <n v="32"/>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m/>
    <x v="0"/>
    <m/>
    <m/>
    <x v="0"/>
  </r>
  <r>
    <n v="2966"/>
    <n v="262"/>
    <x v="3"/>
    <s v="La entidad realiza el seguimiento a los indicadores de las  acciones propuestas para mitigar el riesgo, establecidas en los mapas de riesgos institucionales y de anticorrupción; no obstante se recomienda revisar y ajustar estos indicadores, puesto que alg"/>
    <x v="1"/>
    <x v="1"/>
    <x v="4"/>
    <s v="M Natalia "/>
    <s v="Noviembre de 2015"/>
    <n v="2015"/>
    <s v="PIL"/>
    <n v="32"/>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m/>
    <x v="0"/>
    <m/>
    <m/>
    <x v="0"/>
  </r>
  <r>
    <n v="2967"/>
    <n v="263"/>
    <x v="3"/>
    <s v="La entidad cuenta con la política de comunicación externa código TPSC-PT-0002 y con la política de comunicación interna código TPSC-PT-0001; no obstante, falta incluir en estas, una matriz de comunicaciones y guía de comunicaciones y socializarla  a todos"/>
    <x v="1"/>
    <x v="1"/>
    <x v="1"/>
    <s v="M Natalia "/>
    <s v="Noviembre de 2015"/>
    <n v="2015"/>
    <s v="PIL"/>
    <n v="32"/>
    <m/>
    <s v="04/03/2016, la OC revisara y ajustara la documentación del SIG en el año 2016."/>
    <m/>
    <m/>
    <s v="04/03/2016, la OC revisara y ajustara la documentación del SIG en el año 2016."/>
    <s v="se evidencio que la oficina de Comunicaciones esta trabajando en el plan de comunicaciones de la entidad ."/>
    <m/>
    <x v="0"/>
    <m/>
    <m/>
    <x v="0"/>
  </r>
  <r>
    <n v="3002"/>
    <n v="298"/>
    <x v="3"/>
    <s v="1. De los planes de acción de cada una de las dependencias de la Entidad y que fueron presentados por la VPRE en su informe de seguimiento a la ejecución de los mencionados planes, se advierte que el  41.0% de las acciones programadas en dichos planes no "/>
    <x v="1"/>
    <x v="1"/>
    <x v="1"/>
    <s v="M Natalia "/>
    <s v="Diciembre de 2015"/>
    <n v="2015"/>
    <s v="PIL_x000a_PEI "/>
    <s v="40_x000a_52"/>
    <s v="Ac"/>
    <s v="A partir de la vigencia 2014 se implementó el reporte ANI COMO VAMOS el cual presenta mensualmente al Comité de Presidencia un semáforo que incluye los principales inconvenientes presentados en el logro de las metas, dicho insumo se utiliza para la toma d"/>
    <m/>
    <m/>
    <m/>
    <s v="Informe de auditoria de febrero 2016:_x000a_La VPRE presentó el plan de mejoramiento. Se está iniciando la implementación del Sistema Integrado de Calidad, donde se cargarán las metas de los planes de acción anual y se realizará reporte de avance de estas; en e"/>
    <m/>
    <x v="1"/>
    <m/>
    <s v="JULIO"/>
    <x v="0"/>
  </r>
  <r>
    <n v="1010"/>
    <s v="106-12"/>
    <x v="0"/>
    <s v="Con lo ya denotado, se hace constar que durante el periodo de Gerente (E) la Doctora Maria Constanza Garcia Botero, mediante Acta 017 del 6 de julio de 2011 al 30 de julio de 2011 y teniendo en cuenta el articulado número uno (1) de la Ley 951 del 31 de M"/>
    <x v="3"/>
    <x v="2"/>
    <x v="5"/>
    <s v="Marcos  Noguera"/>
    <s v="Junio de 2012"/>
    <m/>
    <s v="PIL"/>
    <n v="28"/>
    <m/>
    <m/>
    <m/>
    <m/>
    <m/>
    <s v="La anterior no conformidad a priori podemos decir que es una recomendación teniendo en consideración que como quiera que no se realizó informe de gestión por parte del funcionario saliente es imposible que un funcionario distinto al titular del cargo real"/>
    <m/>
    <x v="1"/>
    <s v="Se cierra por ser una recomendación "/>
    <s v="ENE-MAR"/>
    <x v="0"/>
  </r>
  <r>
    <n v="1085"/>
    <s v="180-12"/>
    <x v="0"/>
    <s v="1. No obstante, que el contrato de interventoría No SEA 015 de 2012 suscrito ente la Agencia Nacional de Infraestructura y el Consorcio Inter-Puerto, Capitulo IV, sección 4.0.2 “Informes mensuales”, establece que el interventor deberá suministrar al super"/>
    <x v="4"/>
    <x v="3"/>
    <x v="7"/>
    <s v="Javier León"/>
    <s v="Octubre de 2012"/>
    <m/>
    <s v="PEI"/>
    <n v="19"/>
    <s v="Ac"/>
    <m/>
    <d v="2012-11-13T00:00:00"/>
    <d v="2013-07-26T00:00:00"/>
    <m/>
    <s v="Mediante memorando No. 2015-303-014330-3 prueba que los informes se están radicando dentro de los 5 días hábiles de cada mes; sin embargo, es necesario realizar nueva verificación._x000a_Además, se indica que se enviará un oficio recordando"/>
    <m/>
    <x v="1"/>
    <s v="Mediante memorando No. 2015-303-014330-3 y 2016-303-003553-3 se prueba que los informes se están radicando dentro de los 5 días hábiles de cada mes, además, se anexa oficio recordando a la interventoría el cumplimiento de lo establecido en el contrato"/>
    <s v="ENE-MAR"/>
    <x v="1"/>
  </r>
  <r>
    <n v="1086"/>
    <s v="181-12"/>
    <x v="0"/>
    <s v="2. No se cumple ni se justifica por parte de la supervisión de la ANI, lo referente  a la sección 1.0.3, valor del contrato y forma de pago, Numeral 7, ítem h, “pago de interventor” donde la ANI se compromete a revisar la factura dentro de los cinco días "/>
    <x v="4"/>
    <x v="3"/>
    <x v="7"/>
    <s v="Javier León"/>
    <s v="Octubre de 2012"/>
    <m/>
    <s v="PEI"/>
    <n v="19"/>
    <s v="Ac"/>
    <m/>
    <d v="2012-11-13T00:00:00"/>
    <d v="2013-07-26T00:00:00"/>
    <m/>
    <s v="Mediante memorando No. 2015-303-014330-3 se anexan las últimas actas de pago, en donde se evidencia que la ANI se encuentra al día en los pagos con la Interventoría"/>
    <n v="100"/>
    <x v="1"/>
    <s v="Mediante memorando No. 2015-303-014330-3 se anexan las últimas actas de pago, en donde se evidencia que la ANI se encuentra al día en los pagos con la Interventoría"/>
    <s v="ENE-MAR"/>
    <x v="1"/>
  </r>
  <r>
    <n v="1091"/>
    <s v="186-12"/>
    <x v="0"/>
    <s v="7. No se realizan los comités con la periodicidad indicada, descritos en el contrato de interventoría N° SEA 015 de 2012 suscrito ente la Agencia Nacional de Infraestructura y el Consorcio Inter-Puerto, en otras funciones (Numeral h), donde se indica que "/>
    <x v="4"/>
    <x v="3"/>
    <x v="7"/>
    <s v="Javier León"/>
    <s v="Octubre de 2012"/>
    <m/>
    <s v="PEI"/>
    <n v="19"/>
    <s v="Ac"/>
    <m/>
    <d v="2012-11-13T00:00:00"/>
    <d v="2013-07-26T00:00:00"/>
    <m/>
    <s v="Mediante memorando No. 2015-303-014330-3 se anexan las actas de los últimos 6 meses de reuniones con la Interventoría. Se evidencia que en dos meses no se realizó reunión"/>
    <m/>
    <x v="1"/>
    <s v="Mediante memorando No. 2015-303-014330-3 y 2016-303-003553-3 se anexan las actas de los últimos 6 meses de reuniones con la Interventoría."/>
    <s v="ENE-MAR"/>
    <x v="1"/>
  </r>
  <r>
    <n v="1093"/>
    <s v="188-12"/>
    <x v="0"/>
    <s v="9. No se tenia conocimiento ni se había revisado por parte de la supervisión, el adecuado cumplimiento de las obligaciones por parte de la Interventoría, a lo estipulado en el contrato de interventoría No SEA 015 de 2012, suscrito ente la Agencia Nacional"/>
    <x v="4"/>
    <x v="3"/>
    <x v="7"/>
    <s v="Javier León"/>
    <s v="Octubre de 2012"/>
    <m/>
    <s v="PEI"/>
    <n v="19"/>
    <s v="Ac"/>
    <m/>
    <d v="2012-11-13T00:00:00"/>
    <d v="2013-07-26T00:00:00"/>
    <m/>
    <s v="Mediante memorando No. 2015-303-014330-3 se menciona que la revisión del personal se realiza anualmente, razón por la cual no es procedente la observación"/>
    <n v="100"/>
    <x v="1"/>
    <s v="Mediante memorando No. 2015-303-014330-3 se menciona que la revisión del personal se realiza anualmente, razón por la cual se cierra la observación"/>
    <s v="ENE-MAR"/>
    <x v="1"/>
  </r>
  <r>
    <n v="1098"/>
    <s v="193-12"/>
    <x v="0"/>
    <s v="14. No se ha remitido por parte de la Gerencia Portuaria, las orientaciones necesarias para la realización y entrega por parte de la Interventoría de la ficha técnica mensual del proyecto._x000a_"/>
    <x v="4"/>
    <x v="3"/>
    <x v="7"/>
    <s v="Javier León"/>
    <s v="Octubre de 2012"/>
    <m/>
    <s v="PEI"/>
    <n v="19"/>
    <s v="Ac"/>
    <m/>
    <d v="2012-11-13T00:00:00"/>
    <d v="2013-07-26T00:00:00"/>
    <m/>
    <s v="Mediante memorando No. 2015-303-014330-3 se informa que se solicitará el diligenciamiento de la ficha técnica"/>
    <m/>
    <x v="1"/>
    <s v="Mediante memorando No. 2016-303-003553-3 se anexa comunicación, en donde se solicita incluir la ficha técnica dentro de los informes mensuales"/>
    <s v="ENE-MAR"/>
    <x v="1"/>
  </r>
  <r>
    <n v="1107"/>
    <s v="202-12"/>
    <x v="0"/>
    <s v="23. No se legalizan las comisiones dentro del tiempo estipulado, ya que la anterior visita realizada  y reportada por el supervisor se encuentra dentro del informe mensual radicado ANI N°20124090241862 de agosto 22 de 2012, y a la fecha de la visita de Co"/>
    <x v="4"/>
    <x v="3"/>
    <x v="7"/>
    <s v="Javier León"/>
    <s v="Octubre de 2012"/>
    <m/>
    <s v="PEI"/>
    <n v="19"/>
    <s v="Ac"/>
    <m/>
    <d v="2012-11-13T00:00:00"/>
    <d v="2013-07-26T00:00:00"/>
    <m/>
    <s v="Mediante memorando No. 2015-303-014330-3 se anexa legalización de la última visita y cumple con los tiempos establecidos. Revisar otra ocasión"/>
    <m/>
    <x v="1"/>
    <s v="Mediante memorando No. 2015-303-014330-3  y 2016-303-003553-3 se anexa legalización de la última visita y cumple con los tiempos establecidos."/>
    <s v="ENE-MAR"/>
    <x v="1"/>
  </r>
  <r>
    <n v="1202"/>
    <s v="297-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El seguimiento a la inspección de equipos se hace de manera aleatoria conforme a la ficha 3F del PMA y se reporta en el informe de seguimiento HSE de la Interventoría, que luego es tenido en cuenta para la evaluación d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03"/>
    <s v="298-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El seguimiento al manejo y almacenamiento de explosivos se hace conforme a la ficha 9F del PMA y se reporta en el informe de seguimiento HSE de la Interventoría, que luego es tenido en cuenta en el IGO."/>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07"/>
    <s v="302-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Contractualmente el Concesionario no está obligado a dar cumplimiento con este tema especifico, pero cada uno de sus Contratista ha optado por llevar una planilla para control de visitantes para tuneles. Adicionalmente, dichos Contratistas han implementad"/>
    <m/>
    <m/>
    <m/>
    <s v="Informe de auditoria de Noviembre de 2015_x000a_ En la Auditoría se comprometieron a revisar el tema para dar respuesta a la OCI._x000a_Mediante correo electrónico del 22/12/15 se informa que cada contratista realiza control; sin embargo, es necesario aportar documen"/>
    <m/>
    <x v="0"/>
    <m/>
    <m/>
    <x v="1"/>
  </r>
  <r>
    <n v="1208"/>
    <s v="303-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Los Contratistas cuenta con planes de evacuación y  emergencias, así como con equipos para responder al momento de presentarse un evento. De igual manera realizan de manera rutinaria mediciones frecuentes de gases  y, dependiendo de los resultados, activa"/>
    <m/>
    <m/>
    <m/>
    <s v="Informe de auditoria de Noviembre de 2015_x000a_ En la Auditoría se comprometieron a revisar el tema para dar respuesta a la OCI. _x000a_Mediante correo electrónico del 22/12/15 se informa que se están realizando simulacros periódicamente; sin embargo, es necesario a"/>
    <m/>
    <x v="0"/>
    <m/>
    <m/>
    <x v="1"/>
  </r>
  <r>
    <n v="1209"/>
    <s v="304-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La Interventoría realiza de manera rutinaria y aleatoria  inspecciones visuales a la señalización establecida en los PMT típicos, conforme a lo establecido en la ficha 2F de PMA y se reporta en el informe de seguimiento HSE de la Interventoría, que luego "/>
    <m/>
    <m/>
    <m/>
    <s v="Informe de auditoria de Noviembre de 2015_x000a_ En la Auditoría se comprometieron a revisar el tema para dar respuesta a la OCI._x000a_Mediante correo electrónico del 22/12/15 se informa que se están realizando capacitaciones al respecto mediante fichas; sin embargo"/>
    <m/>
    <x v="0"/>
    <m/>
    <m/>
    <x v="1"/>
  </r>
  <r>
    <n v="1211"/>
    <s v="306-12"/>
    <x v="0"/>
    <s v="De igual manera, será labor para la Interventoría del proyecto, Consorcio Interconexiones, tener en cuenta las recomendaciones y lineamientos que ésta oficina está planteando en el presente informe, producto de la Auditoría realizada de manera pormenoriza"/>
    <x v="4"/>
    <x v="3"/>
    <x v="8"/>
    <s v="Juan Carlos Sáenz"/>
    <s v="Diciembre de 2012"/>
    <m/>
    <s v="PEI"/>
    <n v="59"/>
    <s v="Ac"/>
    <s v="La Interventoría verifica de forma periodica (mensual) las zonas de peaje, esto es: muros, pintura ( estado de canopi, bordillos), islas, bordillos, señalización de aproximación, caseta, vidrios, ilumuinación, estado de las peanas, estado de la talanquera"/>
    <m/>
    <m/>
    <m/>
    <s v="Informe de auditoria de Noviembre de 2015_x000a_ En la Auditoría se comprometieron a revisar el tema para dar respuesta a la OCI._x000a_Mediante correo electrónico del 22/12/15 se informa que se están realizando mediciones periódicas de reflectividad y Auditoría de p"/>
    <m/>
    <x v="0"/>
    <m/>
    <m/>
    <x v="1"/>
  </r>
  <r>
    <n v="1212"/>
    <s v="001-13"/>
    <x v="1"/>
    <s v="Recomendaciones para supervisión del proyecto, en cabeza del Ingeniero Luis Antonio Rodriguez:_x000a_1º. Realizar seguimiento a las solicitudes escritas de Interventoría hacia la concesión de información totalmente inherente al proyecto y que en dado caso se co"/>
    <x v="4"/>
    <x v="3"/>
    <x v="9"/>
    <s v="Juan Carlos Sáenz"/>
    <s v="Enero de 2013"/>
    <n v="2013"/>
    <s v="PEI"/>
    <n v="46"/>
    <s v="Ac"/>
    <s v="Actualmente se realiza un seguimiento a la correspondencia enviada de la interventoría al concesionario y en los comités de obra y operación se realiza la verificación de la respuesta dada por el concesionario."/>
    <d v="2013-01-28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
    <n v="80"/>
    <x v="0"/>
    <m/>
    <m/>
    <x v="1"/>
  </r>
  <r>
    <n v="1214"/>
    <s v="003-13"/>
    <x v="1"/>
    <s v="Recomendaciones para supervisión del proyecto, en cabeza del Ingeniero Luis Antonio Rodriguez:_x000a__x000a_3º. Se deberán continuar y culminar con las acciones que se requieran concernientes a los temas inherentes sobre el contrato Adicional 01-2010 firmado el 28 de"/>
    <x v="4"/>
    <x v="3"/>
    <x v="9"/>
    <s v="Juan Carlos Sáenz"/>
    <s v="Enero de 2013"/>
    <n v="2013"/>
    <s v="PEI"/>
    <n v="46"/>
    <s v="Ac"/>
    <m/>
    <m/>
    <m/>
    <m/>
    <s v="Mediante correo electrónico del 16/12/15 se anexa solicitud de la interventoría sobre el tema, pero es necesario conocer la respuesta del concesionario. Se tiene en cuenta la iniciativa privada del Regiotram – Tren de cercanías; sin embargo, se avanza en "/>
    <n v="80"/>
    <x v="0"/>
    <m/>
    <m/>
    <x v="1"/>
  </r>
  <r>
    <n v="1218"/>
    <s v="007-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Mediante radicado ANI No. 2013-409-018680-2 de fecha 16 de mayo de 2013, la interventoría del proyecto dio respuesta a este requerimiento en el PUNTO 3. Lineamiento. Mediante correo electrónico se adjunta oficio mencionado."/>
    <d v="2013-01-28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
    <n v="50"/>
    <x v="0"/>
    <m/>
    <m/>
    <x v="1"/>
  </r>
  <r>
    <n v="1224"/>
    <s v="013-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 _x000a_Mediante radicado ANI No. 2013-409-018680-2 de fecha 16 de mayo de 2013, la interventoría del proyecto dio respuesta a este requerimiento en el PUNTO 9. Lineamiento. Mediante correo electrónico se adjunta oficio mencionado."/>
    <d v="2013-01-28T00:00:00"/>
    <d v="2013-12-31T00:00:00"/>
    <m/>
    <s v="Mediante correo electrónico del 11/12/15 se anexa memorando en mención, aunque es necesario aportar comunicación de respuesta del concesionario"/>
    <m/>
    <x v="1"/>
    <s v="Mediante correo electrónico del 11/12/15 se anexa memorando en mención. Mediante correo electrónico del 01/03/2016, se anexa comunicado No. GG0528-13 del 21/05/2013 en donde el concesionario adjunta registro fotográfico con el mantenimiento y remoción de "/>
    <s v="ENE-MAR"/>
    <x v="1"/>
  </r>
  <r>
    <n v="1226"/>
    <s v="015-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Mediante radicado ANI No. 2013-409-018680-2 de fecha 16 de mayo de 2013, la interventoría del proyecto dio respuesta a este requerimiento en el PUNTO 11. Lineamiento. Mediante correo electrónico se adjunta oficio mencionado."/>
    <d v="2013-01-28T00:00:00"/>
    <d v="2013-12-31T00:00:00"/>
    <m/>
    <s v="Mediante correo electrónico del 11/12/15 se anexa memorando en mención, aunque es necesario aportar fotografías"/>
    <m/>
    <x v="1"/>
    <s v="Mediante correo electrónico del 11/12/15 se anexa memorando en mención. De igual manera, mediante correo electrónico de 22/02/16 se aportan fotografías en donde se evidencia que los postes fueron retirados"/>
    <s v="ENE-MAR"/>
    <x v="1"/>
  </r>
  <r>
    <n v="1227"/>
    <s v="016-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Mediante radicado ANI No. 2013-409-018680-2 de fecha 16 de mayo de 2013, la interventoría del proyecto dio respuesta a este requerimiento en el PUNTO 12. Lineamiento. Mediante correo electrónico se adjunta oficio mencionado."/>
    <d v="2013-01-28T00:00:00"/>
    <d v="2013-12-31T00:00:00"/>
    <m/>
    <s v="Mediante radicado ANI No. 2013-409-018680-2 de fecha 16 de mayo de 2013, la interventoría del proyecto dio respuesta a este requerimiento en el PUNTO 13. Mediante correo electrónico del 11/12/15 se anexa memorando en mención, aunque es necesario aportar c"/>
    <n v="100"/>
    <x v="1"/>
    <m/>
    <s v="JUNIO"/>
    <x v="1"/>
  </r>
  <r>
    <n v="1228"/>
    <s v="017-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Mediante radicado ANI No. 2013-409-018680-2 de fecha 16 de mayo de 2013, la interventoría del proyecto dio respuesta a este requerimiento en el PUNTO 13. Lineamiento. Mediante correo electrónico se adjunta oficio mencionado."/>
    <d v="2013-01-28T00:00:00"/>
    <d v="2013-12-31T00:00:00"/>
    <m/>
    <m/>
    <m/>
    <x v="1"/>
    <s v="Mediante correo electrónico del 11/12/15 se anexa memorando en mención, aunque es necesario aportar comunicación No. CO-CRQS-0107-2013 y conocer la posición del concesionario._x000a__x000a_Se cierra la no conformidad, mediante auditoria técnico del mes de mayo de 201"/>
    <s v="JUNIO-JULIO"/>
    <x v="1"/>
  </r>
  <r>
    <n v="1229"/>
    <s v="018-13"/>
    <x v="1"/>
    <s v="Será labor para la Interventoría del proyecto tener en cuenta las recomendaciones y lineamientos que ésta oficina esta planteando en el presente informe, producto de la Auditoria realizada de manera pormenorizada, y que en particular trata sobre los sigui"/>
    <x v="4"/>
    <x v="3"/>
    <x v="9"/>
    <s v="Juan Carlos Sáenz"/>
    <s v="Enero de 2013"/>
    <n v="2013"/>
    <s v="PEI"/>
    <n v="46"/>
    <s v="Ac"/>
    <s v="Mediante radicado ANI No. 2013-409-018680-2 de fecha 16 de mayo de 2013, la interventoría del proyecto dio respuesta a este requerimiento en el PUNTO 14. Lineamiento. Mediante correo electrónico se adjunta oficio mencionado."/>
    <d v="2013-01-28T00:00:00"/>
    <d v="2013-12-31T00:00:00"/>
    <m/>
    <s v="Mediante correo electrónico del 1612/15 se anexa comunicación No. CO-CRQS-0079-2014 en donde se evidencia que aún la concesión no ha realizado la gestión._x000a_Mediante radicado ANI No. 2013-409-018680-2 de fecha 16 de mayo de 2013, la interventoría del proyec"/>
    <n v="70"/>
    <x v="0"/>
    <m/>
    <m/>
    <x v="1"/>
  </r>
  <r>
    <n v="1240"/>
    <s v="029-13"/>
    <x v="1"/>
    <s v="La Agencia Nacional de Infraestructura - ANI, tiene el deber constitucional y legal, de velar y de cuidar de los bienes oficiales que están a su cargo, a través de todas las herramientas pertinentes para ello, para lo cual se cuenta con la Resolución 305 "/>
    <x v="2"/>
    <x v="2"/>
    <x v="10"/>
    <s v="Marcos  Noguera"/>
    <s v="Enero de 2013"/>
    <n v="2013"/>
    <s v="PEI"/>
    <n v="93"/>
    <m/>
    <m/>
    <m/>
    <m/>
    <m/>
    <s v="Con respecto a esta no conformidad, es importante tener en cuenta que los hechos tuvieron su ocurrencia en el año 2012, y que a partir de ese momento se inicio una investigación disciplinaria, al igual que una investigación por parte de aseguradora; como "/>
    <m/>
    <x v="1"/>
    <m/>
    <s v="ENE-MAR"/>
    <x v="0"/>
  </r>
  <r>
    <n v="1243"/>
    <s v="032-13"/>
    <x v="1"/>
    <s v="3. Garantizar que el Plan de acción este alineado con el Plan Estratégico Institucional, las  Metas SISMEG y los indicadores de gestión por procesos."/>
    <x v="1"/>
    <x v="1"/>
    <x v="1"/>
    <s v="Héctor Vanegas"/>
    <s v="Febrero de 2013"/>
    <n v="2013"/>
    <s v="PIL"/>
    <n v="40"/>
    <s v="Ac"/>
    <s v="Modificar el formato de seguimiento al Plan de Acción con el fin de incluir los campos para alinear los planes y una columna de evidencias en la que las dependencias relacionen los soportes de avance de cada meta"/>
    <m/>
    <m/>
    <m/>
    <s v="No se encuentra publicada la matriz de seguimiento de la planeación estratégica del 3er  trimestre 2015, Queda pendiente la revisión de esta."/>
    <m/>
    <x v="1"/>
    <s v="se trabajara  con la no conformidad numero 2491 de herramienta de articulación"/>
    <s v="ENE-MAR"/>
    <x v="0"/>
  </r>
  <r>
    <n v="1248"/>
    <s v="037-13"/>
    <x v="1"/>
    <s v="4. Plantear planes de acción o acciones de mejora para los indicadores en los cuales no se está cumpliendo con el  porcentaje de avance correspondiente. (De los siete indicadores  presentados por la VPRE en su informe, el  indicador, (Nuevos kilómetros de"/>
    <x v="1"/>
    <x v="1"/>
    <x v="1"/>
    <s v="Héctor Vanegas"/>
    <s v="Febrero de 2013"/>
    <n v="2013"/>
    <s v="PIL"/>
    <n v="40"/>
    <s v="Ap"/>
    <s v="Con el fin de generar alertas , Se realizara a partir del mes de junio un boletín mensual que reporte las el avance suministrado por ellos y generen las alarmas del % de avance de cumplimiento"/>
    <m/>
    <m/>
    <m/>
    <s v="La VPRE explicó que, estas circunstancias se tratan el comité de presidencia. Los indicadores SISMEG tienen corte cuatrimestral."/>
    <n v="100"/>
    <x v="1"/>
    <m/>
    <s v="ENE-MAR"/>
    <x v="0"/>
  </r>
  <r>
    <n v="1253"/>
    <s v="042-13"/>
    <x v="1"/>
    <s v="A reglón seguido se detallan estas recomendaciones para supervisión del proyecto, en cabeza del Ingeniero Rodolfo Castiblanco:_x000a_2) Se recomienda a la Gerencia del Grupo Carretero 1 de la Vicepresidencia de Gestión Contractual, generar un informe ejecutivo "/>
    <x v="4"/>
    <x v="4"/>
    <x v="11"/>
    <s v="Juan Carlos Sáenz"/>
    <s v="Febrero de 2013"/>
    <n v="2013"/>
    <s v="PEI"/>
    <n v="47"/>
    <s v="Ac"/>
    <m/>
    <d v="2013-02-04T00:00:00"/>
    <d v="2013-12-31T00:00:00"/>
    <m/>
    <s v="Mediante reunión del 16/12/15, se informa que mediante la dicha presidencial se observan el estado general del proyecto; sin embargo, es necesario adjuntar la ficha técnica"/>
    <m/>
    <x v="1"/>
    <s v="Mediante reunión del 16/12/15, se informa que mediante la dicha presidencial se observan el estado general del proyecto. Mediante correo electrónico del 02/03/16 se adjunta ficha técnica actualizada. "/>
    <s v="ENE-MAR"/>
    <x v="1"/>
  </r>
  <r>
    <n v="1257"/>
    <s v="046-13"/>
    <x v="1"/>
    <s v="De igual manera, será labor para la Interventoría del proyecto tener en cuenta las recomendaciones y lineamientos que ésta oficina esta planteando en el presente informe, producto de la Auditoria realizada de manera pormenorizada, y que en particular trat"/>
    <x v="4"/>
    <x v="4"/>
    <x v="11"/>
    <s v="Juan Carlos Sáenz"/>
    <s v="Febrero de 2013"/>
    <n v="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s v="ENE-MAR"/>
    <x v="1"/>
  </r>
  <r>
    <n v="1259"/>
    <s v="048-13"/>
    <x v="1"/>
    <s v="De igual manera, será labor para la Interventoría del proyecto tener en cuenta las recomendaciones y lineamientos que ésta oficina esta planteando en el presente informe, producto de la Auditoria realizada de manera pormenorizada, y que en particular trat"/>
    <x v="4"/>
    <x v="4"/>
    <x v="11"/>
    <s v="Juan Carlos Sáenz"/>
    <s v="Febrero de 2013"/>
    <n v="2013"/>
    <s v="PEI"/>
    <n v="47"/>
    <s v="Ac"/>
    <s v="Se acordó enviar informe mensual de interventoría del mes de Enero de 2016, revisar numeral 5.4 pág., 44 y punto 7 pág. 54"/>
    <d v="2013-02-04T00:00:00"/>
    <d v="2013-12-31T00:00:00"/>
    <m/>
    <s v="Mediante reunión del 16/12/15, se informa que existen varias comunicaciones en donde se ha revisado y se ha solicitado al concesionario sobre el tema; sin embargo, se revisará avance en Marzo de 2016"/>
    <m/>
    <x v="1"/>
    <s v="Mediante reunión del 16/12/15, se informa que existen varias comunicaciones en donde se ha revisado y se ha solicitado al concesionario sobre el tema. Mediante correo electrónico del 02/03/16 se envía informe mensual de Enero de 2016, en donde se evidenci"/>
    <s v="ENE-MAR"/>
    <x v="1"/>
  </r>
  <r>
    <n v="1260"/>
    <s v="049-13"/>
    <x v="1"/>
    <s v="De igual manera, será labor para la Interventoría del proyecto tener en cuenta las recomendaciones y lineamientos que ésta oficina esta planteando en el presente informe, producto de la Auditoria realizada de manera pormenorizada, y que en particular trat"/>
    <x v="4"/>
    <x v="4"/>
    <x v="11"/>
    <s v="Juan Carlos Sáenz"/>
    <s v="Febrero de 2013"/>
    <n v="2013"/>
    <s v="PEI"/>
    <n v="47"/>
    <s v="Ac"/>
    <m/>
    <d v="2013-02-04T00:00:00"/>
    <d v="2013-12-31T00:00:00"/>
    <m/>
    <s v="Mediante reunión del 16/12/15, se informa que contractualmente se solicitó la página web y está en proceso de prueba. Se revisará avance en Marzo de 2016"/>
    <m/>
    <x v="1"/>
    <s v="Mediante reunión del 16/12/15, se informa que contractualmente se solicitó la página web y está en proceso de prueba. Mediante correo electrónico del 02/03/16 se informa que la página web está en funcionamiento"/>
    <s v="ENE-MAR"/>
    <x v="1"/>
  </r>
  <r>
    <n v="1264"/>
    <s v="053-13"/>
    <x v="1"/>
    <s v="De igual manera, será labor para la Interventoría del proyecto tener en cuenta las recomendaciones y lineamientos que ésta oficina esta planteando en el presente informe, producto de la Auditoria realizada de manera pormenorizada, y que en particular trat"/>
    <x v="4"/>
    <x v="4"/>
    <x v="11"/>
    <s v="Juan Carlos Sáenz"/>
    <s v="Febrero de 2013"/>
    <n v="2013"/>
    <s v="PEI"/>
    <n v="47"/>
    <s v="Ac"/>
    <s v="En reunión del 1 de Marzo de 2016 se acordó enviar informe mensual de interventoría del mes de Enero de 2016, revisar el numeral Basculas pág., 148, el cual se adjunta y se  adjunta también el informe de operación del concesionario del mes de Enero de 201"/>
    <d v="2013-02-04T00:00:00"/>
    <d v="2013-12-31T00:00:00"/>
    <m/>
    <s v="Mediante reunión del 16/12/15 se informa que este tema se encuentra desarrollado en el capítulo 15 del informe mensual; sin embargo es importante conocer la respuesta del concesionario_x000a_Mediante correo electrónico 23/06/2016, se anexa informe mensual del m"/>
    <n v="100"/>
    <x v="1"/>
    <s v="Mediante correo electrónico del 26/09/2016, se anexa informe de la interventoría en donde se explica el proceder, con el fin de evidenciar que el concesionario si ha intervenido estas zonas realizando el mantenimiento y se anexa registro fotográfico de lo"/>
    <s v="septiembre"/>
    <x v="1"/>
  </r>
  <r>
    <n v="1266"/>
    <s v="055-13"/>
    <x v="1"/>
    <s v="De igual manera, será labor para la Interventoría del proyecto tener en cuenta las recomendaciones y lineamientos que ésta oficina esta planteando en el presente informe, producto de la Auditoria realizada de manera pormenorizada, y que en particular trat"/>
    <x v="4"/>
    <x v="4"/>
    <x v="11"/>
    <s v="Juan Carlos Sáenz"/>
    <s v="Febrero de 2013"/>
    <n v="2013"/>
    <s v="PEI"/>
    <n v="47"/>
    <s v="Ac"/>
    <s v="En reunión del 1 de Marzo de 2016 se acordó enviar la ultima Auditoria de Seguridad Vial, realizada por la interventoría saliente CCC, así como la propuesta de la nueva interventoría de ASV y la respuesta que le envía la entidad sobre la misma."/>
    <d v="2013-02-04T00:00:00"/>
    <d v="2013-12-31T00:00:00"/>
    <m/>
    <s v="Se cierra la no conformidad, ya que mediante correo electrónico del 23/12/15 se envía presentación de la Auditoría de seguridad vial y sus respectivas conclusiones; sin embargo, se evidencia que no se está considerando el tema de neblina ni acciones al re"/>
    <m/>
    <x v="1"/>
    <s v="Mediante correo electrónico del 23/12/15 se envía presentación de la Auditoría de seguridad vial y sus respectivas conclusiones; sin embargo, se evidencia que no se está considerando el tema de neblina ni acciones al respecto. Mediante correo electrónico "/>
    <s v="ENE-MAR"/>
    <x v="1"/>
  </r>
  <r>
    <n v="1272"/>
    <s v="061-13"/>
    <x v="1"/>
    <s v="Por otra, parte cuando haya cambio de administrador de entidad, deben poner en conocimiento a la mesa de ayuda del Sistema “LITIGOB”, a través del correo electrónico mesaayuda.litigob@minjusticia.gov.co para realizar el respectivo cambio dentro del sistem"/>
    <x v="5"/>
    <x v="5"/>
    <x v="12"/>
    <s v="Marcos  Noguera"/>
    <s v="Febrero de 2013"/>
    <n v="2013"/>
    <s v="PIL"/>
    <n v="11"/>
    <m/>
    <m/>
    <m/>
    <m/>
    <m/>
    <s v="Esta no es una no conformidad, es una recomendación que la entidad viene aplicando a partir del año 2013 como se puede vislumbrar en el informe LITIGOB del periodo 2013-2 a la fecha."/>
    <m/>
    <x v="1"/>
    <s v="Se cierra por ser una recomendación "/>
    <s v="ENE-MAR"/>
    <x v="0"/>
  </r>
  <r>
    <n v="1273"/>
    <s v="062-13"/>
    <x v="1"/>
    <s v="Tener en cuenta que se encuentran algunos procesos (tabla No. 2) desactualizados en razón de los términos teniendo en cuenta la última actuación procesal; es decir que es necesario realizar la actualización de las etapas procesales dentro de los procesos "/>
    <x v="5"/>
    <x v="5"/>
    <x v="12"/>
    <s v="Marcos  Noguera"/>
    <s v="Febrero de 2013"/>
    <n v="2013"/>
    <s v="PIL"/>
    <n v="11"/>
    <m/>
    <m/>
    <m/>
    <m/>
    <m/>
    <s v="Dentro del informe EKOGUI que se presentó en el mes de octubre de 2015 se logró comprobar que los procesos judiciales se encuentran actualizados."/>
    <m/>
    <x v="1"/>
    <s v="Se cierra en el informe de auditoria de octubre de 2015"/>
    <s v="ENE-MAR"/>
    <x v="0"/>
  </r>
  <r>
    <n v="1277"/>
    <s v="066-13"/>
    <x v="1"/>
    <s v="o En las carpetas revisadas se observó que la gran mayoría de ellas (19 de 20), no contienen la comunicación de aceptación del cargo al cual ha sido asignado, situación que evidencia el incumplimiento de lo estipulado en el artículo 44 del Decreto 1950 de"/>
    <x v="2"/>
    <x v="2"/>
    <x v="6"/>
    <s v="Lucero Masmela"/>
    <s v="Febrero de 2013"/>
    <n v="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78"/>
    <s v="067-13"/>
    <x v="1"/>
    <s v="o Se pudo verificar que en los “Formatos Únicos de Hojas de Vida”, no existen evidencias en cuanto al nombre y firma del jefe de personal o de quien haga sus veces, que indique que la información suministrada por la persona natural, fue constatada frente "/>
    <x v="2"/>
    <x v="2"/>
    <x v="6"/>
    <s v="Lucero Masmela"/>
    <s v="Febrero de 2013"/>
    <n v="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80"/>
    <s v="069-13"/>
    <x v="1"/>
    <s v="o Se constató nuevamente que en todos los  “Formatos de hoja de control” implementados en la entidad, se continua omitiendo el espacio concerniente con la fecha de elaboración, propuesto en el instructivo de la Función Pública y el Archivo General de la N"/>
    <x v="2"/>
    <x v="2"/>
    <x v="6"/>
    <s v="Lucero Masmela"/>
    <s v="Febrero de 2013"/>
    <n v="2013"/>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cibe documento en donde se informan las acciones correctivas emprendidas por la VAF._x000a_2. Se revisaron de manera aleatoria 9/20 carpetas a fin de verificar la organización e inclusión de documentos._x000a_3. Se constató que en 7/13 No conformidades, corre"/>
    <n v="100"/>
    <x v="1"/>
    <m/>
    <s v="ABRIL"/>
    <x v="0"/>
  </r>
  <r>
    <n v="1281"/>
    <s v="070-13"/>
    <x v="1"/>
    <s v="1. Historia Laboral de Edgar Chacón Hartman - Cargo Gerente de Proyectos o Funcional Código G2, Grado 09_x000a_En cuanto a la experiencia aportada por el aspirante en el Folio No 26,  se evidencia  que  no cumple con los requisitos  solicitados, ya que  se esta"/>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2"/>
    <s v="071-13"/>
    <x v="1"/>
    <s v="1. Historia Laboral de Manuel Campos García – Cargo Gerente de Proyectos o Funcional Código G2 Grado 09 _x000a_En cuanto al diploma (folio--28) de “Máster of  Science in Port  Managenient  (Administración  de Empresas Portuarias y Logísticas) debemos afirmar qu"/>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3"/>
    <s v="072-13"/>
    <x v="1"/>
    <s v="1. Historia Laboral, María Alejandra Lobo Figueredo – Cargo Gerente de Proyectos o Funcional Código G2 Grado 08 : _x000a_La certificación laboral (folio-30), expedida por “Heymocol S.A.S.”, no indica las funciones desarrolladas como  Directora de Licitaciones, "/>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4"/>
    <s v="073-13"/>
    <x v="1"/>
    <s v="1. Historia Laboral, Camilo Andrés Jaramillo Berrocal – Cargo Gerente de Proyectos o Funcional Código G2 Grado 09 : _x000a_o Comparando las funciones señaladas en el certificado laboral expedido por “Banca y Gestión S.A.”, (folio-49), cuyo Representante Legal e"/>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l funcionario se encuentra des"/>
    <n v="100"/>
    <x v="1"/>
    <m/>
    <s v="ABRIL"/>
    <x v="0"/>
  </r>
  <r>
    <n v="1285"/>
    <s v="074-13"/>
    <x v="1"/>
    <s v="1. Historia Laboral de Patricia Barriga Riveros – Cargo Gerente de Proyectos o Funcional Código G2 Grado 09 :_x000a_o La certificación de la “Orden de Servicios 006 de 2011”, expedida por la Coordinadora del Grupo Contratos de la Oficina Asesora Jurídica del Mi"/>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6"/>
    <s v="075-13"/>
    <x v="1"/>
    <s v="1. Historia Laboral, Claudia Maritza Soto Cárdenas – Cargo Gerente de Proyectos o Funcional Código G2 Grado 09 : _x000a_o La certificación (folio - 35) del Instituto Nacional de Concesiones – INCO, fue expedida por “El Subgerente de Estructuración y Adjudicació"/>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7"/>
    <s v="076-13"/>
    <x v="1"/>
    <s v="1. Historia Laboral de Fernando Ireguì Mejía  – Cargo Gerente de Proyectos o Funcional Código G2 Grado 08 : _x000a_o En la certificación de Avianca (folio 30), en el cargo de Subdirector en la Subdirección Correo Aéreo, no señalan las funciones desempeñadas._x000a_o "/>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8"/>
    <s v="077-13"/>
    <x v="1"/>
    <s v="8. Historia Laboral, Wilmar Darío González  – Cargo Gerente de Proyectos o Funcional Código G2 Grado 09 : _x000a_Sí bien es cierto que la historia laboral objeto de estudio cuenta con dos (2) especializaciones académicas, la segunda de ellas no compensa la maes"/>
    <x v="2"/>
    <x v="2"/>
    <x v="6"/>
    <s v="Lucero Masmela"/>
    <s v="Febrero de 2013"/>
    <n v="2013"/>
    <s v="PEI"/>
    <n v="39"/>
    <m/>
    <m/>
    <m/>
    <m/>
    <s v="Se verificó desde lo sustancial el cumplimiento de los requisitos de estudio y experiencia exigidos en la ley y en los manuales de funciones para acceder al cargo respectivo. Igualmente se adoptaron las acciones correctivas que se describen en el document"/>
    <s v="1. Se recibe documento en donde se informan las acciones correctivas emprendidas por la VAF._x000a_2. Se revisaron de manera aleatoria 9/20 carpetas a fin de verificar la organización e inclusión de documentos._x000a_3. Se constató que en 7/13 No conformidades, corre"/>
    <n v="100"/>
    <x v="1"/>
    <s v="El funcionario en la actualidad no se encuentra vinculado a la entidad."/>
    <s v="ABRIL"/>
    <x v="0"/>
  </r>
  <r>
    <n v="1289"/>
    <s v="078-13"/>
    <x v="1"/>
    <s v="8. Historia Laboral de Ivonne de la Caridad Prada Medina – Cargo Gerente de proyectos o Funcional Código G2, Grado 09._x000a_Se parte de la base de que la citada profesional no cuenta con título de especialización o de maestría alguno, razón por la cual no cump"/>
    <x v="3"/>
    <x v="2"/>
    <x v="6"/>
    <s v="Lucero Masmela"/>
    <s v="Febrero de 2013"/>
    <n v="2013"/>
    <s v="PEI"/>
    <n v="39"/>
    <s v="Ac"/>
    <m/>
    <m/>
    <m/>
    <s v="Se verificó desde lo sustancial el cumplimiento de los requisitos de estudio y experiencia exigidos en la ley y en los manuales de funciones para acceder al cargo respectivo. Igualmente se adoptaron las acciones correctivas que se describen en el document"/>
    <s v="La NO conformidad correspondiente con el tema de la historia laboral Dra. Ivonne Prada (edad de retiro forzoso), al indagar se indicó que:_x000a_1. Colpensiones le suspendió su mesada desde el 4/01/2016._x000a_2. Al presidente de la ANI, se le hizo entrega de un docu"/>
    <n v="0.3"/>
    <x v="0"/>
    <s v="La Dra. Ivonne Prada propone efectuar una reunión con el Dr. Bustos, a fin de comentarle lo pertinente con este tema.  Por otra parte teniendo en cuenta que no se tiene documento que soporte lo informado por la Dra. Ivonne, Se concluye que la presente NO "/>
    <m/>
    <x v="0"/>
  </r>
  <r>
    <n v="1326"/>
    <s v="115-13"/>
    <x v="1"/>
    <s v="Se presentan observaciones a la gestión realizada por parte del Supervisor:_x000a__x000a_Además de tener en cuenta las observaciones detectadas a la interventoría, para el ejercicio de las acciones a que haya lugar, se presentan las siguientes:_x000a__x000a__x000a_6. Se debe conceptua"/>
    <x v="4"/>
    <x v="3"/>
    <x v="13"/>
    <s v="Javier León"/>
    <s v="Febrero de 2013"/>
    <n v="2013"/>
    <s v="PEI"/>
    <n v="10"/>
    <s v="Ac"/>
    <s v="La Interventoría desde el inicio de su Contrato en octubre de 2012, y de manera continua hasta la fecha, ha contado con una certificación ISO 9001 y certificaciones ISO 14.001 y OHSAS 18001._x000a__x000a_Consecuentemente, posee un sistema de gestión de la calidad, en"/>
    <d v="2013-03-04T00:00:00"/>
    <d v="2013-12-31T00:00:00"/>
    <m/>
    <s v="Mediante correo electrónico del 16/12/15, se anexa la recertificación de la firma interventora en ISO 9001; sin embargo, es necesario evidenciar que están cumpliendo con los manuales propios de la Entidad (tanto la interventoría como la supervisión)"/>
    <m/>
    <x v="1"/>
    <s v="Mediante correo electrónico del 29/04/2016, se envía plan de calidad de la interventoría y e certificado de calidad  9001"/>
    <s v="ABRIL"/>
    <x v="1"/>
  </r>
  <r>
    <n v="1331"/>
    <s v="120-13"/>
    <x v="1"/>
    <s v="Se presentan observaciones a la gestión realizada por parte del Supervisor:_x000a__x000a_Además de tener en cuenta las observaciones detectadas a la interventoría, para el ejercicio de las acciones a que haya lugar, se presentan las siguientes:_x000a__x000a_11. Se debe complemen"/>
    <x v="4"/>
    <x v="3"/>
    <x v="13"/>
    <s v="Javier León"/>
    <s v="Febrero de 2013"/>
    <n v="2013"/>
    <s v="PEI"/>
    <n v="10"/>
    <s v="Ac"/>
    <s v="Es necesario verificar que en el Informe de la Supervisión, se esté haciendo bajo el lineamiento del formato GCSP-F-019"/>
    <d v="2013-03-04T00:00:00"/>
    <d v="2013-12-31T00:00:00"/>
    <m/>
    <s v="A la espera de documentación soporte"/>
    <m/>
    <x v="1"/>
    <s v="Mediante correo electrónico del 29/04/2016, se anexa informe de supervisión, en donde se evidencia que se utiliza el formato solicitado"/>
    <s v="ABRIL"/>
    <x v="1"/>
  </r>
  <r>
    <n v="1408"/>
    <s v="197-13"/>
    <x v="1"/>
    <s v="Los registros que constituyen la Base de Datos de Correspondencia y la Base de Datos de Control Interno deben ser concordantes con la realidad, especialmente en lo propio con el Proceso Auditor._x000a_Con ocasión al incumplimiento de las respuestas dadas a los "/>
    <x v="6"/>
    <x v="2"/>
    <x v="14"/>
    <s v="Luz Mary Hernández"/>
    <s v="Abril de 2013"/>
    <n v="2013"/>
    <s v="PAOC"/>
    <n v="1"/>
    <s v="Ac"/>
    <s v="Se realizan ajustes de manera anticipada a fin de verificar el total de los registros ingresados trimestral y semestralmente."/>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95"/>
    <x v="0"/>
    <m/>
    <m/>
    <x v="0"/>
  </r>
  <r>
    <n v="1420"/>
    <s v="209-13"/>
    <x v="1"/>
    <s v="De igual manera, será labor para la Interventoría del proyecto tener en cuenta las recomendaciones y lineamientos que ésta oficina está planteando en el presente informe, producto de la Auditoria realizada de manera pormenorizada, y que en particular trat"/>
    <x v="4"/>
    <x v="3"/>
    <x v="15"/>
    <s v="Juan Carlos Sáenz"/>
    <s v="Abril de 2013"/>
    <n v="2013"/>
    <s v="PEI"/>
    <n v="49"/>
    <s v="Ac"/>
    <s v="Respecto al Diagnóstico financiero, este documento para el mes de julio de 2015, incorpora las siguientes mejoras:_x000a_1.  Análisis tabular y gráfico de participación porcentual de cada categoría en el total de tráfico del período._x000a_2.  Análisis tabular y gráf"/>
    <d v="2013-05-06T00:00:00"/>
    <d v="2013-12-31T00:00:00"/>
    <m/>
    <s v="Mediante correo electrónico del  21/12/15 se informa que la interventoría está realizando oportunamente las actividades mencionadas en la no conformidad; sin embargo, es necesario enviar soportes"/>
    <n v="100"/>
    <x v="1"/>
    <s v="Mediante correo electrónico del  21/12/15 se informa que la interventoría está realizando oportunamente las actividades mencionadas en la no conformidad y mediante correo electrónico del 03/02/2016 se adjuntan documentos soportes como actas de comité, reg"/>
    <s v="ENE-MAR"/>
    <x v="1"/>
  </r>
  <r>
    <n v="1421"/>
    <s v="210-13"/>
    <x v="1"/>
    <s v="De igual manera, será labor para la Interventoría del proyecto tener en cuenta las recomendaciones y lineamientos que ésta oficina está planteando en el presente informe, producto de la Auditoria realizada de manera pormenorizada, y que en particular trat"/>
    <x v="4"/>
    <x v="3"/>
    <x v="15"/>
    <s v="Juan Carlos Sáenz"/>
    <s v="Abril de 2013"/>
    <n v="2013"/>
    <s v="PEI"/>
    <n v="49"/>
    <s v="Ac"/>
    <s v="La interventoría realizo su labor informando a la ANI sobre el posible incumplimiento del concesionario a este tema. A la fecha el tema de la Publicidad en las estaciones de peaje, se encuentra incluido en la demanda arbitral que se esta adelantando en el"/>
    <d v="2013-05-06T00:00:00"/>
    <d v="2013-12-31T00:00:00"/>
    <m/>
    <s v="Mediante correo electrónico del  21/12/15 se informa que existen oficios sobre el tema tanto de la interventoría como del concesionario. Al respecto, es necesario conocer la respuesta del Tribunal de Arbitramiento. _x000a_Avance en Marzo de 2016_x000a_Auditoria febre"/>
    <n v="1"/>
    <x v="1"/>
    <s v="Mediante correo electrónico del 28/06/2016, se informa que en el Tema de publicidad fue conciliada en el ACUERDO CONCILIATORIO. ARTICULO 2. Numeral 1.3, en donde entrará como ingresos en el modelo financiero hasta que se termine el contrato"/>
    <s v="JUNIO-JULIO"/>
    <x v="1"/>
  </r>
  <r>
    <n v="1429"/>
    <s v="218-13"/>
    <x v="1"/>
    <s v="De igual manera, será labor para la Interventoría del proyecto tener en cuenta las recomendaciones y lineamientos que ésta oficina está planteando en el presente informe, producto de la Auditoria realizada de manera pormenorizada, y que en particular trat"/>
    <x v="4"/>
    <x v="3"/>
    <x v="15"/>
    <s v="Juan Carlos Sáenz"/>
    <s v="Abril de 2013"/>
    <n v="2013"/>
    <s v="PEI"/>
    <n v="49"/>
    <s v="Ac"/>
    <s v="Mediante oficios la interventoría solicito al concesionario el cierre de este paso peatonal, pero la gente del sector, mediante protestas y la fuerza trato de tomarse la autopista e impedir el paso de los vehículos por lo que se tiene pensado estudiar en "/>
    <d v="2013-05-06T00:00:00"/>
    <d v="2013-12-31T00:00:00"/>
    <m/>
    <s v="Mediante correo electrónico del  21/12/15 se informa que existen comunicaciones al concesionario sobre el tema ; sin embargo, es necesario enviar soportes_x000a_Auditoria febrero 2016: En la Auditoría se verifica que existen comunicaciones al concesionario sobr"/>
    <n v="1"/>
    <x v="1"/>
    <s v="Mediante correo electrónico del  03/02/16 se informa que existen comunicaciones al concesionario sobre el tema y se ha tratado la problemática en varios comités operativos; sin embargo,  es necesario hacer seguimiento sobre el tema._x000a__x000a_Mediante correo elect"/>
    <s v="JUNIO-JULIO"/>
    <x v="1"/>
  </r>
  <r>
    <n v="1431"/>
    <s v="220-13"/>
    <x v="1"/>
    <s v="A reglón seguido se detallan estas recomendaciones para supervisión del proyecto, en cabeza del arquitecto Jaime Ortiz:_x000a__x000a_2) Mantener espacios e información actualizada entre el concesionario y la Interventoría con participación de las áreas asociadas al i"/>
    <x v="4"/>
    <x v="3"/>
    <x v="16"/>
    <s v="Juan Carlos Sáenz"/>
    <s v="Abril de 2013"/>
    <n v="2013"/>
    <s v="PEI"/>
    <n v="44"/>
    <s v="Ac"/>
    <s v="* Se realizan comités mensuales, entre el supervisor de la ANI, Interventoría y Concesionario, donde se tratan los temas operación, gestión social, predial, ambiental y técnicas. Se adjunta comité N° 186 y N°187 correspondientes a los meses de Febrero y M"/>
    <d v="2013-05-06T00:00:00"/>
    <d v="2013-12-31T00:00:00"/>
    <m/>
    <s v="Mediante correo electrónico del  16/03/2016 e información entregada mediante CD el 17/03/2016, se informa que la gestión se realiza mediante comités mensuales en donde se revisa todos los pendientes del proyecto"/>
    <n v="100"/>
    <x v="1"/>
    <s v="En la Auditoría de marzo 2016 se verifica que la gestión se realiza mediante comités mensuales en donde se revisan todos los pendientes del proyecto y se dejan compromisos por las partes"/>
    <s v="ENE-MAR"/>
    <x v="1"/>
  </r>
  <r>
    <n v="1436"/>
    <s v="225-13"/>
    <x v="1"/>
    <s v="A reglón seguido se detallan estas recomendaciones para supervisión del proyecto, en cabeza del arquitecto Jaime Ortiz:_x000a__x000a_7) Dados los altos índices de accidentalidad que se siguen presentando en sectores plenamente identificados por la Interventoría, se r"/>
    <x v="4"/>
    <x v="3"/>
    <x v="16"/>
    <s v="Juan Carlos Sáenz"/>
    <s v="Abril de 2013"/>
    <n v="2013"/>
    <s v="PEI"/>
    <n v="44"/>
    <s v="Ac"/>
    <s v="*Se solicita por medio del comunicado IAPM-213-14, el plan de acción de auditoria de seguridad vial.                                                                                                    _x000a_* Se envía los resultados previos de la primera audito"/>
    <d v="2013-05-06T00:00:00"/>
    <d v="2013-12-31T00:00:00"/>
    <m/>
    <s v="Mediante correo electrónico del 21/12/15, se menciona que se realzó auditorías de seguridad vial; sin embargo, es necesario conocer los soportes_x000a_*Mediante correo electrónico del  16/03/2016 e información entregada mediante CD el 17/03/2016, se informa que"/>
    <n v="50"/>
    <x v="1"/>
    <s v="Mediante correo electrónico del 24/06/2016, se informa que se ha solicitado al concesionario reforzar la señalización en donde se presenta mayores índices de accidentalidad. Al respecto, es necesario conocer si el concesionario ha implementado las recomen"/>
    <s v="septiembre"/>
    <x v="1"/>
  </r>
  <r>
    <n v="1437"/>
    <s v="226-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 Se realizan capacitación para los conductores con respecto al tema de seguridad vial; capacitación de brigadas de rescate y primeros auxilios.                                                                                                               "/>
    <d v="2013-05-06T00:00:00"/>
    <d v="2013-12-31T00:00:00"/>
    <m/>
    <s v="Mediante correo electrónico del 21/12/15, no se evidencia acción de mejora ni soportes al respecto._x000a_Mediante correo electrónico del  16/03/2016 e información entregada mediante CD el 17/03/2016, se informa que se realizan capacitaciones y que el logo de l"/>
    <n v="100"/>
    <x v="1"/>
    <s v="En la Auditoría de 2016  se evidencia que se realizan capacitaciones al respecto y que el logo de la ANI es visible en los elementos de la interventoría. De igual manera, que se llevan formatos de seguimiento a actividades de construcción y mantenimiento"/>
    <s v="ENE-MAR"/>
    <x v="1"/>
  </r>
  <r>
    <n v="1438"/>
    <s v="227-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 La pagina WEB de la interventoría del proyecto se encuentra actualizada y  cuenta con información, como: ficha del proyecto, información del proyecto, sistema de gestión de calidad, cámaras y documentos, así como, registro fotográfico actualizado de los"/>
    <d v="2013-05-06T00:00:00"/>
    <d v="2013-12-31T00:00:00"/>
    <m/>
    <s v="Mediante correo electrónico del 21/12/15, no se evidencia acción de mejora ni soportes al respecto_x000a_*Mediante correo electrónico del  16/03/2016 e información entregada mediante CD el 17/03/2016,En la Auditoría se  verifica que se han realizado actualizaci"/>
    <n v="100"/>
    <x v="1"/>
    <s v="Mediante correo electrónico del  16/03/2016 e información entregada mediante CD el 17/03/2016, se informa que se han realizado actualizaciones de la pag; sin embargo, es necesario realizar modificaciones._x000a__x000a_Mediante correo electrónico del 24/06/2016, se in"/>
    <s v="JUNIO-JULIO"/>
    <x v="1"/>
  </r>
  <r>
    <n v="1439"/>
    <s v="228-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 La pagina WEB del concesionario cuanta con información como: Registro de accidentes en la vía, denominación para los postes SOS, inclusión de resoluciones para restricción del trafico pesado, la interventoría revisa periódicamente este proceso, por medi"/>
    <d v="2013-05-06T00:00:00"/>
    <d v="2013-12-31T00:00:00"/>
    <m/>
    <s v="Mediante correo electrónico del 21/12/15, no se evidencia acción de mejora ni soportes al respecto_x000a_Mediante correo electrónico del  16/03/2016 e información entregada mediante CD el 17/03/2016, se anexa seguimiento a la pago web del concesionario"/>
    <n v="100"/>
    <x v="1"/>
    <s v="En la Auditoría se verifica que la página web del concesionario cumple con lo requerido y la interventoría hace seguimiento al respecto. "/>
    <s v="ENE-MAR"/>
    <x v="1"/>
  </r>
  <r>
    <n v="1440"/>
    <s v="229-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Desde el mes de Noviembre de 2015 la interventoría realiza seguimiento  ala matriz de riesgos del proyecto, se adjunta las dos ultimas matrices corregidas, correspondientes a los meses de enero y diciembre respectivamente; estas matrices se incluyen como "/>
    <d v="2013-05-06T00:00:00"/>
    <d v="2013-12-31T00:00:00"/>
    <m/>
    <s v="Mediante correo electrónico del 21/12/15, se menciona que se hace seguimiento a la matriz de riesgos ; sin embargo, es necesario conocer los soportes_x000a_Mediante correo electrónico del  16/03/2016 e información entregada mediante CD el 17/03/2016, se anexa l"/>
    <n v="100"/>
    <x v="1"/>
    <s v="En la Auditoría de 2016 se verifica que la matriz de riesgos realizada por la interventoría está aprobada por la ANI. Por tal motivo, se realiza seguimiento y se  incluye en el informe mensual."/>
    <s v="ENE-MAR"/>
    <x v="1"/>
  </r>
  <r>
    <n v="1443"/>
    <s v="232-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 La generación de recursos del contrato se manejan a través del fideicomiso, con la fiduciaria Fiducoldex, la cual, en el informe semestral en el numeral 2.7, verifica la información SARLAFT, adicionalmente se solicita al concesionario las políticas para"/>
    <d v="2013-05-06T00:00:00"/>
    <d v="2013-12-31T00:00:00"/>
    <m/>
    <s v="Mediante correo electrónico del 21/12/15, no se evidencia acción de mejora ni soportes al respecto_x000a_*Mediante correo electrónico del  16/03/2016 e información entregada mediante CD el 17/03/2016,En la Auditoría se evidencia que se hace seguimiento mediante"/>
    <n v="100"/>
    <x v="1"/>
    <s v="Mediante correo electrónico del  16/03/2016 e información entregada mediante CD el 17/03/2016, se informa que hace seguimiento mediante la fiducia y se realizaron formatos de verificación; sin embargo, es necesario verificar visitas y diligenciamiento de "/>
    <s v="JUNIO-JULIO"/>
    <x v="1"/>
  </r>
  <r>
    <n v="1444"/>
    <s v="233-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 Se realiza el inventario de señalización vial cada 6 meses con el fin de corroborar el estado de la señalización horizontal y vertical, semestralmente se realiza registro audiovisual de la señalización a lo largo de los tramos de la concesión. La interv"/>
    <d v="2013-05-06T00:00:00"/>
    <d v="2013-12-31T00:00:00"/>
    <m/>
    <s v="Mediante correo electrónico del 21/12/15, no se evidencia acción de mejora ni soportes al respecto_x000a_Mediante correo electrónico del  16/03/2016 e información entregada mediante CD el 17/03/2016, se informa que hace seguimiento a la señalización y reflectiv"/>
    <n v="100"/>
    <x v="1"/>
    <s v="En la Auditoría se evidencia que se hace seguimiento a la señalización y reflectividad de la misma. Se entrega informe al respecto"/>
    <s v="ENE-MAR"/>
    <x v="1"/>
  </r>
  <r>
    <n v="1445"/>
    <s v="234-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El concesionario realizó el mantenimiento a cada una de las estaciones de peaje, donde se mejoro tanto la estructura como la iluminación de cada, por lo tanto, la interventoría realiza el debido registro fotográfico de los trabajos  adelantados. Se adjun"/>
    <d v="2013-05-06T00:00:00"/>
    <d v="2013-12-31T00:00:00"/>
    <m/>
    <s v="Mediante correo electrónico del 21/12/15, no se evidencia acción de mejora ni soportes al respecto Mediante correo electrónico del  16/03/2016 e información entregada mediante CD el 17/03/2016, se anexa registro fotográfico del mantenimiento de los peajes"/>
    <n v="100"/>
    <x v="1"/>
    <s v="_x000a_En la Auditoría se verifica que el concesionario ha realizado el mantenimiento de los peajes. Se entrega registro fotográfico._x000a_"/>
    <s v="ENE-MAR"/>
    <x v="1"/>
  </r>
  <r>
    <n v="1446"/>
    <s v="235-13"/>
    <x v="1"/>
    <s v="De igual manera, será labor para la Interventoría del proyecto tener en cuenta las recomendaciones y lineamientos que ésta oficina esta planteando en el presente informe, producto de la Auditoria realizada de manera pormenorizada, y que en particular trat"/>
    <x v="4"/>
    <x v="3"/>
    <x v="16"/>
    <s v="Juan Carlos Sáenz"/>
    <s v="Abril de 2013"/>
    <n v="2013"/>
    <s v="PEI"/>
    <n v="44"/>
    <s v="Ac"/>
    <s v="*Se registra por medio de los formatos implementados en la interventoría para el registro de los recorridos realizados por los inspectores.                                                                                                                    "/>
    <d v="2013-05-06T00:00:00"/>
    <d v="2013-12-31T00:00:00"/>
    <m/>
    <s v="Mediante correo electrónico del 21/12/15, se menciona que la interventoría realizó mejoras en cuanto a formularios, recorridos técnicos, capacitaciones, seguimiento al fideicomiso, seguridad industrial, entre otros Mediante correo electrónico del  16/03/2"/>
    <n v="100"/>
    <x v="1"/>
    <s v="En la Auditoría se verifica que se han implementado herramientas para las observaciones como son formatos de registro de inspectores, en donde se analizan temas de SISO, postes y en general actividades de mantenimiento y operación. Al igual, procedimiento"/>
    <s v="ENE-MAR"/>
    <x v="1"/>
  </r>
  <r>
    <n v="1451"/>
    <s v="240-13"/>
    <x v="1"/>
    <s v="4. El Grupo Interno de Trabajo de Talento Humano señala en su memorando que para la provisión de cargos ha tenido en consideración que existen unas circulares emanadas del Ministerio de Trabajo, según las cuales es legal y conveniente formalizar empleos v"/>
    <x v="3"/>
    <x v="2"/>
    <x v="5"/>
    <s v="Marcos  Noguera"/>
    <s v="Abril de 2013"/>
    <n v="2013"/>
    <s v="PEI"/>
    <n v="28"/>
    <m/>
    <m/>
    <m/>
    <m/>
    <m/>
    <m/>
    <m/>
    <x v="1"/>
    <s v="Esta no conformidad se subsanó en el informe que se presentó en el año 2015"/>
    <s v="ENE-MAR"/>
    <x v="0"/>
  </r>
  <r>
    <n v="1452"/>
    <s v="241-13"/>
    <x v="1"/>
    <s v="5. Adicionalmente de los 175 cargos de carrera administrativa, 147 fueron  gestionados ante la CNSC restando 28 cargos, que no se sabe en qué situación se encuentran._x000a_De esta manera no se avizora la gestión realizada para la selección de los 28 cargos res"/>
    <x v="3"/>
    <x v="2"/>
    <x v="5"/>
    <s v="Marcos  Noguera"/>
    <s v="Abril de 2013"/>
    <n v="2013"/>
    <s v="PEI"/>
    <n v="28"/>
    <m/>
    <m/>
    <m/>
    <m/>
    <m/>
    <m/>
    <m/>
    <x v="1"/>
    <s v="Esta no conformidad se subsanó en el informe que se presentó en el año 2015"/>
    <s v="ENE-MAR"/>
    <x v="0"/>
  </r>
  <r>
    <n v="1454"/>
    <s v="243-13"/>
    <x v="1"/>
    <s v="2. El Grupo Interno de Talento Humano debe trazar lineamientos y gestionar los trámites pertinentes frente a la incorporación en planta de los cargos de las diferentes dependencias, entre ellas la Oficina de Control Interno y la Oficina de Comunicaciones,"/>
    <x v="3"/>
    <x v="2"/>
    <x v="5"/>
    <s v="Marcos  Noguera"/>
    <s v="Abril de 2013"/>
    <n v="2013"/>
    <s v="PEI"/>
    <n v="28"/>
    <m/>
    <m/>
    <m/>
    <m/>
    <m/>
    <s v="En este orden de ideas, no estamos frente a una no conformidad, sino frente a una recomendación, no obstante, se han realizado gestiones ante el DAFP y el Min. Hacienda sobre lo anterior desde el año 2014 hasta la fecha."/>
    <m/>
    <x v="1"/>
    <s v="Se cierra por ser una recomendación "/>
    <s v="ENE-MAR"/>
    <x v="0"/>
  </r>
  <r>
    <n v="1455"/>
    <s v="244-13"/>
    <x v="1"/>
    <s v="3. Proveer los cargos que se encuentran vacantes en las distintas dependencias de la entidad_x000a__x000a_"/>
    <x v="3"/>
    <x v="2"/>
    <x v="5"/>
    <s v="Marcos  Noguera"/>
    <s v="Abril de 2013"/>
    <n v="2013"/>
    <s v="PEI"/>
    <n v="28"/>
    <m/>
    <m/>
    <m/>
    <m/>
    <m/>
    <s v="De la misma manera no nos encontramos frente a una no conformidad, sino frente a una recomendación, de acuerdo al informe en el año 2015 las vacantes fueron 6"/>
    <m/>
    <x v="1"/>
    <s v="Se cierra por ser una recomendación "/>
    <s v="ENE-MAR"/>
    <x v="0"/>
  </r>
  <r>
    <n v="1463"/>
    <s v="252-13"/>
    <x v="1"/>
    <s v="Observaciones a la Interventoría:_x000a__x000a_4. No se realizó seguimiento a los procesos de control de calidad que aplicará el Concesionario, ni se documentó el seguimiento efectuado al Manual de Funciones. En este se debe verificar: (Responsabilidades, Procedimien"/>
    <x v="4"/>
    <x v="4"/>
    <x v="17"/>
    <s v="Javier León"/>
    <s v="Abril de 2013"/>
    <n v="2013"/>
    <s v="PEI"/>
    <n v="16"/>
    <s v="Ac"/>
    <s v="La Interventoría ha solicitado en diferentes oportunidades al concesionario la presentación de un cronograma de obras y el plan de calidad. Es así como en los comunicados El Pino-003-12, El Pino-108-12, El Pino-115-12, El Pino-0062-13, El Pino-144-15, El "/>
    <d v="2013-05-06T00:00:00"/>
    <d v="2013-12-31T00:00:00"/>
    <m/>
    <s v="Mediante memorando No. 2015-500-015325-3 del 24/12/15 se informa que en repetidas ocasiones de ha solicitado los Planes de calidad al concesionario pero no se ha dado respuesta; sin embargo, es necesario aportar documentos soportes"/>
    <m/>
    <x v="1"/>
    <s v="Mediante memorando No. 2016-500-003794-3 del 16/03/2016 se informa que en repetidas ocasiones de ha solicitado los Planes de calidad al concesionario. Se anexa documentos soportes"/>
    <s v="ENE-MAR"/>
    <x v="1"/>
  </r>
  <r>
    <n v="1478"/>
    <s v="267-13"/>
    <x v="1"/>
    <s v="_x000a_Se presentan observaciones a la gestión realizada por parte del Supervisor:_x000a__x000a_3. Requerir a la interventoría para que adopte y codifique algunos formatos evidenciados en campo (Seguridad industrial, PGSB, Señalización, POLCA), lo antes posible dentro del "/>
    <x v="4"/>
    <x v="4"/>
    <x v="17"/>
    <s v="Javier León"/>
    <s v="Abril de 2013"/>
    <n v="2013"/>
    <s v="PEI"/>
    <n v="16"/>
    <s v="Ac"/>
    <s v="Mediante memorando No. 2015-500-015325-3 del 24/12/15 se informó que se solicitará el Plan de Mejoramiento que se presentó en esa época para verificar el cumplimiento del mismo, no se manifestó que se solicitará a la interventoría la modificación, como se"/>
    <d v="2013-05-06T00:00:00"/>
    <d v="2013-12-31T00:00:00"/>
    <m/>
    <s v="Mediante memorando No. 2015-500-015325-3 del 24/12/15 se informa que se solicitará a la interventoría la modificación"/>
    <m/>
    <x v="1"/>
    <s v="Mediante memorando No. 2016-500-003794-3 del 16/03/2016 se anexa formatos codificados a ISO 9001"/>
    <s v="ENE-MAR"/>
    <x v="1"/>
  </r>
  <r>
    <n v="1479"/>
    <s v="268-13"/>
    <x v="1"/>
    <s v="_x000a_Se presentan observaciones a la gestión realizada por parte del Supervisor:_x000a__x000a_4. Según verificación sobre el ingreso de los recursos establecidos en el Contrato a las distintas subcuentas del proyecto como a la Subcuenta de Predios, se evidencio que se de"/>
    <x v="4"/>
    <x v="4"/>
    <x v="17"/>
    <s v="Javier León"/>
    <s v="Abril de 2013"/>
    <n v="2013"/>
    <s v="PEI"/>
    <n v="16"/>
    <s v="Ac"/>
    <s v="Mediante memorando No. 2015-500-015325-3 del 24/12/15, se informó que se solicitará el Plan de Mejoramiento que se presentó en esa época para verificar el cumplimiento del mismo._x000a_Revisado en mencionado Plan, entregado por la Interventoría en mayo de 2013,"/>
    <d v="2013-05-06T00:00:00"/>
    <d v="2013-12-31T00:00:00"/>
    <m/>
    <s v="Mediante memorando No. 2015-500-015325-3 del 24/12/15 se informa que no se tiene conocimiento de la observación. Revisar el alcance"/>
    <m/>
    <x v="1"/>
    <s v="Mediante memorando No. 2016-500-003794-3 del 16/03/2016 se anexa comunicaciones de la interventoría, ANI y fiducia en donde se modifica y se realiza fondeo de las subcuentas"/>
    <s v="ENE-MAR"/>
    <x v="1"/>
  </r>
  <r>
    <n v="1480"/>
    <s v="269-13"/>
    <x v="1"/>
    <s v="_x000a_Se presentan observaciones a la gestión realizada por parte del Supervisor:_x000a__x000a_5. Algunos equipos de operación del concesionario tienen fecha para su reposición el 2013, se debe requerir al concesionario para que verifique todos los equipos._x000a__x000a_"/>
    <x v="4"/>
    <x v="4"/>
    <x v="17"/>
    <s v="Javier León"/>
    <s v="Abril de 2013"/>
    <n v="2013"/>
    <s v="PEI"/>
    <n v="16"/>
    <s v="Ac"/>
    <s v="La Interventoría verifica periódicamente el estado de los equipos de operación del concesionario, revisión que se plasma en los respectivos formatos codificados que se adjuntan._x000a_Igualmente ha requerido al Concesionario en este aspecto, con las comunicacio"/>
    <d v="2013-05-06T00:00:00"/>
    <d v="2013-12-31T00:00:00"/>
    <m/>
    <s v="Mediante memorando No. 2015-500-015325-3 del 24/12/15 se informa que no se tiene los documentos de la época; sin embargo, es necesario aportar documentos soportes como  formatos de equipos"/>
    <m/>
    <x v="1"/>
    <s v="Mediante memorando No. 2016-500-003794-3 del 16/03/2016 se anexa comunicaciones de la interventoría y la concesión en donde se evidencia entrega de equipos de POLCA."/>
    <s v="ENE-MAR"/>
    <x v="1"/>
  </r>
  <r>
    <n v="1481"/>
    <s v="270-13"/>
    <x v="1"/>
    <s v="_x000a_Se presentan observaciones a la gestión realizada por parte del Supervisor:_x000a__x000a_6. Se debe requerir al concesionario para que entregue al Interventor  cada pieza informativa antes de su edición para su concepto y observaciones. _x000a__x000a_"/>
    <x v="4"/>
    <x v="4"/>
    <x v="17"/>
    <s v="Javier León"/>
    <s v="Abril de 2013"/>
    <n v="2013"/>
    <s v="PEI"/>
    <n v="16"/>
    <s v="Ac"/>
    <s v="La interventoría realiza la respectiva revisión de los diferentes documentos informativos previa presentación a la comunidad. Se adjunta soporte  de algunas revisiones realizadas vía correo electrónico._x000a_Adicionalmente se adjunta comunicado El Pino-0074-15"/>
    <d v="2013-05-06T00:00:00"/>
    <d v="2013-12-31T00:00:00"/>
    <m/>
    <s v="Mediante memorando No. 2015-500-015325-3 del 24/12/15 se informa que no se tiene los documentos de la época; sin embargo, es necesario evidenciar si se está realizando actualmente"/>
    <m/>
    <x v="1"/>
    <s v="Mediante memorando No. 2016-500-003794-3 del 16/03/2016 se anexa comunicaciones de la interventoría en donde se evidencia seguimiento de la publicidad por parte de la concesión"/>
    <s v="ENE-MAR"/>
    <x v="1"/>
  </r>
  <r>
    <n v="1494"/>
    <s v="283-13"/>
    <x v="1"/>
    <s v="Se presentan observaciones a la gestión realizada por parte de la Interventoría como:_x000a_ _x000a__x000a_6. Requerir a la interventoría para que adopte y codifique todos los formatos lo antes posible dentro del plan de aseguramiento de calidad en los procesos de interven"/>
    <x v="4"/>
    <x v="4"/>
    <x v="18"/>
    <s v="Javier León"/>
    <s v="Mayo de 2013"/>
    <n v="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actualización de formatos"/>
    <m/>
    <x v="1"/>
    <s v="Mediante correo electrónico del 11/03/2016 se anexa formatos utilizados por la interventoría en donde se evidencia la aplicación de ISO 9001"/>
    <s v="ENE-MAR"/>
    <x v="1"/>
  </r>
  <r>
    <n v="1495"/>
    <s v="284-13"/>
    <x v="1"/>
    <s v="Se presentan observaciones a la gestión realizada por parte de la Interventoría como:_x000a_ _x000a__x000a_7. No se realizó seguimiento a los procesos de control de calidad que aplica el Concesionario, ni se documentó el seguimiento efectuado al Manual de Funciones. En est"/>
    <x v="4"/>
    <x v="4"/>
    <x v="18"/>
    <s v="Javier León"/>
    <s v="Mayo de 2013"/>
    <n v="2013"/>
    <s v="PEI"/>
    <n v="36"/>
    <s v="Ac"/>
    <s v="Se anexa el Plan de Cálida del Concesionario Autopista del Sol "/>
    <d v="2013-06-04T00:00:00"/>
    <d v="2013-12-31T00:00:00"/>
    <m/>
    <s v="Es necesario aportar soportes de gestión, como formatos R126 y R129. Además Plan de calidad del concesionario"/>
    <m/>
    <x v="1"/>
    <s v="Mediante correo electrónico del 11/03/2016 se anexa formatos utilizados por la interventoría y plan de calidad del concesionario aprobado"/>
    <s v="ENE-MAR"/>
    <x v="1"/>
  </r>
  <r>
    <n v="1497"/>
    <s v="286-13"/>
    <x v="1"/>
    <s v="Se presentan observaciones a la gestión realizada por parte de la Interventoría como:_x000a_ _x000a__x000a_9.       Se debe realizar, documentar y anexar el seguimiento que se efectúa al equipo de control de calidad interno del Concesionario, el cual verifica las funciones"/>
    <x v="4"/>
    <x v="4"/>
    <x v="18"/>
    <s v="Javier León"/>
    <s v="Mayo de 2013"/>
    <n v="2013"/>
    <s v="PEI"/>
    <n v="36"/>
    <s v="Ac"/>
    <s v="ANEXO: Se anexan los formatos: Identificación y Trazabilidad de Ensayos de Laboratorio   R INT 06_x000a_Verificación del nivel de precisión R-71(Para revisiones periódicas), Formato material asfaltico colocado en obra R-75 (Para revisiones periódicas),Control a"/>
    <d v="2013-06-04T00:00:00"/>
    <d v="2013-12-31T00:00:00"/>
    <m/>
    <s v="Es necesario aportar soportes de gestión, como formatos mencionados de control por parte de la interventoría"/>
    <m/>
    <x v="1"/>
    <s v="Mediante correo electrónico del 11/03/2016 se anexa formatos utilizados por la interventoría en donde se evidencia la aplicación de ISO 9001"/>
    <s v="ENE-MAR"/>
    <x v="1"/>
  </r>
  <r>
    <n v="1502"/>
    <s v="291-13"/>
    <x v="1"/>
    <s v="Se presentan observaciones a la gestión realizada por parte de la Interventoría como:_x000a_ _x000a__x000a_14.   En las casetas de peaje se cuenta con un vigilante con arma de dotación; se debe verificar el salvoconducto del personal de vigilancia dispuesto en cada una de "/>
    <x v="4"/>
    <x v="4"/>
    <x v="18"/>
    <s v="Javier León"/>
    <s v="Mayo de 2013"/>
    <n v="2013"/>
    <s v="PEI"/>
    <n v="36"/>
    <s v="Ac"/>
    <s v="Se anexa los Salvo Conductos de las Armas de Dotación de las Casetas de Peaje "/>
    <d v="2013-06-04T00:00:00"/>
    <d v="2013-12-31T00:00:00"/>
    <m/>
    <s v="Es necesario aportar soportes de gestión, como el oficio solicitando al concesionario el salvoconducto"/>
    <m/>
    <x v="1"/>
    <s v="Mediante correo electrónico del 11/03/2016 se anexa respuesta del concesionario, en donde se anexan los salvoconductos de las armas de los peajes"/>
    <s v="ENE-MAR"/>
    <x v="1"/>
  </r>
  <r>
    <n v="1503"/>
    <s v="292-13"/>
    <x v="1"/>
    <s v="Se presentan observaciones a la gestión realizada por parte de la Interventoría como:_x000a__x000a_15. Dentro de la obligación que se tiene respecto de la distribución semestral de afiches que se encuentra en el programa de Seguridad Vial, se evidenció que este debe "/>
    <x v="4"/>
    <x v="4"/>
    <x v="18"/>
    <s v="Javier León"/>
    <s v="Mayo de 2013"/>
    <n v="2013"/>
    <s v="PEI"/>
    <n v="36"/>
    <s v="Ac"/>
    <s v="Se anexan Soportes"/>
    <d v="2013-06-04T00:00:00"/>
    <d v="2013-12-31T00:00:00"/>
    <m/>
    <s v="Es necesario aportar soportes de gestión"/>
    <m/>
    <x v="1"/>
    <s v="Mediante correo electrónico del 11/03/2016 se anexan comunicaciones en donde se evidencia entrega de elementos publicitarios"/>
    <s v="ENE-MAR"/>
    <x v="1"/>
  </r>
  <r>
    <n v="1504"/>
    <s v="293-13"/>
    <x v="1"/>
    <s v="Se presentan observaciones a la gestión realizada por parte de la Interventoría como:_x000a_ _x000a_16. Se debe anexar seguimiento al cumplimiento del tiquete entregado a cada usuario verificando entre otros: NIT, nombre de estación de peaje, logo superintendencia, f"/>
    <x v="4"/>
    <x v="4"/>
    <x v="18"/>
    <s v="Javier León"/>
    <s v="Mayo de 2013"/>
    <n v="2013"/>
    <s v="PEI"/>
    <n v="36"/>
    <s v="Ac"/>
    <s v="Se anexan Soportes"/>
    <d v="2013-06-04T00:00:00"/>
    <d v="2013-12-31T00:00:00"/>
    <m/>
    <s v="Es necesario aportar soportes de gestión"/>
    <m/>
    <x v="1"/>
    <s v="Mediante correo electrónico del 11/03/2016 se anexan fotografía del tiquete, el cual cumple con lo requerido"/>
    <s v="ENE-MAR"/>
    <x v="1"/>
  </r>
  <r>
    <n v="1511"/>
    <s v="300-13"/>
    <x v="1"/>
    <s v="Se presentan observaciones a la gestión realizada por parte de la Interventoría como:_x000a_ _x000a__x000a_23. Aunque se cuenta con el archivo digital de la totalidad de los documentos contractuales (Pliegos, Minuta, Anexos, Apéndices, propuesta, actas, contratos adicional"/>
    <x v="4"/>
    <x v="4"/>
    <x v="18"/>
    <s v="Javier León"/>
    <s v="Mayo de 2013"/>
    <n v="2013"/>
    <s v="PEI"/>
    <n v="36"/>
    <s v="Ac"/>
    <m/>
    <d v="2013-06-04T00:00:00"/>
    <d v="2013-12-31T00:00:00"/>
    <m/>
    <s v="Para revisión con la supervisora"/>
    <m/>
    <x v="1"/>
    <s v="Se cierra la no conformidad por no considerarse pertinente, dando alcance a lo mencionado por la supervisora respecto a la confiabilidad de los documentos"/>
    <s v="ENE-MAR"/>
    <x v="1"/>
  </r>
  <r>
    <n v="1518"/>
    <s v="307-13"/>
    <x v="1"/>
    <s v="Se presentan observaciones a la gestión realizada por parte de la Interventoría como:_x000a_ _x000a__x000a_30. Se debe requerir al concesionario para que cumpla con su obligación contractual de mantenimiento en los CAU, ya que en estos se prestan servicios al usuario y deb"/>
    <x v="4"/>
    <x v="4"/>
    <x v="18"/>
    <s v="Javier León"/>
    <s v="Mayo de 2013"/>
    <n v="2013"/>
    <s v="PEI"/>
    <n v="36"/>
    <s v="Ac"/>
    <m/>
    <d v="2013-06-04T00:00:00"/>
    <d v="2013-12-31T00:00:00"/>
    <m/>
    <s v="Aunque se realiza gestión por parte de la interventoría, es necesario revisar la respuesta del concesionario."/>
    <m/>
    <x v="1"/>
    <s v="Mediante correo electrónico del 11/03/2016 se anexan respuesta del concesionario, en donde se observan fotografías de las remodelaciones de los CAU´s "/>
    <s v="ENE-MAR"/>
    <x v="1"/>
  </r>
  <r>
    <n v="1527"/>
    <s v="316-13"/>
    <x v="1"/>
    <s v="Se presentan observaciones a la gestión realizada por parte del Supervisor, _x000a_Además de tener en cuenta las observaciones detectadas a la interventoría, para el ejercicio de las acciones a que haya lugar, se presentan las siguientes:_x000a_8. Aunque el concesion"/>
    <x v="4"/>
    <x v="4"/>
    <x v="18"/>
    <s v="Javier León"/>
    <s v="Mayo de 2013"/>
    <n v="2013"/>
    <s v="PEI"/>
    <n v="36"/>
    <s v="Ac"/>
    <s v="Mediante correo electrónico del 23/12/15 se informa que aún quedan puentes por construir. Se revisará avance en 2016"/>
    <d v="2013-06-04T00:00:00"/>
    <d v="2013-12-31T00:00:00"/>
    <m/>
    <s v="Mediante correo electrónico del 11/03/2016 se anexan documento con el resumen de los puentes peatones terminados y en construcción._x000a_En la auditoría se verifica  que a junio de 2016 se ha tenido avance en la construcción de los puentes peatonales; sin emba"/>
    <m/>
    <x v="1"/>
    <s v="Mediante correo electrónico del 16/09/2016, se envían un documento de avance de los puentes peatones que se están ejecutando._x000a__x000a_Se analizó el alcance del informe de auditoría entregado mediante memorando No. 2013-102.003938-3 del 31/05/2013, y se evidencia"/>
    <s v="septiembre"/>
    <x v="1"/>
  </r>
  <r>
    <n v="1528"/>
    <s v="317-13"/>
    <x v="1"/>
    <s v="Se presentan observaciones a la gestión realizada por parte del Supervisor,_x000a_ Además de tener en cuenta las observaciones detectadas a la interventoría, para el ejercicio de las acciones a que haya lugar, se presentan las siguientes:_x000a_ 9. Se debe requerir a"/>
    <x v="4"/>
    <x v="4"/>
    <x v="18"/>
    <s v="Javier León"/>
    <s v="Mayo de 2013"/>
    <n v="2013"/>
    <s v="PEI"/>
    <n v="36"/>
    <s v="Ac"/>
    <s v="Aunque se realiza gestión por parte de la interventoría, es necesario revisar la respuesta del concesionario."/>
    <d v="2013-06-04T00:00:00"/>
    <d v="2013-12-31T00:00:00"/>
    <m/>
    <m/>
    <m/>
    <x v="1"/>
    <s v="Mediante correo electrónico del 11/03/2016 se anexan comunicaciones de la concesión en donde se anexan registros fotográficos, realizando actividades de limpieza"/>
    <s v="ENE-MAR"/>
    <x v="1"/>
  </r>
  <r>
    <n v="1534"/>
    <s v="323-13"/>
    <x v="1"/>
    <s v="4.  Se debe implantar un procedimiento para el tratamiento de las conciliaciones, toda vez que el que se lleva a cabo actualmente no se encuentra formalmente establecido, tal y como se denota de lo publicado en la INTRANET de la ANI._x000a_"/>
    <x v="5"/>
    <x v="5"/>
    <x v="12"/>
    <s v="Marcos  Noguera"/>
    <s v="Mayo de 2013"/>
    <n v="2013"/>
    <s v="PIL"/>
    <n v="8"/>
    <m/>
    <m/>
    <m/>
    <m/>
    <m/>
    <m/>
    <m/>
    <x v="1"/>
    <s v="Dentro de SIG encontramos el Proceso de Gestión Jurídica y dentro del cual se incorpora el procedimiento de las conciliaciones dentro de los siguientes formatos GEJU-F-002, GEJU-F-003, GEJU-F-006, GEJU-F-007."/>
    <s v="ENE-MAR"/>
    <x v="0"/>
  </r>
  <r>
    <n v="1544"/>
    <s v="333-13"/>
    <x v="1"/>
    <s v="De igual manera, será labor para la Interventoría del proyecto tener en cuenta las recomendaciones y lineamientos que ésta oficina está planteando en el presente informe, producto de la Auditoría realizada de manera pormenorizada, y que en particular trat"/>
    <x v="4"/>
    <x v="4"/>
    <x v="19"/>
    <s v="Juan Carlos Sáenz"/>
    <s v="Mayo de 2013"/>
    <n v="2013"/>
    <s v="PEI"/>
    <n v="6"/>
    <s v="Ac"/>
    <s v="_x000a_- Al igual que los demás componentes el tema financiero es de gran importancia para la firma Interventora, se recibe por parte del consorcio CIC2012 el  apoyo y asistencia en los diferentes comités Fiduciarios que se realizan al igual que en las reunione"/>
    <d v="2013-06-04T00:00:00"/>
    <d v="2013-12-31T00:00:00"/>
    <m/>
    <s v="Mediante correo electrónico del 16/12/15, se mencionan que se están realizando varias actividades como reuniones, informes y capacitaciones, razón por la cual es necesario aportar soportes"/>
    <n v="100"/>
    <x v="1"/>
    <s v="En la auditoría de mayo de 2016 se evidenció que la interventoría entrega dentro de los primeros 15 días del mes los informes financieros, los cuales se soportan con radicados ANI._x000a_Se evidenció que la interventoría viene realizando actividades como reunio"/>
    <s v="JUNIO"/>
    <x v="1"/>
  </r>
  <r>
    <n v="1546"/>
    <s v="335-13"/>
    <x v="1"/>
    <s v="De igual manera, será labor para la Interventoría del proyecto tener en cuenta las recomendaciones y lineamientos que ésta oficina está planteando en el presente informe, producto de la Auditoría realizada de manera pormenorizada, y que en particular trat"/>
    <x v="4"/>
    <x v="4"/>
    <x v="19"/>
    <s v="Juan Carlos Sáenz"/>
    <s v="Mayo de 2013"/>
    <n v="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s v="JUNIO"/>
    <x v="1"/>
  </r>
  <r>
    <n v="1547"/>
    <s v="336-13"/>
    <x v="1"/>
    <s v="De igual manera, será labor para la Interventoría del proyecto tener en cuenta las recomendaciones y lineamientos que ésta oficina está planteando en el presente informe, producto de la Auditoría realizada de manera pormenorizada, y que en particular trat"/>
    <x v="4"/>
    <x v="4"/>
    <x v="19"/>
    <s v="Juan Carlos Sáenz"/>
    <s v="Mayo de 2013"/>
    <n v="2013"/>
    <s v="PEI"/>
    <n v="6"/>
    <s v="Ac"/>
    <s v="Por medio de  comunicaciones la Interventoría ha requerido al Concesionario cumplir con las disposiciones en seguridad y salud en el trabajo -SST, lo cual lo  realiza con el fin de evitar accidentes de trabajo o afectaciones a terceros. Como ejemplo de es"/>
    <d v="2013-06-04T00:00:00"/>
    <d v="2013-12-31T00:00:00"/>
    <m/>
    <s v="Mediante correo electrónico del 16/12/15, se anexan comunicaciones en las que la interventoría solicita realizar actividades seguras; sin embargo, es necesario conocer las acciones que ha tomado el concesionario"/>
    <n v="100"/>
    <x v="1"/>
    <s v="En la auditoría de mayo de 2016 se evidencia que la interventoría envío comunicaciones en las que se solicita realizar actividades seguras al concesionario. Por otro lado, se  observa que el concesionario da respuesta oportuna e implementa acciones de mej"/>
    <s v="JUNIO"/>
    <x v="1"/>
  </r>
  <r>
    <n v="1548"/>
    <s v="337-13"/>
    <x v="1"/>
    <s v="De igual manera, será labor para la Interventoría del proyecto tener en cuenta las recomendaciones y lineamientos que ésta oficina está planteando en el presente informe, producto de la Auditoría realizada de manera pormenorizada, y que en particular trat"/>
    <x v="4"/>
    <x v="4"/>
    <x v="19"/>
    <s v="Juan Carlos Sáenz"/>
    <s v="Mayo de 2013"/>
    <n v="2013"/>
    <s v="PEI"/>
    <n v="6"/>
    <s v="Ac"/>
    <s v="En cuanto al tema de como el modelo financiero tiene contemplado el posible ingreso por publicidad, la Interventoría una vez revisados los documentos contractuales  no evidenció un modelo financiero contractual que permitiera realizar el análisis enunciad"/>
    <d v="2013-06-04T00:00:00"/>
    <d v="2013-12-31T00:00:00"/>
    <m/>
    <s v="Mediante correo electrónico del 16/12/15, se menciona que las vallas fueron retiradas, sin embargo, es necesario aportar fotografías"/>
    <n v="100"/>
    <x v="1"/>
    <s v="En la auditoría de mayo de 2016 se evidencia que la interventoría solicitó al concesionario el retiro de la publicidad en los peajes. Al respecto, se informa que a la fecha no hay publicidad, la cual se verifica con  fotografías recientes."/>
    <s v="JUNIO"/>
    <x v="1"/>
  </r>
  <r>
    <n v="1588"/>
    <n v="377"/>
    <x v="1"/>
    <s v="_x000a__x000a_2) Cuando la gestión de un supervisor haya finalizado o sea removido a otro proyecto, se deben establecer unos lineamientos para la entrega formal del cargo o labores que ostentaba._x000a__x000a_"/>
    <x v="4"/>
    <x v="3"/>
    <x v="20"/>
    <s v="Luz Mary Hernández"/>
    <s v="Junio de 2013"/>
    <n v="2013"/>
    <s v="PEI"/>
    <n v="79"/>
    <s v="Ac"/>
    <s v="El supervisor saliente debe entregar informe final que incluya el estado de avance del proyecto, sin embargo se esta generando en conjunto con Calidad un procedimiento para este tema"/>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s v="ABRIL"/>
    <x v="0"/>
  </r>
  <r>
    <n v="1589"/>
    <n v="378"/>
    <x v="1"/>
    <s v="_x000a__x000a_3) Los supervisores entrantes deben tener conocimiento o copia del informe de entrega de su antecesor, a fin de ponerse en contexto con el estado actual de su nuevo proyecto._x000a__x000a_"/>
    <x v="4"/>
    <x v="3"/>
    <x v="20"/>
    <s v="Luz Mary Hernández"/>
    <s v="Junio de 2013"/>
    <n v="2013"/>
    <s v="PEI"/>
    <n v="79"/>
    <s v="Ac"/>
    <s v="En la actualidad se ha venido efectuando la entrega de un supervisor al otro, ejemplo Eillson Ballesteros a Victor Andres Gutierrez "/>
    <d v="2013-07-08T00:00:00"/>
    <d v="2013-12-31T00:00:00"/>
    <s v="Se siguen parámetros descritos en procedimiento GCSP-P-023"/>
    <s v="Se recibió copia de procedimiento GCSP-P-023,Versión 002 de fecha 30/07/2015. "/>
    <n v="100"/>
    <x v="1"/>
    <m/>
    <s v="ABRIL"/>
    <x v="0"/>
  </r>
  <r>
    <n v="1591"/>
    <n v="380"/>
    <x v="1"/>
    <s v="_x000a__x000a_5) Se deben crear mecanismos de control que permitan evidenciar de manera oportuna, los eventos en los cuales los supervisores salientes no entregan de manera apropiada el proyecto, y toda la documentación, incluyendo equipos de oficina que se encuentra"/>
    <x v="4"/>
    <x v="3"/>
    <x v="20"/>
    <s v="Luz Mary Hernández"/>
    <s v="Junio de 2013"/>
    <n v="2013"/>
    <s v="PEI"/>
    <n v="79"/>
    <s v="Ac"/>
    <s v="Se establecerá en el procedimiento que se esta elaborando "/>
    <d v="2013-07-08T00:00:00"/>
    <d v="2013-12-31T00:00:00"/>
    <s v="Se entrega Procedimiento GCSP-P-023"/>
    <s v="Se recibió copia de procedimiento GCSP-P-023,Versión 002 de fecha 30/07/2015, en donde en el  flujograma se precisa todo lo referente con la elaboración  del  informe general final."/>
    <n v="100"/>
    <x v="1"/>
    <s v="Se esta trabajando una nueva versión la cual esta programada para entregar en Mayo."/>
    <s v="ABRIL"/>
    <x v="0"/>
  </r>
  <r>
    <n v="1592"/>
    <n v="381"/>
    <x v="1"/>
    <s v="6) Teniendo en cuenta que en la revisión efectuada a todos los documentos soportes de los contratos en comento, sólo  se recibieron dos (2) documentos relacionados uno como informe de entrega final y otro como acta de entrega, cumpliéndose lo consagrado e"/>
    <x v="4"/>
    <x v="3"/>
    <x v="20"/>
    <s v="Luz Mary Hernández"/>
    <s v="Junio de 2013"/>
    <n v="2013"/>
    <s v="PEI"/>
    <n v="79"/>
    <s v="Ac"/>
    <s v="Todos deben entregar el informe final de manera formal, sin embargo en el procedimiento se establecerá que para la cancelación del último pago es requisito la entrega del informe  de gestión de todo el periodo que permaneció a cargo del  proyecto "/>
    <d v="2013-07-08T00:00:00"/>
    <d v="2013-12-31T00:00:00"/>
    <s v="Se entrega Procedimiento GCSP-P-023"/>
    <s v="Se recibió copia de procedimiento GCSP-P-023,Versión 002 de fecha 30/07/2015. "/>
    <n v="100"/>
    <x v="1"/>
    <s v="Se esta trabajando una nueva versión la cual esta programada para entregar en Mayo."/>
    <s v="ABRIL"/>
    <x v="0"/>
  </r>
  <r>
    <n v="1593"/>
    <n v="382"/>
    <x v="1"/>
    <s v=" _x000a_7) Sí bien es cierto que en la cláusula (Decimo Segunda) de los contratos en mención, se establece que “… El contratista se compromete a entregar debidamente organizada al Supervisor del Contrato la documentación que haya producido durante la ejecución "/>
    <x v="4"/>
    <x v="3"/>
    <x v="20"/>
    <s v="Luz Mary Hernández"/>
    <s v="Junio de 2013"/>
    <n v="2013"/>
    <s v="PEI"/>
    <n v="79"/>
    <s v="Ac"/>
    <s v="Dentro del procedimiento establecer un formato de paz y salvo que deba ser firmado por cada dependencia."/>
    <d v="2013-07-08T00:00:00"/>
    <d v="2013-12-31T00:00:00"/>
    <s v="Se entrega Procedimiento GCSP-P-023"/>
    <s v="Se recibió copia de procedimiento GCSP-P-023,Versión 002 de fecha 30/07/2015. "/>
    <n v="100"/>
    <x v="1"/>
    <s v="Se esta trabajando una nueva versión la cual esta programada para entregar en Mayo."/>
    <s v="ABRIL"/>
    <x v="0"/>
  </r>
  <r>
    <n v="1598"/>
    <n v="387"/>
    <x v="1"/>
    <s v="_x000a__x000a_12) Se debe hacer extensivo el diligenciamiento del formato de inventario de la documentación que contiene cada carpeta; de esta forma se tiene un mejor control de toda la documentación._x000a__x000a_"/>
    <x v="4"/>
    <x v="3"/>
    <x v="20"/>
    <s v="Luz Mary Hernández"/>
    <s v="Junio de 2013"/>
    <n v="2013"/>
    <s v="PEI"/>
    <n v="79"/>
    <s v="Ac"/>
    <s v="LA Vicepresidencia maneja listado de documentos que deben reposar en la carpeta de cada contratista"/>
    <d v="2013-07-08T00:00:00"/>
    <d v="2013-12-31T00:00:00"/>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s v="ABRIL"/>
    <x v="0"/>
  </r>
  <r>
    <n v="1601"/>
    <n v="390"/>
    <x v="1"/>
    <s v="_x000a__x000a_15) Debe reposar en las carpetas todos los informes de las comisiones de desplazamiento, que soportan los pagos mensuales._x000a_   _x000a_"/>
    <x v="4"/>
    <x v="3"/>
    <x v="20"/>
    <s v="Luz Mary Hernández"/>
    <s v="Junio de 2013"/>
    <n v="2013"/>
    <s v="PEI"/>
    <n v="79"/>
    <s v="Ac"/>
    <s v="El informe de comisión debe ser enrejado en Vicepresidencia Financiera y Administrativa como soporte de la comisión. _x000a_Además algunos supervisores lo radican para ser archivado en la respectiva carpeta, ver radicado 2015-409009764-2 del 20 de Febrero de 20"/>
    <d v="2013-07-08T00:00:00"/>
    <d v="2013-12-31T00:00:00"/>
    <s v="Todos los informes de comisión y desplazamiento se deben realizar de acuerdo a los  formatos GADF-F- 004 y GADF-F- 032"/>
    <s v="Se recibió copia de los formatos señalados, aclarando que los mismos son requisitos necesarios para que la VAF, proceda con el respectivo pago para la legalización de las comisiones. "/>
    <n v="100"/>
    <x v="1"/>
    <m/>
    <s v="ABRIL"/>
    <x v="0"/>
  </r>
  <r>
    <n v="1612"/>
    <n v="401"/>
    <x v="1"/>
    <s v="Al realizar la auditoría a los contratos por prestación de servicios se recomienda hacer las correcciones a los contratos que se registraron erróneamente en la base de datos del SECOP adjudicándose a una dependencia distinta a la que inicialmente suscribi"/>
    <x v="7"/>
    <x v="5"/>
    <x v="21"/>
    <s v="Marcos  Noguera"/>
    <s v="Julio de 2013"/>
    <n v="2013"/>
    <s v="PIL"/>
    <n v="37"/>
    <s v="Ap"/>
    <m/>
    <d v="2013-08-01T00:00:00"/>
    <d v="2013-12-31T00:00:00"/>
    <m/>
    <s v="Con respecto a esta no conformidad, se logró vislumbrar el avance respectivo dentro del informe SECOP del año 2015, donde no se encontraron alarmas, atrasos ni falta de publicaciones dentro del sistema."/>
    <m/>
    <x v="0"/>
    <m/>
    <m/>
    <x v="0"/>
  </r>
  <r>
    <n v="1618"/>
    <n v="407"/>
    <x v="1"/>
    <s v="Será labor para la Interventoría _x000a_c) Se llevó a cabo la aplicación de la metodología desarrollada hasta este momento por la Oficina de Control Interno, con el objeto de evaluar de manera integral y detallada el desempeño de las labores propias de la Inter"/>
    <x v="4"/>
    <x v="4"/>
    <x v="22"/>
    <s v="Juan Carlos Sáenz"/>
    <s v="Julio de 2013"/>
    <n v="2013"/>
    <s v="PEI"/>
    <n v="35"/>
    <s v="Ac"/>
    <m/>
    <d v="2013-08-01T00:00:00"/>
    <d v="2013-12-31T00:00:00"/>
    <m/>
    <s v="Mediante memorando No. 2015-500-015428-3 del 29/12/15, se informa que se han adoptado actividades de mejora sobre lo mencionado; si embargo es necesario enviar soportes "/>
    <n v="100"/>
    <x v="1"/>
    <s v="Mediante memorando No. 2015-500-015428-3 del 29/12/15, se informa que se han adoptado actividades de mejora sobre lo mencionado y mediante correo electrónico del 17/02/16 se enviaron los soportes "/>
    <s v="ENE-MAR"/>
    <x v="1"/>
  </r>
  <r>
    <n v="1620"/>
    <n v="409"/>
    <x v="1"/>
    <s v="Será labor para la Interventoría_x000a_e) Para la Agencia Nacional de Infraestructura es claro que las labores de seguimiento y control que debe realizar el equipo de interventoría en los diferentes componentes de su labor integral (técnico, administrativo, pre"/>
    <x v="4"/>
    <x v="4"/>
    <x v="22"/>
    <s v="Juan Carlos Sáenz"/>
    <s v="Julio de 2013"/>
    <n v="2013"/>
    <s v="PEI"/>
    <n v="35"/>
    <s v="Ac"/>
    <m/>
    <d v="2013-08-01T00:00:00"/>
    <d v="2013-12-31T00:00:00"/>
    <m/>
    <s v="Mediante memorando No. 2015-500-015428-3 del 29/12/15, se informa que se ha solicitado incumplimiento o terminación del contrato"/>
    <n v="100"/>
    <x v="1"/>
    <s v="Mediante memorando No. 2015-500-015428-3 del 29/12/15, se informa que se ha solicitado incumplimiento o terminación del contrato. Mediante correo electrónico del 17/02/16 se enviaron los soportes "/>
    <s v="ENE-MAR"/>
    <x v="1"/>
  </r>
  <r>
    <n v="1621"/>
    <n v="410"/>
    <x v="1"/>
    <s v="Será labor para la Interventoría del proyecto tener en cuenta las recomendaciones y lineamientos que ésta oficina está planteando en el presente informe, producto de la Auditoría realizada de manera pormenorizada, y que en particular resalta los siguiente"/>
    <x v="4"/>
    <x v="4"/>
    <x v="22"/>
    <s v="Juan Carlos Sáenz"/>
    <s v="Julio de 2013"/>
    <n v="2013"/>
    <s v="PEI"/>
    <n v="35"/>
    <s v="Ac"/>
    <m/>
    <d v="2013-08-01T00:00:00"/>
    <d v="2013-12-31T00:00:00"/>
    <m/>
    <s v="Mediante memorando No. 2015-500-015428-3 del 29/12/15, se informa que se solicitará dicha labor a la interventoría. Revisar avance en 2016"/>
    <n v="50"/>
    <x v="0"/>
    <m/>
    <m/>
    <x v="1"/>
  </r>
  <r>
    <n v="1623"/>
    <n v="412"/>
    <x v="1"/>
    <s v="Será labor para la Interventoría_x000a_h) Adicional al punto anterior, se deberá continuar con el seguimiento al tema del Paseo de las Frutas, dados los aspectos que actualmente se siguen teniendo como lo son los de tipo ambiental, lo referente a la licencia de"/>
    <x v="4"/>
    <x v="4"/>
    <x v="22"/>
    <s v="Juan Carlos Sáenz"/>
    <s v="Julio de 2013"/>
    <n v="2013"/>
    <s v="PEI"/>
    <n v="35"/>
    <s v="Ac"/>
    <m/>
    <d v="2013-08-01T00:00:00"/>
    <d v="2013-12-31T00:00:00"/>
    <m/>
    <s v="Mediante memorando No. 2015-500-015428-3 del 29/12/15, se informa que se han realizado oficios y se han obtenido licencias de construcción; sin embargo, es necesario aportar soportes"/>
    <n v="50"/>
    <x v="0"/>
    <m/>
    <m/>
    <x v="1"/>
  </r>
  <r>
    <n v="1625"/>
    <n v="414"/>
    <x v="1"/>
    <s v="2. Actualizar el Manual de Contratación de la Agencia Nacional de Infraestructura, en el cual se señalen las funciones internas en materia contractual, las tareas que deban acometerse en virtud de la delegación y desconcentración de funciones, así como la"/>
    <x v="4"/>
    <x v="3"/>
    <x v="20"/>
    <s v="Roberto Daza"/>
    <s v="Julio de 2013"/>
    <n v="2013"/>
    <s v="PEI"/>
    <n v="69"/>
    <m/>
    <m/>
    <m/>
    <m/>
    <m/>
    <m/>
    <m/>
    <x v="1"/>
    <s v="se actualizó el manual de contratación y se encuentra publicado en la pagina web en el link: http://www.ani.gov.co/sites/default/files/sig//gcop-m-001_manual_de_contratacion_v3.pdf"/>
    <s v="ABRIL"/>
    <x v="0"/>
  </r>
  <r>
    <n v="1633"/>
    <n v="422"/>
    <x v="1"/>
    <s v="15. Garantizar el cumplimiento de la Directiva Presidencial 004/2012,” Eficiencia administrativa y lineamientos de la política cero papel en la administración pública”, dado que se evidenciaron en las diferentes carpetas copias de los siguientes documento"/>
    <x v="2"/>
    <x v="2"/>
    <x v="6"/>
    <s v="Héctor Vanegas"/>
    <s v="Agosto de 2013"/>
    <n v="2013"/>
    <s v="PEI"/>
    <n v="39"/>
    <m/>
    <m/>
    <m/>
    <m/>
    <m/>
    <s v="Esta no conformidad se maneja con el seguimiento realizado de la 1578"/>
    <m/>
    <x v="1"/>
    <m/>
    <s v="ENE-MAR"/>
    <x v="0"/>
  </r>
  <r>
    <n v="1636"/>
    <n v="425"/>
    <x v="1"/>
    <s v="Se solicita que cada vez que al interior de la entidad haya cambio de apoderados es deber del administrador de la entidad desactivarlos, crear los nuevos usuarios y reasignar los procesos, dado que encontramos en el presente informe desactualizaciones al "/>
    <x v="5"/>
    <x v="5"/>
    <x v="12"/>
    <s v="Marcos  Noguera"/>
    <s v="Agosto de 2013"/>
    <n v="2013"/>
    <s v="PIL"/>
    <n v="11"/>
    <m/>
    <m/>
    <m/>
    <m/>
    <m/>
    <m/>
    <m/>
    <x v="1"/>
    <s v="Dentro del informe EKOGUI que se presentó en el mes de octubre de 2015 se logró comprobar que esta no conformidad fue subsanada."/>
    <s v="ENE-MAR"/>
    <x v="0"/>
  </r>
  <r>
    <n v="1639"/>
    <n v="428"/>
    <x v="1"/>
    <s v="Se encontró duplicidad de procesos dentro del Sistema “LITIGOB” (Rad. 2007-0798, 2006-064)._x000a__x000a_"/>
    <x v="5"/>
    <x v="5"/>
    <x v="12"/>
    <s v="Marcos  Noguera"/>
    <s v="Agosto de 2013"/>
    <n v="2013"/>
    <s v="PIL"/>
    <n v="11"/>
    <m/>
    <m/>
    <m/>
    <m/>
    <m/>
    <m/>
    <m/>
    <x v="1"/>
    <s v="Dentro del informe EKOGUI que se presentó en el mes de octubre de 2015 se logró comprobar que esta no conformidad fue subsanada."/>
    <s v="ENE-MAR"/>
    <x v="0"/>
  </r>
  <r>
    <n v="1640"/>
    <n v="429"/>
    <x v="1"/>
    <s v="Dentro de la lista (grafica No.1) de abogados externos que aparece dentro del sistema, para lo cual es de gran importancia actualizar la lista de estos abogados externos dentro del sistema LITIGOB, ya que no tienen vinculo alguno con la entidad a la fecha"/>
    <x v="5"/>
    <x v="5"/>
    <x v="12"/>
    <s v="Marcos  Noguera"/>
    <s v="Agosto de 2013"/>
    <n v="2013"/>
    <s v="PIL"/>
    <n v="11"/>
    <m/>
    <m/>
    <m/>
    <m/>
    <m/>
    <m/>
    <m/>
    <x v="1"/>
    <s v="Dentro del informe EKOGUI que se presentó en el mes de octubre de 2015 se logró comprobar que esta no conformidad fue subsanada."/>
    <s v="ENE-MAR"/>
    <x v="0"/>
  </r>
  <r>
    <n v="1641"/>
    <n v="430"/>
    <x v="1"/>
    <s v="1. Se presenta incertidumbre sobre la presentación del informe mensual, por parte de la Interventoría, ya que según lo descrito en el Capítulo IV de la Minuta del Contrato, sección 4.02 informes mensuales se estipula presentación dentro de los primeros ci"/>
    <x v="4"/>
    <x v="3"/>
    <x v="23"/>
    <s v="Javier León"/>
    <s v="Agosto de 2013"/>
    <n v="2013"/>
    <s v="PEI"/>
    <n v="55"/>
    <m/>
    <m/>
    <m/>
    <m/>
    <m/>
    <s v="Mediante memorando No. 2015-305-014868-3 del 18/12/15, se informa que se ha estado entregando los informes dentro de los tiempos estipulados en contrato; sin embargo, es necesario enviar documentos soporte"/>
    <m/>
    <x v="1"/>
    <s v="Mediante memorando No. 2015-305-014868-3 del 18/12/15, se informa que se ha estado entregando los informes dentro de los tiempos estipulados en contrato; sin embargo, es necesario enviar documentos soporte._x000a__x000a_Mediante correo electrónico del 16/05/2016 y CD"/>
    <s v="JUNIO"/>
    <x v="1"/>
  </r>
  <r>
    <n v="1642"/>
    <n v="431"/>
    <x v="1"/>
    <s v="2.       Se debe realizar, documentar y anexar el seguimiento que se efectúa al equipo de control de calidad interno del Concesionario, el cual verifica las funciones de control de las actividades de los subcontratistas._x000a_"/>
    <x v="4"/>
    <x v="3"/>
    <x v="23"/>
    <s v="Javier León"/>
    <s v="Agosto de 2013"/>
    <n v="2013"/>
    <s v="PEI"/>
    <n v="55"/>
    <s v="Ac"/>
    <s v="no es clara la no conformidad reportada y es difierente a lo enviado y respondido por la Interventoría._x000a__x000a_El cuadro de activiades 4.4 se señala claramente que &quot;el Interventor no ejercerá funciones de control de las actividades de los subcontratistas, ni da"/>
    <m/>
    <m/>
    <m/>
    <s v="Mediante memorando No. 2015-305-014868-3 del 18/12/15, se informa que se realiza el seguimiento de calidad; sin embargo, es necesario enviar documentos soporte_x000a__x000a_Mediante correo electrónico del 16/05/2016 y CD`s entregrados el 18/05/2016, se informa que no"/>
    <m/>
    <x v="0"/>
    <m/>
    <m/>
    <x v="1"/>
  </r>
  <r>
    <n v="1644"/>
    <n v="433"/>
    <x v="1"/>
    <s v="4.      Se debe anexar verificaron de requisitos, para tarifas diferenciales en el peaje de Pailitas._x000a_"/>
    <x v="4"/>
    <x v="3"/>
    <x v="23"/>
    <s v="Javier León"/>
    <s v="Agosto de 2013"/>
    <n v="2013"/>
    <s v="PEI"/>
    <n v="55"/>
    <m/>
    <m/>
    <m/>
    <m/>
    <m/>
    <s v="Mediante memorando No. 2015-305-014868-3 del 18/12/15, se informa que se esta utilizando un formato; sin embargo, es necesario enviar documentos soporte"/>
    <m/>
    <x v="1"/>
    <s v="Mediante memorando No. 2015-305-014868-3 del 18/12/15, se informa que se esta utilizando un formato; sin embargo, es necesario enviar documentos soporte._x000a__x000a__x000a_Mediante correo electrónico del 16/05/2016 y CD`s entregrados el 18/05/2016, se anexan formatos de "/>
    <s v="JUNIO"/>
    <x v="1"/>
  </r>
  <r>
    <n v="1645"/>
    <n v="434"/>
    <x v="1"/>
    <s v="5.      Dentro de la verificación que se realiza al manejo de fuentes de ruido, se encuentra pendiente soportar el resultado incorporado en el formato ICA._x000a_"/>
    <x v="4"/>
    <x v="3"/>
    <x v="23"/>
    <s v="Javier León"/>
    <s v="Agosto de 2013"/>
    <n v="2013"/>
    <s v="PEI"/>
    <n v="55"/>
    <m/>
    <m/>
    <m/>
    <m/>
    <m/>
    <s v="Mediante memorando No. 2015-305-014868-3 del 18/12/15, se informa que se esta diligenciando el formato ICA; sin embargo, es necesario enviar documentos soporte"/>
    <m/>
    <x v="1"/>
    <s v="Medianrte correo electrónico del 24/06/2016, se anexan los siguientes documentos PR-TE-02-01-FR-PVPS-29 "/>
    <s v="JUNIO-JULIO"/>
    <x v="1"/>
  </r>
  <r>
    <n v="1646"/>
    <n v="435"/>
    <x v="1"/>
    <s v="6.      Se deben fortalecer los formatos de  verificación de instalaciones físicas en estación de peaje, por parte de la Interventoría, para de esta forma verificar entre otros, la Motobomba y botiquín._x000a_"/>
    <x v="4"/>
    <x v="3"/>
    <x v="23"/>
    <s v="Javier León"/>
    <s v="Agosto de 2013"/>
    <n v="2013"/>
    <s v="PEI"/>
    <n v="55"/>
    <m/>
    <m/>
    <m/>
    <m/>
    <m/>
    <s v="Mediante memorando No. 2015-305-014868-3 del 18/12/15, se informa que se actualizó el formato de verificación de instalaciones físicas; sin embargo, es necesario enviar documentos soporte"/>
    <m/>
    <x v="1"/>
    <s v="Mediante memorando No. 2015-305-014868-3 del 18/12/15, se informa que se actualizó el formato de verficación de instalaciones físicas; sin embargo, es necesario enviar documentos soporte._x000a__x000a_Mediante correo electrónico del 16/05/2016 y CD`s entregrados el 1"/>
    <s v="JUNIO"/>
    <x v="1"/>
  </r>
  <r>
    <n v="1647"/>
    <n v="436"/>
    <x v="1"/>
    <s v="7.      Para todos los formatos de revisión a vehículos en la parte operativa se debe incluir en sus formatos de verificación:_x000a_a.       Vehículo: SOAT, fecha de compra, medidores (niveles), emblemas,  dotación, ARP,  revisión técnico-mecánica (gases), des"/>
    <x v="4"/>
    <x v="3"/>
    <x v="23"/>
    <s v="Javier León"/>
    <s v="Agosto de 2013"/>
    <n v="2013"/>
    <s v="PEI"/>
    <n v="55"/>
    <m/>
    <m/>
    <m/>
    <m/>
    <m/>
    <s v="Mediante memorando No. 2015-305-014868-3 del 18/12/15, se informa que se actualizaron los formatos de los equipos; sin embargo, es necesario enviar documentos soporte"/>
    <m/>
    <x v="1"/>
    <s v="Mediante memorando No. 2015-305-014868-3 del 18/12/15, se informa que se actualizaron los formatos de los equipos; sin embargo, es necesario enviar documentos soporte._x000a_Mediante correo electrónico del 16/05/2016 y CD`s entregrados el 18/05/2016, se anexa l"/>
    <s v="JUNIO"/>
    <x v="1"/>
  </r>
  <r>
    <n v="1648"/>
    <n v="437"/>
    <x v="1"/>
    <s v="8.      Dentro de la verificación realizada a las casetas de peaje se debe incluir en los formatos:  Delegación del servicio en el recaudo, relación de cada uno de los libros (registro de dineros personales, libro control de boletería manual, informe de e"/>
    <x v="4"/>
    <x v="3"/>
    <x v="23"/>
    <s v="Javier León"/>
    <s v="Agosto de 2013"/>
    <n v="2013"/>
    <s v="PEI"/>
    <n v="55"/>
    <m/>
    <m/>
    <m/>
    <m/>
    <m/>
    <s v="Mediante memorando No. 2015-305-014868-3 del 18/12/15, se informa que se actualizó el formato de verificación; sin embargo, es necesario enviar documentos soporte"/>
    <m/>
    <x v="1"/>
    <s v="Mediante memorando No. 2015-305-014868-3 del 18/12/15, se informa que se actualizó el formato de verficación; sin embargo, es necesario enviar documentos soporte._x000a__x000a_Mediante correo electrónico del 16/05/2016 y CD`s entregrados el 18/05/2016, se anexan form"/>
    <s v="JUNIO"/>
    <x v="1"/>
  </r>
  <r>
    <n v="1649"/>
    <n v="438"/>
    <x v="1"/>
    <s v="9.      Se debe realizar una revisión total de la boletería manual provista en las estaciones de peaje, a través de la cual se garantice el número impreso y existente por cada categoría._x000a_"/>
    <x v="4"/>
    <x v="3"/>
    <x v="23"/>
    <s v="Javier León"/>
    <s v="Agosto de 2013"/>
    <n v="2013"/>
    <s v="PEI"/>
    <n v="55"/>
    <m/>
    <m/>
    <m/>
    <m/>
    <m/>
    <s v="Mediante memorando No. 2015-305-014868-3 del 18/12/15, se informa que se actualizó el formato de verificación de la boletería; sin embargo, es necesario enviar documentos soporte"/>
    <m/>
    <x v="1"/>
    <s v="Mediante memorando No. 2015-305-014868-3 del 18/12/15, se informa que se actualizó el formato de verficación de la boletería; sin embargo, es necesario enviar documentos soporte._x000a__x000a_Mediante correo electrónico del 16/05/2016 y CD`s entregrados el 18/05/2016"/>
    <s v="JUNIO"/>
    <x v="1"/>
  </r>
  <r>
    <n v="1650"/>
    <n v="439"/>
    <x v="1"/>
    <s v="10.    Se deben revisar todos los formatos adoptados, estandarizando la información que se encuentra dentro de las instalaciones y fuera de ella (estaciones de pesaje), para consolidar información en un solo formato y no en varios disgregados._x000a_"/>
    <x v="4"/>
    <x v="3"/>
    <x v="23"/>
    <s v="Javier León"/>
    <s v="Agosto de 2013"/>
    <n v="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s v="JUNIO"/>
    <x v="1"/>
  </r>
  <r>
    <n v="1651"/>
    <n v="440"/>
    <x v="1"/>
    <s v="11.   Dentro de los formatos adoptados por la interventoría se debe incluir la obligación del contrato de concesión en la estación de pesaje_x000a_"/>
    <x v="4"/>
    <x v="3"/>
    <x v="23"/>
    <s v="Javier León"/>
    <s v="Agosto de 2013"/>
    <n v="2013"/>
    <s v="PEI"/>
    <n v="55"/>
    <m/>
    <m/>
    <m/>
    <m/>
    <m/>
    <s v="Mediante memorando No. 2015-305-014868-3 del 18/12/15, se informa que se actualizó el formato de verificación de las estaciones de pesaje; sin embargo, es necesario enviar documentos soporte"/>
    <m/>
    <x v="1"/>
    <s v="Mediante memorando No. 2015-305-014868-3 del 18/12/15, se informa que se actualizó el formato de verficación de las estaciones de pesaje; sin embargo, es necesario enviar documentos soporte._x000a_Mediante correo electrónico del 16/05/2016 y CD`s entregrados el"/>
    <s v="JUNIO"/>
    <x v="1"/>
  </r>
  <r>
    <n v="1652"/>
    <n v="441"/>
    <x v="1"/>
    <s v="12.   Para los formatos de revisión a estaciones de peaje  en la parte operativa se debe incluir en sus formatos de verificación:_x000a_a.       Permanencia de colas inferiores a 5 vehículos_x000a_b.       Revisión de Libros (Asistencia, Novedades, Sobrepeso)_x000a_c.     "/>
    <x v="4"/>
    <x v="3"/>
    <x v="23"/>
    <s v="Javier León"/>
    <s v="Agosto de 2013"/>
    <n v="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s v="JUNIO"/>
    <x v="1"/>
  </r>
  <r>
    <n v="1653"/>
    <n v="442"/>
    <x v="1"/>
    <s v="13.   En la estación de pesaje de la Lizama se observan colas superiores a 10 tracto mulas para ser pesados,  lo que ocasiona que un carril de la vía nacional se vea obstruido originando trancones por el corredor vial. Se deben tomar medidas contingentes "/>
    <x v="4"/>
    <x v="3"/>
    <x v="23"/>
    <s v="Javier León"/>
    <s v="Agosto de 2013"/>
    <n v="2013"/>
    <s v="PEI"/>
    <n v="55"/>
    <m/>
    <m/>
    <m/>
    <m/>
    <m/>
    <s v="Mediante memorando No. 2015-305-014868-3 del 18/12/15, se informa que se solicitará al concesionario arreglar esta situación; sin embargo, es necesario enviar documentos soporte._x000a__x000a_Seguimiento en 2016"/>
    <m/>
    <x v="1"/>
    <s v="Mediante memorando No. 2015-305-014868-3 del 18/12/15, se informa que se solicitará al concesionario arreglar esta situación; sin embargo, es necesario enviar documentos soporte._x000a_Mediante correo electrónico del 16/05/2016 y CD`s entregrados el 18/05/2016,"/>
    <s v="JUNIO"/>
    <x v="1"/>
  </r>
  <r>
    <n v="1654"/>
    <n v="443"/>
    <x v="1"/>
    <s v="14.   Se debe registrar la verificación que se le realiza a los equipos dentro de la estación de pesaje como son: sistema automático de impresión del peso, computador (hardware y software), programa de captura de datos funcionando_x000a_"/>
    <x v="4"/>
    <x v="3"/>
    <x v="23"/>
    <s v="Javier León"/>
    <s v="Agosto de 2013"/>
    <n v="2013"/>
    <s v="PEI"/>
    <n v="55"/>
    <m/>
    <m/>
    <m/>
    <m/>
    <m/>
    <s v="Mediante memorando No. 2015-305-014868-3 del 18/12/15, se informa que se han actualizado varios formatos de verificación de las estaciones de pesaje; sin embargo, es necesario enviar documentos soporte"/>
    <m/>
    <x v="1"/>
    <s v="Mediante memorando No. 2015-305-014868-3 del 18/12/15, se informa que se han actualizado varios formatos de verficación de las estaciones de pesaje; sin embargo, es necesario enviar documentos soporte._x000a_Mediante correo electrónico del 16/05/2016 y CD`s ent"/>
    <s v="JUNIO"/>
    <x v="1"/>
  </r>
  <r>
    <n v="1655"/>
    <n v="444"/>
    <x v="1"/>
    <s v="15.   Incluir dentro del formato de seguimiento social la verificación al Aviso visible al exterior de la oficina con el nombre del proyecto de concesión, &quot;centro de información&quot;, con dimensiones de (100 cm. x 50 cm.) logo de la ANI y del Concesionario_x000a_"/>
    <x v="4"/>
    <x v="3"/>
    <x v="23"/>
    <s v="Javier León"/>
    <s v="Agosto de 2013"/>
    <n v="2013"/>
    <s v="PEI"/>
    <n v="55"/>
    <m/>
    <m/>
    <m/>
    <m/>
    <m/>
    <s v="Mediante memorando No. 2015-305-014868-3 del 18/12/15, se informa que se han actualizado formatos de atención a usuarios; sin embargo, es necesario enviar documentos soporte"/>
    <m/>
    <x v="1"/>
    <s v="Mediante memorando No. 2015-305-014868-3 del 18/12/15, se informa que se han actualizado formatos de atención a usuarios; sin embargo, es necesario enviar documentos soporte._x000a_Mediante correo electrónico del 16/05/2016 y CD`s entregrados el 18/05/2016, se "/>
    <s v="JUNIO"/>
    <x v="1"/>
  </r>
  <r>
    <n v="1656"/>
    <n v="445"/>
    <x v="1"/>
    <s v="16.   Dentro del informe de seguimiento social en el que se le realiza seguimiento al programa de atención a usuarios se debe incluir el seguimiento, al sistema de evaluación de medición de la satisfacción del cliente._x000a_"/>
    <x v="4"/>
    <x v="3"/>
    <x v="23"/>
    <s v="Javier León"/>
    <s v="Agosto de 2013"/>
    <n v="2013"/>
    <s v="PEI"/>
    <n v="55"/>
    <m/>
    <m/>
    <m/>
    <m/>
    <m/>
    <s v="Mediante memorando No. 2015-305-014868-3 del 18/12/15, se informa que se han actualizado formatos de &quot;centro de atención&quot;; sin embargo, es necesario enviar documentos soporte"/>
    <m/>
    <x v="1"/>
    <s v="Medianrte correo electrónico del 24/06/2016, se anexa el formato del concesionario y el extracto del informe del concesionario. "/>
    <s v="JUNIO-JULIO"/>
    <x v="1"/>
  </r>
  <r>
    <n v="1657"/>
    <n v="446"/>
    <x v="1"/>
    <s v="17.   Se debe anexar el seguimiento realizado a la página WEB de la concesión donde se verifique la divulgación de los aspectos importantes de la concesión: valores de las tarifas de peaje, normatividad, pesos máximos permitidos, ubicación de Áreas de Ser"/>
    <x v="4"/>
    <x v="3"/>
    <x v="23"/>
    <s v="Javier León"/>
    <s v="Agosto de 2013"/>
    <n v="2013"/>
    <s v="PEI"/>
    <n v="55"/>
    <m/>
    <m/>
    <m/>
    <m/>
    <m/>
    <s v="Mediante memorando No. 2015-305-014868-3 del 18/12/15, se informa que se está actualizando la pág. web; sin embargo, es necesario enviar documentos soporte"/>
    <m/>
    <x v="1"/>
    <s v="Mediante memorando No. 2015-305-014868-3 del 18/12/15, se informa que se está actualizando la pág web; sin embargo, es necesario enviar documentos soporte._x000a_Mediante correo electrónico del 16/05/2016 y CD`s entregrados el 18/05/2016, se anexa formato de ve"/>
    <s v="JUNIO"/>
    <x v="1"/>
  </r>
  <r>
    <n v="1658"/>
    <n v="447"/>
    <x v="1"/>
    <s v="18.   Se presenta un atraso en las metas Gubernamentales de construcción de segunda calzada para la vigencia 2013, donde según cronograma en la ejecución se debía llevar a junio de 2013, 56km de construcción de doble calzada y al momento de la visita se r"/>
    <x v="4"/>
    <x v="3"/>
    <x v="23"/>
    <s v="Javier León"/>
    <s v="Agosto de 2013"/>
    <n v="2013"/>
    <s v="PEI"/>
    <n v="55"/>
    <m/>
    <m/>
    <m/>
    <m/>
    <m/>
    <s v="Mediante memorando No. 2015-305-014868-3 del 18/12/15, se informa que actualmente hay dos tribunales de arbitramento; sin embargo, es necesario enviar documentos soporte"/>
    <m/>
    <x v="1"/>
    <s v="Mediante memorando No. 2015-305-014868-3 del 18/12/15, se informa que actualmente hay dos tribunales de abrbitramento; sin embargo, es necesario enviar documentos soporte._x000a_Mediante correo electrónico del 16/05/2016 y CD`s entregrados el 18/05/2016, se ane"/>
    <s v="JUNIO"/>
    <x v="1"/>
  </r>
  <r>
    <n v="1659"/>
    <n v="448"/>
    <x v="1"/>
    <s v="Se presentan observaciones a la gestión realizada por parte del Supervisor,[1] _x000a_ _x000a_Además de tener en cuenta las observaciones detectadas a la interventoría, para el ejercicio de las acciones a que haya lugar, se presentan las siguientes:_x000a_ _x000a_1. De acuerdo a"/>
    <x v="4"/>
    <x v="3"/>
    <x v="23"/>
    <s v="Javier León"/>
    <s v="Agosto de 2013"/>
    <n v="2013"/>
    <s v="PEI"/>
    <n v="55"/>
    <s v="Ac"/>
    <s v="Se realizaron mesas de trabajo con la Vicepresidencia Administrativa y Financiera, Vicepresidencia Ejecutiva, y Vicepresidencia de Gestión Contractual, que se describen en concepto emitido sobre el tema por las Vicepresidencias de Gestión Contractual y Ej"/>
    <m/>
    <m/>
    <m/>
    <s v="Mediante memorando No. 2015-305-014868-3 del 18/12/15, se informa que no se da respuesta a la misma._x000a_Mediante correo electrónico del 6 de abril la supervisión envía documento con observaciones por parte de la interventoría, razón por la cual mediante corr"/>
    <m/>
    <x v="1"/>
    <s v="_x000a_Mediante correo electrónico del 15/09/2016 se anexa nuevamente comunicación, en donde se explica que no esxiste concurrencia de funciones."/>
    <s v="septiembre"/>
    <x v="1"/>
  </r>
  <r>
    <n v="1660"/>
    <n v="449"/>
    <x v="1"/>
    <s v="Se presentan observaciones a la gestión realizada por parte del Supervisor,[1] _x000a_ _x000a_Además de tener en cuenta las observaciones detectadas a la interventoría, para el ejercicio de las acciones a que haya lugar, se presentan las siguientes:_x000a_ _x000a_2. Se debe requ"/>
    <x v="4"/>
    <x v="3"/>
    <x v="23"/>
    <s v="Javier León"/>
    <s v="Agosto de 2013"/>
    <n v="2013"/>
    <s v="PEI"/>
    <n v="55"/>
    <m/>
    <m/>
    <m/>
    <m/>
    <m/>
    <s v="Mediante memorando No. 2015-305-014868-3 del 18/12/15, se informa que el tramo ya se entregó; sin embargo, es necesario enviar documentos soporte"/>
    <m/>
    <x v="1"/>
    <s v="Mediante correo electrónico del 24/06/2016, se anexa las actas de terminacion de los hitos donde se encuentra Morrison y la Mata."/>
    <s v="JUNIO-JULIO"/>
    <x v="1"/>
  </r>
  <r>
    <n v="1661"/>
    <n v="450"/>
    <x v="1"/>
    <s v="Se presentan observaciones a la gestión realizada por parte del Supervisor,[1] _x000a_ _x000a_Además de tener en cuenta las observaciones detectadas a la interventoría, para el ejercicio de las acciones a que haya lugar, se presentan las siguientes:_x000a_ _x000a_3.      Se pres"/>
    <x v="4"/>
    <x v="3"/>
    <x v="23"/>
    <s v="Javier León"/>
    <s v="Agosto de 2013"/>
    <n v="2013"/>
    <s v="PEI"/>
    <n v="55"/>
    <s v="Ac"/>
    <s v="A la fecha el personal que hace parte de la interventoría  se encuentra debidamente aprobado por la Agencia."/>
    <m/>
    <m/>
    <m/>
    <s v="Mediante memorando No. 2015-305-014868-3 del 18/12/15, no se incluyó sta observación._x000a_Mediante correo electrónico del 6 de abril la supervisión envía documento con observaciones por parte de la interventoría, razón por la cual mediante correos electrónico"/>
    <m/>
    <x v="1"/>
    <m/>
    <s v="MAYO"/>
    <x v="1"/>
  </r>
  <r>
    <n v="1665"/>
    <n v="454"/>
    <x v="1"/>
    <s v="Se presentan observaciones a la gestión realizada por parte del Supervisor,[1] _x000a_ _x000a_Además de tener en cuenta las observaciones detectadas a la interventoría, para el ejercicio de las acciones a que haya lugar, se presentan las siguientes:_x000a_ _x000a_7.       Se pre"/>
    <x v="4"/>
    <x v="3"/>
    <x v="23"/>
    <s v="Javier León"/>
    <s v="Agosto de 2013"/>
    <n v="2013"/>
    <s v="PEI"/>
    <n v="55"/>
    <s v="Ac"/>
    <s v="La desafectacion del Hito 1, el cual se encuentra afectado por la Base Aerea German Olano, se ha venido trabajando con el fin de lograr suscribir un Otrosi al Contrato de Concesion que permita la desafectacion del este Hito, sin embargo este tema de gesti"/>
    <m/>
    <m/>
    <m/>
    <s v="Mediante memorando No. 2015-305-014868-3 del 18/12/15, se informa que se está buscando un otrosí que abarque la situación. _x000a__x000a_Mediante correo electrónico del 24/06/2016, se informa que debido a la interferencia de se presenta en el sector, es ncesario modi"/>
    <m/>
    <x v="0"/>
    <m/>
    <m/>
    <x v="1"/>
  </r>
  <r>
    <n v="1688"/>
    <n v="477"/>
    <x v="1"/>
    <s v="_x000a_4.       Aunque la interventoría cuenta con una Pagina WEB propia www.silcasa.com, esta no cumple con todos los requisitos del contrato, esto ocasiona incumplimiento en todos los ítems de seguimiento que esta debe contar con el (link o enlace específico "/>
    <x v="4"/>
    <x v="3"/>
    <x v="24"/>
    <s v="Javier León"/>
    <s v="Septiembre de 2013"/>
    <n v="2013"/>
    <s v="PEI"/>
    <n v="57"/>
    <s v="Ac"/>
    <s v="No es clara la no conformidad reportada y es difierente a lo enviado y respondido por la Interventoría"/>
    <d v="2013-10-07T00:00:00"/>
    <d v="2013-12-31T00:00:00"/>
    <m/>
    <s v="Mediante correo electrónico del 21/12/15, se informa que se tiene actualizada la pago WEB; sin embargo, es necesario enviar soportes"/>
    <n v="100"/>
    <x v="1"/>
    <s v="Mediante correo electrónico del 21/12/15, se informa que se tiene actualizada la pago WEB. Se adjuntan soportes "/>
    <s v="ENE-MAR"/>
    <x v="1"/>
  </r>
  <r>
    <n v="1690"/>
    <n v="479"/>
    <x v="1"/>
    <s v="_x000a_6.       Se debe realizar una revisión total de la boletería manual provista en las estaciones de peaje, a través de la cual se garantice el número impreso y existente por cada categoría._x000a_"/>
    <x v="4"/>
    <x v="3"/>
    <x v="24"/>
    <s v="Javier León"/>
    <s v="Septiembre de 2013"/>
    <n v="2013"/>
    <s v="PEI"/>
    <n v="57"/>
    <s v="Ac"/>
    <s v="En esta observación, creo que si debemos realizar algun comentario propio de nosotros, ya que manifiestan que nuestra respuesta no fue clara"/>
    <d v="2013-10-07T00:00:00"/>
    <d v="2013-12-31T00:00:00"/>
    <m/>
    <s v="Mediante correo electrónico del 21/12/15, se informa que está realizando la verificación de boletería; sin embargo, es necesario enviar soportes"/>
    <m/>
    <x v="1"/>
    <s v="Mediante correo electrónico del 21/12/15, se informa que está realizando la verificación de boletería. Se adjuntan soportes  "/>
    <s v="ENE-MAR"/>
    <x v="1"/>
  </r>
  <r>
    <n v="1692"/>
    <n v="481"/>
    <x v="1"/>
    <s v="_x000a_8.       Se encuentra pendiente por recibir algunas obras ya terminadas por el concesionario, como son  las rehabilitaciones de tramo 8, y la segunda calzada Cúcuta Pamplona_x000a_"/>
    <x v="4"/>
    <x v="3"/>
    <x v="24"/>
    <s v="Javier León"/>
    <s v="Septiembre de 2013"/>
    <n v="2013"/>
    <s v="PEI"/>
    <n v="57"/>
    <s v="Ac"/>
    <s v="No es clara la no conformidad reportada y es difierente a lo enviado y respondido por la Interventorí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
    <n v="90"/>
    <x v="0"/>
    <m/>
    <m/>
    <x v="1"/>
  </r>
  <r>
    <n v="1694"/>
    <n v="483"/>
    <x v="1"/>
    <s v="_x000a_10.   Aunque el contrato de interventoría finaliza el 15 de septiembre de 2013, se presenta incumplimiento en la presentación de las (3) Auditorias de seguridad vial así:_x000a_a.       Al inicio del contrato de interventoría, segundo mes contado a partir del "/>
    <x v="4"/>
    <x v="3"/>
    <x v="24"/>
    <s v="Javier León"/>
    <s v="Septiembre de 2013"/>
    <n v="2013"/>
    <s v="PEI"/>
    <n v="57"/>
    <s v="Ac"/>
    <s v="Esta observacion corresponde a un juicio del auditor y no a una no conformidad como tal, toda vez que no tomó en cuenta lo presentado durante la auditoria ni las obligaciones del concesionario en este punto."/>
    <d v="2013-10-07T00:00:00"/>
    <d v="2013-12-31T00:00:00"/>
    <m/>
    <s v="Mediante correo electrónico del 21/12/15, se informa que se realizaron los informes; sin embargo, es necesario enviar soportes ya que falta 1"/>
    <n v="100"/>
    <x v="1"/>
    <s v="Mediante correo electrónico del 21/12/15, se informa que se realizaron los informes. Se adjuntan soportes "/>
    <s v="ENE-MAR"/>
    <x v="1"/>
  </r>
  <r>
    <n v="1695"/>
    <n v="484"/>
    <x v="1"/>
    <s v="_x000a_11.   Se deben fortalecer los formatos de verificación de instalaciones físicas en estación de peaje, por parte de la Interventoría, para de esta forma verificar entre otros, la Motobomba y botiquín._x000a_"/>
    <x v="4"/>
    <x v="3"/>
    <x v="24"/>
    <s v="Javier León"/>
    <s v="Septiembre de 2013"/>
    <n v="2013"/>
    <s v="PEI"/>
    <n v="57"/>
    <s v="Ac"/>
    <s v="Dicho soporte se envia mensualmente en el informe de Interventoria Capitulo 2. Tal como se señaló en la comunicación de la Interventoría. Se reitera que el proyecto se ejecuta por fases, y al momento de la auditoria, la fase de preconstruccion en la tronc"/>
    <d v="2013-10-07T00:00:00"/>
    <d v="2013-12-31T00:00:00"/>
    <m/>
    <s v="Mediante correo electrónico del 21/12/15, se informa que se realizaron los informes; sin embargo, es necesario enviar soportes ya que falta 1"/>
    <n v="100"/>
    <x v="1"/>
    <s v="Mediante correo electrónico del 21/12/15, se informa que mediante formaros se realiza verificación de instalaciones físicas. Se adjuntan soportes "/>
    <s v="ENE-MAR"/>
    <x v="1"/>
  </r>
  <r>
    <n v="1696"/>
    <n v="485"/>
    <x v="1"/>
    <s v="_x000a_12.   Se cuentan con ciclo rutas en el tramo 1 (2km de longitud aproa) y tramo 2 (500m de longitud aprox); se tiene dentro del contrato de concesión el término “amoblamiento” urbano y no es claro el mantenimiento que se le debe realizar a estas. Se debe "/>
    <x v="4"/>
    <x v="3"/>
    <x v="24"/>
    <s v="Javier León"/>
    <s v="Septiembre de 2013"/>
    <n v="2013"/>
    <s v="PEI"/>
    <n v="57"/>
    <s v="Ac"/>
    <m/>
    <d v="2013-10-07T00:00:00"/>
    <d v="2013-12-31T00:00:00"/>
    <m/>
    <s v="Mediante correo electrónico del 21/12/15, se informa que se solicitó al concesionario mantenimiento; sin embargo, es necesario enviar soportes y respuesta del concesionario_x000a__x000a_Seguimiento el 2016"/>
    <m/>
    <x v="1"/>
    <s v="Mediante correo electrónico del 21/12/15, se informa que se solicitó al concesionario mantenimiento; sin embargo. Se adjuntan soportes "/>
    <s v="ENE-MAR"/>
    <x v="1"/>
  </r>
  <r>
    <n v="1697"/>
    <n v="486"/>
    <x v="1"/>
    <s v="_x000a_13.   Dentro del seguimiento realizado a la revegetalizacion y/o reforestación, se evidenció que por falta de mantenimiento se extinguieron algunas compensaciones ya realizadas; se debe  requerir al concesionario y empezar proceso de sanción de ser perti"/>
    <x v="4"/>
    <x v="3"/>
    <x v="24"/>
    <s v="Javier León"/>
    <s v="Septiembre de 2013"/>
    <n v="2013"/>
    <s v="PEI"/>
    <n v="57"/>
    <s v="Ac"/>
    <m/>
    <d v="2013-10-07T00:00:00"/>
    <d v="2013-12-31T00:00:00"/>
    <m/>
    <s v="Mediante correo electrónico del 21/12/15, se informa que se está realizando la revegatilización en varios tramos; sin embargo, es necesario enviar soportes"/>
    <n v="100"/>
    <x v="1"/>
    <s v="Mediante correo electrónico del 21/12/15, se informa que se está realizando la revegatilización en varios tramos. Se adjuntan soportes "/>
    <s v="ENE-MAR"/>
    <x v="1"/>
  </r>
  <r>
    <n v="1699"/>
    <n v="488"/>
    <x v="1"/>
    <s v="_x000a_15.   Dentro de la verificación realizada a las casetas de peaje se deben incluir en los formatos:  Delegación del servicio en el recaudo, relación de cada uno de los libros (registro de dineros personales, libro control de boletería manual, informe de e"/>
    <x v="4"/>
    <x v="3"/>
    <x v="24"/>
    <s v="Javier León"/>
    <s v="Septiembre de 2013"/>
    <n v="2013"/>
    <s v="PEI"/>
    <n v="57"/>
    <s v="Ac"/>
    <m/>
    <d v="2013-10-07T00:00:00"/>
    <d v="2013-12-31T00:00:00"/>
    <m/>
    <s v="Mediante correo electrónico del 21/12/15, se informa que se lleva un formato; sin embargo, es necesario enviar soportes"/>
    <m/>
    <x v="1"/>
    <s v="Mediante correo electrónico del 21/12/15, se informa que se lleva un formato. Se adjuntan soportes"/>
    <s v="ENE-MAR"/>
    <x v="1"/>
  </r>
  <r>
    <n v="1702"/>
    <n v="491"/>
    <x v="1"/>
    <s v="Se presentan observaciones a la gestión realizada por parte del Supervisor,[#_ftn2][2]_x000a_ _x000a_Además de tener en cuenta las observaciones detectadas a la interventoría, para el ejercicio de las acciones a que haya lugar, se presentan las siguientes:_x000a_ _x000a_De acuer"/>
    <x v="4"/>
    <x v="3"/>
    <x v="24"/>
    <s v="Javier León"/>
    <s v="Septiembre de 2013"/>
    <n v="2013"/>
    <s v="PEI"/>
    <n v="57"/>
    <s v="Ac"/>
    <m/>
    <d v="2013-10-07T00:00:00"/>
    <d v="2013-12-31T00:00:00"/>
    <m/>
    <s v="Mediante correo electrónico del 21/12/15, se informa que en los informes está aprobada la nómina de la interventoría; sin embargo, es necesario enviar soportes"/>
    <n v="100"/>
    <x v="1"/>
    <s v="Mediante correo electrónico del 21/12/15, se informa que en los informes está aprobada la nómina de la interventoría. Se adjuntan soportes "/>
    <s v="ENE-MAR"/>
    <x v="1"/>
  </r>
  <r>
    <n v="1703"/>
    <n v="492"/>
    <x v="1"/>
    <s v=" _x000a_Temas pendientes a la fecha[#_ftn3][3]:_x000a__x000a_·         El Índice de Estado de la vía no se encuentra por encima de los estándares establecidos, ya que ningún tramo se encuentra por encima de 4.5 en su calificación._x000a_"/>
    <x v="4"/>
    <x v="3"/>
    <x v="24"/>
    <s v="Javier León"/>
    <s v="Septiembre de 2013"/>
    <n v="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s v="ENE-MAR"/>
    <x v="1"/>
  </r>
  <r>
    <n v="1704"/>
    <n v="493"/>
    <x v="1"/>
    <s v=" _x000a_Temas pendientes a la fecha[#_ftn3][3]:_x000a_·         No se ha suscrito acta de inicio de etapa de operación_x000a_"/>
    <x v="4"/>
    <x v="3"/>
    <x v="24"/>
    <s v="Javier León"/>
    <s v="Septiembre de 2013"/>
    <n v="2013"/>
    <s v="PEI"/>
    <n v="57"/>
    <s v="Ac"/>
    <m/>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
    <m/>
    <x v="0"/>
    <m/>
    <m/>
    <x v="1"/>
  </r>
  <r>
    <n v="1705"/>
    <n v="494"/>
    <x v="1"/>
    <s v=" _x000a_Temas pendientes a la fecha[#_ftn3][3]:_x000a__x000a_·         Realizar seguimiento a las observaciones planteadas por la interventoría mediante memorando interno N° 20134090150802 de abril 22 de 2013 Se Incluyó en cada uno de los Informes de Interventoría constanc"/>
    <x v="4"/>
    <x v="3"/>
    <x v="24"/>
    <s v="Javier León"/>
    <s v="Septiembre de 2013"/>
    <n v="2013"/>
    <s v="PEI"/>
    <n v="57"/>
    <s v="Ac"/>
    <m/>
    <d v="2013-10-07T00:00:00"/>
    <d v="2013-12-31T00:00:00"/>
    <m/>
    <s v="Mediante correo electrónico del 21/12/15, se informa que mediante comunicaciones se ha solicitado disminución por incumplimiento; sin embargo, es necesario enviar soportes  y conocer en la actualidad como va el proceso._x000a__x000a_Seguimiento en 2016"/>
    <m/>
    <x v="1"/>
    <s v="Mediante correo electrónico del 21/12/15, se informa que mediante comunicaciones se ha solicitado disminución por incumplimiento; sin embargo,. Se adjuntan soportes "/>
    <s v="ENE-MAR"/>
    <x v="1"/>
  </r>
  <r>
    <n v="1707"/>
    <n v="496"/>
    <x v="1"/>
    <s v="No se encuentran publicados en la página web los indicadores de gestión para el año 2012."/>
    <x v="1"/>
    <x v="1"/>
    <x v="1"/>
    <s v="Marcos  Noguera"/>
    <s v="Octubre de 2013 "/>
    <n v="2013"/>
    <s v="PEI"/>
    <n v="29"/>
    <m/>
    <m/>
    <m/>
    <m/>
    <m/>
    <m/>
    <m/>
    <x v="1"/>
    <s v="Con respecto a esta no conformidad, se logró observar que a partir del mes de diciembre de 2015 se están publicando los indicadores de gestión en la página web de la entidad."/>
    <s v="ENE-MAR"/>
    <x v="0"/>
  </r>
  <r>
    <n v="1708"/>
    <n v="497"/>
    <x v="1"/>
    <s v="Igualmente no se encontró publicado el informe de austeridad en el gasto para el año 2012."/>
    <x v="2"/>
    <x v="2"/>
    <x v="25"/>
    <s v="Marcos  Noguera"/>
    <s v="Octubre de 2013 "/>
    <n v="2013"/>
    <s v="PEI"/>
    <n v="29"/>
    <m/>
    <m/>
    <m/>
    <m/>
    <m/>
    <m/>
    <m/>
    <x v="1"/>
    <s v="Después de realizar una revisión en la página web de la entidad en el mes de diciembre de 2015 se encontró la publicación de dicho informe."/>
    <s v="ENE-MAR"/>
    <x v="0"/>
  </r>
  <r>
    <n v="1710"/>
    <n v="499"/>
    <x v="1"/>
    <s v="1. Dar aplicabilidad a lo establecido en la Ley 909 de 2004 en su artículo 16 y el Decreto 1228 de 2005, en lo referente a las Comisiones de Personal de las Entidades Estales. *"/>
    <x v="3"/>
    <x v="2"/>
    <x v="5"/>
    <s v="Marcos  Noguera"/>
    <s v="Octubre de 2013 "/>
    <n v="2013"/>
    <s v="PEI"/>
    <n v="94"/>
    <m/>
    <m/>
    <m/>
    <m/>
    <m/>
    <s v="Es importante aclarar que esta no es una no conformidad, sino una recomendación pero la entidad viene aplicando la norma a la cual se hace alusión."/>
    <m/>
    <x v="1"/>
    <s v="Se cierra por ser una recomendación "/>
    <s v="ENE-MAR"/>
    <x v="0"/>
  </r>
  <r>
    <n v="1711"/>
    <n v="500"/>
    <x v="1"/>
    <s v="2. Publicar los informes trimestrales dentro de la página de la CNSC, con las especificaciones legales. *"/>
    <x v="3"/>
    <x v="2"/>
    <x v="5"/>
    <s v="Marcos  Noguera"/>
    <s v="Octubre de 2013 "/>
    <n v="2013"/>
    <s v="PEI"/>
    <n v="94"/>
    <s v="Ac"/>
    <s v="Se presenta la evidencia de las últimas publicaciones en la página web www.cnsc.gov.co (anexos soportes)"/>
    <m/>
    <m/>
    <m/>
    <s v="No se ha subsanado, en el informe programado para el 2016 se revisará el cumplimiento y/o estado de avance de la no conformidad"/>
    <n v="100"/>
    <x v="1"/>
    <s v="El día 26 de abril de 2016, la no conformidad se cierra en razón que tiene una justificación válida y que se le realizó el tratamiento adecuado, siendo demostrado por el GIT responsable."/>
    <s v="ABRIL"/>
    <x v="0"/>
  </r>
  <r>
    <n v="1716"/>
    <n v="505"/>
    <x v="1"/>
    <s v="_x000a_4.       Se recomienda incluir dentro del seguimiento efectuado, el cumplimiento de los ciclos de los recursos del concesionario para garantizar que no hay violación a los LA/FT (lavado de activos y financiación de terrorismo). Según lo estipulado por la"/>
    <x v="4"/>
    <x v="4"/>
    <x v="17"/>
    <s v="Javier León"/>
    <s v="Octubre de 2013 "/>
    <n v="2013"/>
    <s v="PEI"/>
    <n v="16"/>
    <s v="Ac"/>
    <s v="Mediante memorando No. 2015-500-015325-3 del 24/12/15 se informó que: &quot;No se ha efectuado este tipo de seguimiento, dado que la competencia contractual de la interventoría es respecto al seguimiento de los pagos y los recursos relacionados con el proyecto"/>
    <d v="2013-11-05T00:00:00"/>
    <d v="2013-12-31T00:00:00"/>
    <m/>
    <s v="Mediante memorando No. 2015-500-015325-3 del 24/12/15 se informa que no se tiene los documentos de la época; sin embargo, es necesario evidenciar si se está realizando actualmente"/>
    <m/>
    <x v="1"/>
    <s v="Mediante memorando No. 2016-500-003794-3 del 16/03/2016 se informa que mediante los comités de fiducia se está tramitando dicho requerimiento; sin embargo, es necesario conocer respuesta sobre el particular por parte de la fiducia y/o concesionario._x000a__x000a_Medi"/>
    <s v="JUNIO-JULIO"/>
    <x v="1"/>
  </r>
  <r>
    <n v="1719"/>
    <n v="508"/>
    <x v="1"/>
    <s v="_x000a_Se debe dar celeridad por parte de la Agencia Nacional de Infraestructura al proceso sancionatorio radicado en la agencia Nacional de infraestructura mediante radicado ANI 20124090352462 de noviembre 20 de 2012, donde la firma interventora solicita media"/>
    <x v="4"/>
    <x v="4"/>
    <x v="17"/>
    <s v="Javier León"/>
    <s v="Octubre de 2013 "/>
    <n v="2013"/>
    <s v="PEI"/>
    <n v="16"/>
    <s v="Ac"/>
    <s v="Si bien con el memorando No. 2015-500-015325-3 del 24/12/15 se informa que no se tiene seguimiento del proceso de incumplimiento al concesionario. Se expuso también que: &quot;(...) de acuerdo con la revisión efectuada a los archivos del proyecto se encontró q"/>
    <d v="2013-11-05T00:00:00"/>
    <d v="2013-12-31T00:00:00"/>
    <m/>
    <s v="Mediante memorando No. 2015-500-015325-3 del 24/12/15 se informa que no se tiene seguimiento del proceso de incumplimiento al concesionario"/>
    <m/>
    <x v="1"/>
    <s v="Mediante memorando No. 2016-500-003794-3 del 16/03/2016 se informa que no se tiene seguimiento del proceso de incumplimiento al concesionario y que debería trasladarse a la VJ. Al respecto, es necesario que la supervisora informe el estado en el que se en"/>
    <s v="JUNIO-JULIO"/>
    <x v="1"/>
  </r>
  <r>
    <n v="1724"/>
    <n v="513"/>
    <x v="1"/>
    <s v="1.       Aunque se anexo por parte de la firma interventora una matriz de riesgo según lo estipulado en el Anexo 4, ítem N°1 – Objetivos - literal (j)[1] – Gestión de Riesgos, dicha herramienta no es un sistema dedicado a la identificación y previsión de "/>
    <x v="4"/>
    <x v="3"/>
    <x v="26"/>
    <s v="Javier León"/>
    <s v="Octubre de 2013 "/>
    <n v="2013"/>
    <s v="PEI"/>
    <n v="51"/>
    <s v="Ac"/>
    <s v="En el tercer informe de Diagnóstico de la interventoría, entregado con radicado Aní No. No.2014-409-019788-2, del 30 de abril de 2014 se presentó la matriz de riesgos como Anexo No.01 del informe."/>
    <d v="2013-11-05T00:00:00"/>
    <d v="2013-12-31T00:00:00"/>
    <m/>
    <m/>
    <m/>
    <x v="1"/>
    <s v="Mediante correo electrónico del 18/03/2016 se anexa matriz de riesgos modificada, la cual se incluye en los informes de diagnóstico"/>
    <s v="ENE-MAR"/>
    <x v="1"/>
  </r>
  <r>
    <n v="1725"/>
    <n v="514"/>
    <x v="1"/>
    <s v="_x000a_2.       La encuesta semestral sobre la precepción de satisfacción del servicio prestado propia de la etapa de operación fue presentada mediante radicado N° 20134090378372 de septiembre 20 de 2013, cuando esta encuesta debió presentarse en abril de 2013 "/>
    <x v="4"/>
    <x v="3"/>
    <x v="26"/>
    <s v="Javier León"/>
    <s v="Octubre de 2013 "/>
    <n v="2013"/>
    <s v="PEI"/>
    <n v="51"/>
    <s v="Ac"/>
    <s v="Si bien es cierto que se presentó un retraso en la entrega de los informes, también es claro que la fecha debemos contar con un total de seis 86) informes radicados en la ANi, los cuales se relacionan a continuación:"/>
    <d v="2013-11-05T00:00:00"/>
    <d v="2013-12-31T00:00:00"/>
    <m/>
    <s v="Mediante correo electrónico del 18/03/2016 se anexa cuadro de seguimiento, con las distintas encuestas que se han realizado. Se realizará seguimiento"/>
    <m/>
    <x v="1"/>
    <s v="Mediante correo electrónico del 29/06/2016, se anexa el informe de encuestas a satisfacción a los usuarios de las vías concesionadas allegado a la entidad bajo el número de radicado 2016-409-049876-2, de fecha 15 de junio de 2016. "/>
    <s v="JUNIO-JULIO"/>
    <x v="1"/>
  </r>
  <r>
    <n v="1728"/>
    <n v="517"/>
    <x v="1"/>
    <s v="_x000a_5.       Aunque la interventoría cuenta con una Pagina WEB propia www.cintercarreteros.com, esta no cumple con todos los requisitos del contrato, esto ocasiona incumplimiento en algunos ítems de seguimiento. Lo anterior se basa en que dicha página debe c"/>
    <x v="4"/>
    <x v="3"/>
    <x v="26"/>
    <s v="Javier León"/>
    <s v="Octubre de 2013 "/>
    <n v="2013"/>
    <s v="PEI"/>
    <n v="51"/>
    <s v="Ac"/>
    <s v="La página web del Consorcio Intercarreteros  se localiza en la red con el enlace www.cintercarreteros.com en ella se presenta en tiempo real todos los componentes que contractualmente se requieren para la etapa de Operación y Mantenimiento._x000a__x000a_Actualmente s"/>
    <d v="2013-11-05T00:00:00"/>
    <d v="2013-12-31T00:00:00"/>
    <m/>
    <m/>
    <m/>
    <x v="1"/>
    <s v="Mediante correo electrónico del 18/03/2016 se anexa pantallazos en donde se evidencia que la página cuenta con lo mínimo requerido"/>
    <s v="ENE-MAR"/>
    <x v="1"/>
  </r>
  <r>
    <n v="1729"/>
    <n v="518"/>
    <x v="1"/>
    <s v="_x000a_6.       Se debe realizar una revisión total de la boletería manual provista en las estaciones de peaje, a través de la cual se garantice el número impreso y existente por cada categoría._x000a_"/>
    <x v="4"/>
    <x v="3"/>
    <x v="26"/>
    <s v="Javier León"/>
    <s v="Octubre de 2013 "/>
    <n v="2013"/>
    <s v="PEI"/>
    <n v="51"/>
    <s v="Ac"/>
    <s v="Como control a la boletería manual de contingencia, la interventoría cuenta con el formato CI-P-04 “Arqueo de boletería manual de contingencia”, el cual se diligencia cada mes, para cada una de las estaciones de peaje. El procedimiento para su diligenciam"/>
    <d v="2013-11-05T00:00:00"/>
    <d v="2013-12-31T00:00:00"/>
    <m/>
    <m/>
    <m/>
    <x v="1"/>
    <s v="Mediante correo electrónico del 18/03/2016 se anexa fotografías del último arqueo realizado a las estaciones de peaje, las cuales se adicionan a  los informes mensuales"/>
    <s v="ENE-MAR"/>
    <x v="1"/>
  </r>
  <r>
    <n v="1735"/>
    <n v="524"/>
    <x v="1"/>
    <s v="_x000a_12.   Se deben anexar los formatos que garanticen el adecuado seguimiento que se efectúa a LAS Ambulancias, Grúas,  e implementos y vehículos de la POLCA._x000a_"/>
    <x v="4"/>
    <x v="3"/>
    <x v="26"/>
    <s v="Javier León"/>
    <s v="Octubre de 2013 "/>
    <n v="2013"/>
    <s v="PEI"/>
    <n v="51"/>
    <s v="Ac"/>
    <s v="La interventoría realiza inspección del estado y dotación de los vehículos del concesionario (grúas y ambulancias) con una periodicidad de cada tres (3) meses. Para este fin, se cuenta con los formatos CI-I-13 “Inspección de vehículos del Concesionario” y"/>
    <d v="2013-11-05T00:00:00"/>
    <d v="2013-12-31T00:00:00"/>
    <m/>
    <m/>
    <m/>
    <x v="1"/>
    <s v="Mediante correo electrónico del 18/03/2016 se anexa fotografías del seguimiento a los equipos de operación del concesionario, al igual que formatos de control"/>
    <s v="ENE-MAR"/>
    <x v="1"/>
  </r>
  <r>
    <n v="1741"/>
    <n v="530"/>
    <x v="1"/>
    <s v="_x000a_18.   Se tienen observaciones en la revisión efectuada por la Interventoría a las casetas de Pesaje como:_x000a_a.       Realizar pruebas de repetitividad y de excentricidad a la báscula._x000a_b.       Se recomienda llevar registro de los libros que se lleva en la "/>
    <x v="4"/>
    <x v="3"/>
    <x v="26"/>
    <s v="Javier León"/>
    <s v="Octubre de 2013 "/>
    <n v="2013"/>
    <s v="PEI"/>
    <n v="51"/>
    <s v="Ac"/>
    <s v="Para la revisión de las estaciones de pesaje, la interventoría cuenta con el formato CI-B-07 “Inspección física de básculas”, el cual se diligencia cada mes. En este formato se hace revisión del estado de la infraestructura, operación de la báscula (Displ"/>
    <d v="2013-11-05T00:00:00"/>
    <d v="2013-12-31T00:00:00"/>
    <m/>
    <m/>
    <m/>
    <x v="1"/>
    <s v="Mediante correo electrónico del 18/03/2016 se anexa formato de seguimiento y control a las estaciones de pesaje"/>
    <s v="ENE-MAR"/>
    <x v="1"/>
  </r>
  <r>
    <n v="1743"/>
    <n v="532"/>
    <x v="1"/>
    <s v="_x000a_20.   Se presenta extemporaneidad en la presentación del informe semestral de Medición del Índice de Estado, lo anterior se sustenta  en que el radicado de presentación a la Agencia Nacional de Infraestructura es de mayo 6 de 2013, mediante radicado N° 2"/>
    <x v="4"/>
    <x v="3"/>
    <x v="26"/>
    <s v="Javier León"/>
    <s v="Octubre de 2013 "/>
    <n v="2013"/>
    <s v="PEI"/>
    <n v="51"/>
    <s v="Ac"/>
    <s v="Si bien es cierto que se presentó un retraso en la entrega de los informes, también es claro que la fecha debemos contar con un total de seis (6) informes radicados en la ANi, los cuales se relacionan a continuación:"/>
    <d v="2013-11-05T00:00:00"/>
    <d v="2013-12-31T00:00:00"/>
    <m/>
    <s v="Mediante correo electrónico del 18/03/2016 se anexa cuadro de seguimiento, con las distintos informes radicados del índice de estado. Se realizará seguimiento"/>
    <m/>
    <x v="1"/>
    <s v="Mediante correo electrónico del 29/06/2016, se anexa el informe No 7 pertinente a la medición del Índice de Estado para el mes de marzo de 2016 "/>
    <s v="JUNIO-JULIO"/>
    <x v="1"/>
  </r>
  <r>
    <n v="1744"/>
    <n v="533"/>
    <x v="1"/>
    <s v="_x000a_21.   El informe de avance (Diagnostico de avance), fue remitido mediante oficio N° 20134090252322 de junio 28 de 2013, cuando la obligación contractual es de presentación semestral siguiente a la iniciación del contrato, es decir tuvo que ser presentado"/>
    <x v="4"/>
    <x v="3"/>
    <x v="26"/>
    <s v="Javier León"/>
    <s v="Octubre de 2013 "/>
    <n v="2013"/>
    <s v="PEI"/>
    <n v="51"/>
    <s v="Ac"/>
    <s v="El informe de Diagnóstico de avance semestral No.01 se presentó en la ANI el 28 de junio de 2013, con radicado No. 2013-409-025232-2 y el informe que se presentó en la fecha enunciada como 9 de noviembre corresponde al Informe de diagnóstico inicial radic"/>
    <d v="2013-11-05T00:00:00"/>
    <d v="2013-12-31T00:00:00"/>
    <m/>
    <m/>
    <m/>
    <x v="1"/>
    <s v="Mediante correo electrónico del 18/03/2016 se anexa radicados en los cuales se presentaron los informes de diagnóstico, cumpliendo con lo requerido"/>
    <s v="ENE-MAR"/>
    <x v="1"/>
  </r>
  <r>
    <n v="1745"/>
    <n v="534"/>
    <x v="1"/>
    <s v="_x000a_22.   No se anexo informe de  Medición de reflectividad en señalización horizontal y vertical el cual debe ser presentado cada 4 meses._x000a_"/>
    <x v="4"/>
    <x v="3"/>
    <x v="26"/>
    <s v="Javier León"/>
    <s v="Octubre de 2013 "/>
    <n v="2013"/>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3-11-05T00:00:00"/>
    <d v="2013-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s v="JUNIO-JULIO"/>
    <x v="1"/>
  </r>
  <r>
    <n v="1746"/>
    <n v="535"/>
    <x v="1"/>
    <s v="_x000a_23.   El diagnóstico inicial donde se refleja la situación completa de todas y cada una de las obligaciones por áreas de gestión a cargo del concesionario, fue remitido mediante oficio N° 20124090372232 de diciembre 4 de 2012, cuando la obligación contra"/>
    <x v="4"/>
    <x v="3"/>
    <x v="26"/>
    <s v="Javier León"/>
    <s v="Octubre de 2013 "/>
    <n v="2013"/>
    <s v="PEI"/>
    <n v="51"/>
    <s v="Ac"/>
    <s v="El informe de Diagnóstico inicial se presentó en la ANI el 4 de diciembre de 2012, con radicado No. 2012-409- 037223-2, es decir con un mes de atraso. _x000a_Se adjunta este comunicado en el Anexo 4_x000a_"/>
    <d v="2013-11-05T00:00:00"/>
    <d v="2013-12-31T00:00:00"/>
    <m/>
    <m/>
    <m/>
    <x v="1"/>
    <s v="Mediante correo electrónico del 18/03/2016 se anexa radicado del diagnóstico inicial, el cual cumple con lo requerido"/>
    <s v="ENE-MAR"/>
    <x v="1"/>
  </r>
  <r>
    <n v="1747"/>
    <n v="536"/>
    <x v="1"/>
    <s v="_x000a_24.   Se debe verificar los procedimientos del Concesionario con respecto al control de transporte de cargas extra dimensionadas y/o extra pesadas y/o peligrosas."/>
    <x v="4"/>
    <x v="3"/>
    <x v="26"/>
    <s v="Javier León"/>
    <s v="Octubre de 2013 "/>
    <n v="2013"/>
    <s v="PEI"/>
    <n v="51"/>
    <s v="Ac"/>
    <s v="El procedimiento del Concesionario al control de cargas se realiza con verificación en el peaje de las empresas subcontratista G4S y flytech para que dispongan personal en el momento del paso por peajes, ya que según las dimensiones requiere del retiro de"/>
    <d v="2013-11-05T00:00:00"/>
    <d v="2013-12-31T00:00:00"/>
    <m/>
    <m/>
    <m/>
    <x v="1"/>
    <s v="Mediante correo electrónico del 18/03/2016 se anexa seguimiento a los formatos utilizados por la interventoría, y las modificaciones implementadas a los mismos"/>
    <s v="ENE-MAR"/>
    <x v="1"/>
  </r>
  <r>
    <n v="1748"/>
    <n v="537"/>
    <x v="1"/>
    <s v="Se presentan observaciones a la gestión realizada por parte del Supervisor,[3]_x000a_ _x000a_Además de tener en cuenta las observaciones detectadas a la interventoría, para el ejercicio de las acciones a que haya lugar, se presentan las siguientes:_x000a_ _x000a_1. De acuerdo a "/>
    <x v="4"/>
    <x v="3"/>
    <x v="26"/>
    <s v="Javier León"/>
    <s v="Octubre de 2013 "/>
    <n v="2013"/>
    <s v="PEI"/>
    <n v="51"/>
    <s v="Ac"/>
    <s v="_x000a_Envió Formatos de Revisión y Aprobación  de Informes de Interventoría, en el cual se realiza seguimiento al cumplimiento del manual de supervisión e interventoría. _x000a_"/>
    <m/>
    <m/>
    <m/>
    <s v="Mediante _x000a__x000a_Mediante correo electrónico del 27 de abril se envía plan de mejoramiento. A la espera de documentación soporte"/>
    <m/>
    <x v="1"/>
    <s v="Mediante correo electrónico del 27/04/2016 se envía plan de mejoramiento. _x000a__x000a_Mediante correo electrónico del 07/06/2016 se anexa formatos diligenciados de este año, en donde se evidencia la aplicación del manual de supervisión e interventoría_x000a__x000a_"/>
    <s v="JUNIO"/>
    <x v="1"/>
  </r>
  <r>
    <n v="1749"/>
    <n v="538"/>
    <x v="1"/>
    <s v="Se presentan observaciones a la gestión realizada por parte del Supervisor,[3]_x000a_ _x000a_Además de tener en cuenta las observaciones detectadas a la interventoría, para el ejercicio de las acciones a que haya lugar, se presentan las siguientes:_x000a__x000a_2.       Requerir"/>
    <x v="4"/>
    <x v="3"/>
    <x v="26"/>
    <s v="Javier León"/>
    <s v="Octubre de 2013 "/>
    <n v="2013"/>
    <s v="PEI"/>
    <n v="51"/>
    <s v="Ac"/>
    <s v="En el comunicado de la ANI  con radicado No. 2014-306-011469-1 del 19 de junio de 2014, se nos informó en el numeral 19 lo siguiente:_x000a_“19. Con respecto a la mejora continua en los procesos de seguimiento de la Interventoría, se pudo constatar a través de "/>
    <d v="2013-11-05T00:00:00"/>
    <d v="2013-12-31T00:00:00"/>
    <m/>
    <m/>
    <m/>
    <x v="1"/>
    <s v="Mediante correo electrónico del 18/03/2016 se anexa seguimiento a los formatos utilizados por la interventoría, y las modificaciones implementadas a los mismos"/>
    <s v="ENE-MAR"/>
    <x v="1"/>
  </r>
  <r>
    <n v="1750"/>
    <n v="539"/>
    <x v="1"/>
    <s v="Se presentan observaciones a la gestión realizada por parte del Supervisor,[3]_x000a_ _x000a_Además de tener en cuenta las observaciones detectadas a la interventoría, para el ejercicio de las acciones a que haya lugar, se presentan las siguientes:_x000a__x000a_3.       No se pr"/>
    <x v="4"/>
    <x v="3"/>
    <x v="26"/>
    <s v="Javier León"/>
    <s v="Octubre de 2013 "/>
    <n v="2013"/>
    <s v="PEI"/>
    <n v="51"/>
    <s v="Ac"/>
    <s v="A continuación se presentan informes mensuales con el radicado de la ANI desde el inicio del contrato._x000a_Es preciso aclarar que el 80% de la información contenida en el informe es suministrada por el Concesionario, quien presenta esta información pasados lo"/>
    <d v="2013-11-05T00:00:00"/>
    <d v="2013-12-31T00:00:00"/>
    <m/>
    <s v="Mediante correo electrónico del 18/03/2016 se anexa cuadro de seguimiento, con las distintos informes radicados . Se realizará seguimiento"/>
    <m/>
    <x v="1"/>
    <s v="Mediante correo electrónico del 29/06/2016, se anexan informes  mensuales de la interventoría de marzo, abril y mayo, en donde se evidencia cumplimiento"/>
    <s v="JUNIO-JULIO"/>
    <x v="1"/>
  </r>
  <r>
    <n v="1751"/>
    <n v="540"/>
    <x v="1"/>
    <s v="Se presentan observaciones a la gestión realizada por parte del Supervisor,[3]_x000a_ _x000a_Además de tener en cuenta las observaciones detectadas a la interventoría, para el ejercicio de las acciones a que haya lugar, se presentan las siguientes:_x000a_ _x000a_4.       Se debe"/>
    <x v="4"/>
    <x v="3"/>
    <x v="26"/>
    <s v="Javier León"/>
    <s v="Octubre de 2013 "/>
    <n v="2013"/>
    <s v="PEI"/>
    <n v="51"/>
    <s v="Ac"/>
    <s v="Lo anterior hace referencia al Hallazgo 252. Administrativo, Disciplinario y Fiscal – Mantenimiento Segunda Calzada Tramo 2: “Se evidencia un mayor beneficio al concesionario por $443 millones de agosto de 1995, correspondientes a $1.604 millones a diciem"/>
    <d v="2013-11-05T00:00:00"/>
    <d v="2013-12-31T00:00:00"/>
    <m/>
    <m/>
    <m/>
    <x v="1"/>
    <s v="Mediante correo electrónico del 18/03/2016 se anexa seguimiento a los hallazgos de contraloría. A la fecha, todos se encuentran al 100%"/>
    <s v="ENE-MAR"/>
    <x v="1"/>
  </r>
  <r>
    <n v="1752"/>
    <n v="541"/>
    <x v="1"/>
    <s v="Se presentan observaciones a la gestión realizada por parte del Supervisor,[3]_x000a_ _x000a_Además de tener en cuenta las observaciones detectadas a la interventoría, para el ejercicio de las acciones a que haya lugar, se presentan las siguientes:_x000a_ _x000a_·         El Ing"/>
    <x v="4"/>
    <x v="3"/>
    <x v="26"/>
    <s v="Javier León"/>
    <s v="Octubre de 2013 "/>
    <n v="2013"/>
    <s v="PEI"/>
    <n v="51"/>
    <s v="Ac"/>
    <s v="A continuación se presentan los comunicados de aprobación del personal que se ha cambiado hasta la fecha:_x000a_Cambios referentes al cargo Ingeniero Aforador, ver Anexo 6:_x000a_- 2012-305-015351-1, del 29 de noviembre de 2012_x000a_- 2013-306-004812-1, del 8 de abril de "/>
    <d v="2013-11-05T00:00:00"/>
    <d v="2013-12-31T00:00:00"/>
    <m/>
    <m/>
    <m/>
    <x v="1"/>
    <s v="Mediante correo electrónico del 18/03/2016 se adjuntan oficios de aprobación"/>
    <s v="ENE-MAR"/>
    <x v="1"/>
  </r>
  <r>
    <n v="1753"/>
    <n v="542"/>
    <x v="1"/>
    <s v="Se presentan observaciones a la gestión realizada por parte del Supervisor,[3]_x000a_ _x000a_Además de tener en cuenta las observaciones detectadas a la interventoría, para el ejercicio de las acciones a que haya lugar, se presentan las siguientes:_x000a_ _x000a_Temas pendientes"/>
    <x v="4"/>
    <x v="3"/>
    <x v="26"/>
    <s v="Javier León"/>
    <s v="Octubre de 2013 "/>
    <n v="2013"/>
    <s v="PEI"/>
    <n v="51"/>
    <s v="Ac"/>
    <s v="·  Implementar formato por parte de interventoría para ficha técnica: _x000a_En el comunicado de la ANI  con radicado No. 2014-306-011469-1 del 19 de junio de 2014, se nos informó en el numeral 19 lo siguiente:_x000a_“19. Con respecto a la mejora continua en los proc"/>
    <d v="2013-11-05T00:00:00"/>
    <d v="2013-12-31T00:00:00"/>
    <m/>
    <s v="Mediante correo electrónico del 18/03/2016 se da respuesta a una de las observaciones. Es necesario incluir las otras"/>
    <m/>
    <x v="1"/>
    <s v="Mediante correo electrónico del 18/03/2016 se da respuesta a una de las observaciones. Es necesario incluir las otras._x000a__x000a__x000a_Mediante correo electrónico del 07/06/2016 se anexa documento en e cual se da explicación a cada uno de los ítems que componen la no c"/>
    <s v="JUNIO"/>
    <x v="1"/>
  </r>
  <r>
    <n v="1759"/>
    <n v="548"/>
    <x v="1"/>
    <s v="A renglón seguido se detallan estas recomendaciones para la supervisión del proyecto, direccionadas en la época de la auditoría hacia la ingeniera Ángela Pantoja:_x000a__x000a_a) Se hace especial recomendación a la Vicepresidencia de Gestión Contractual de las trámit"/>
    <x v="4"/>
    <x v="3"/>
    <x v="8"/>
    <s v="Juan Carlos Sáenz"/>
    <s v="Octubre de 2013 "/>
    <n v="2013"/>
    <s v="PEI"/>
    <n v="59"/>
    <s v="Ac"/>
    <s v="o Se enviará trazabilidad relacionada con el Puente de la Caridad Km63+800.                                      o La variante Pipiral no se encuentra dentro del Alcance al Contrato de Concesión No 444 de 1994.  Se envía Acta de entrega de la ANI y recibo"/>
    <m/>
    <m/>
    <m/>
    <s v="Informe de auditoria de Noviembre de 2015_x000a_ En la Auditoría se comprometieron a revisar el tema para dar respuesta a la OCI._x000a_Mediante correo electrónico del 22/12/15 no se plantea ninguna acción de mejora al respecto."/>
    <n v="100"/>
    <x v="1"/>
    <s v="Mediante correo electrónico del 26/04/2016 se anexa comunicaciones de trazabilidad  respecto al Puente de la Caridad, y la Quebrada Estaquecá. De igual, se anexa el acta de entrega por parte de INVIAS de la variante Pipiral"/>
    <s v="ABRIL"/>
    <x v="1"/>
  </r>
  <r>
    <n v="1762"/>
    <n v="551"/>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8"/>
    <s v="Juan Carlos Sáenz"/>
    <s v="Octubre de 2013 "/>
    <n v="2013"/>
    <s v="PEI"/>
    <n v="59"/>
    <s v="Ac"/>
    <s v="En la auditoría prácticada el año 2014 la ANI evidenció el cuamplimiento de algunas mejoras de las indicadas, entre otras:_x000a_o Actualización científica y tecnológica hacia el personal de interventoría. Se cuenta con equipos de computo y software adecuado pa"/>
    <m/>
    <m/>
    <m/>
    <s v="Informe de auditoria de Noviembre de 2015 Se viene realizando pero no se anexa en el informe financiero, se sugiere anexarlo._x000a_Mediante correo electrónico del 22/12/15 se informa que se está incluyendo este tema en el Informe mensual de fiducia; sin embarg"/>
    <n v="50"/>
    <x v="0"/>
    <m/>
    <m/>
    <x v="1"/>
  </r>
  <r>
    <n v="1764"/>
    <n v="553"/>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8"/>
    <s v="Juan Carlos Sáenz"/>
    <s v="Octubre de 2013 "/>
    <n v="2013"/>
    <s v="PEI"/>
    <n v="59"/>
    <s v="Ac"/>
    <s v="Desde la auditoría de 2014, el Auditor de la ANI pudo evidenciar la exietencia de la página web con la información básica requerida, con vinculos a la ANI y al Concesionario, así como acceso de información a personal de la ANI (Supervisor) y acceso a las "/>
    <m/>
    <m/>
    <m/>
    <s v="Informe de auditoria de Noviembre de 2015_x000a_ En la Auditoría se comprometieron a revisar el tema para dar respuesta a la OCI._x000a_Mediante correo electrónico del 22/12/15 se informa que se están realizando actividades al respecto; sin embargo, es necesario apor"/>
    <m/>
    <x v="0"/>
    <m/>
    <m/>
    <x v="1"/>
  </r>
  <r>
    <n v="1766"/>
    <n v="555"/>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8"/>
    <s v="Juan Carlos Sáenz"/>
    <s v="Octubre de 2013 "/>
    <n v="2013"/>
    <s v="PEI"/>
    <n v="59"/>
    <s v="Ac"/>
    <s v="Mensualmente se hace una verificación del funcionamiento de la página web del concesionario y su revisión se refleja en el informe mensual social de la Interventoría, Ficha Social S3 Comunicar.  Dicha ficha contiene también un indicador de cumplimiento.  "/>
    <m/>
    <m/>
    <m/>
    <s v="Se precisan mejoras respecto a las auditorias anteriores sin embargo, se precisa actualizar de manera permanente la información."/>
    <n v="50"/>
    <x v="0"/>
    <m/>
    <m/>
    <x v="1"/>
  </r>
  <r>
    <n v="1767"/>
    <n v="556"/>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8"/>
    <s v="Juan Carlos Sáenz"/>
    <s v="Octubre de 2013 "/>
    <n v="2013"/>
    <s v="PEI"/>
    <n v="59"/>
    <s v="Ac"/>
    <s v="Se cambió el esquema del contenido del informe mensual predial, incluyendo gráficos y tablas que permiten visualizar el estado de la gestión predial del proyecto.    Se elaboraron bases de datos propias  que permiten llevar el control de la gestión adelan"/>
    <m/>
    <m/>
    <m/>
    <s v="Se lleva a cabo una verificación de la información pero no queda plasmada en ningún formato de seguimiento."/>
    <n v="50"/>
    <x v="0"/>
    <m/>
    <m/>
    <x v="1"/>
  </r>
  <r>
    <n v="1771"/>
    <n v="560"/>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8"/>
    <s v="Juan Carlos Sáenz"/>
    <s v="Octubre de 2013 "/>
    <n v="2013"/>
    <s v="PEI"/>
    <n v="59"/>
    <s v="Ac"/>
    <s v="Estos temas son tratados en los comités de Operación y Mantenimiento que se realizan con periodicidad mensual. Las recomendaciones atendidas por el Concesionario ha sido: mejora la iluminación de los túneles Boquerón y Buenavista; el Concesionario continu"/>
    <m/>
    <m/>
    <m/>
    <s v="Informe de auditoria de Noviembre de 2015_x000a_ En la Auditoría se comprometieron a revisar el tema para dar respuesta a la OCI. _x000a_Mediante correo electrónico del 22/12/15 se informa que se realizaron modificaciones en los formatos; sin embargo, es necesario ap"/>
    <m/>
    <x v="0"/>
    <m/>
    <m/>
    <x v="1"/>
  </r>
  <r>
    <n v="1779"/>
    <n v="568"/>
    <x v="1"/>
    <s v="En particular, se recomienda igualmente hacia la interventoría, las siguientes recomendaciones:_x000a_e) Producto de la evaluación realizada, se resaltan los aspectos mostrados en la Auditoría como “mejora” de procesos y metodologías propias de la labor misiona"/>
    <x v="4"/>
    <x v="4"/>
    <x v="27"/>
    <s v="Juan Carlos Sáenz"/>
    <s v="Octubre de 2013 "/>
    <n v="2013"/>
    <s v="PEI"/>
    <n v="54"/>
    <s v="Ac"/>
    <s v="La interventoría realiza un plan de acción interno, para lograr los objetivos planteados en este punto se anexa las acciones de mejoramiento y plan de acción"/>
    <d v="2013-11-05T00:00:00"/>
    <d v="2013-12-31T00:00:00"/>
    <m/>
    <s v="Mediante correo electrónico del 17/12/15 se envía el plan de acción de la interventoría frente a las observaciones, identificando un procedimiento para cada una de ellas. Es importante revisar el seguimiento que se le ha realizado"/>
    <n v="100"/>
    <x v="1"/>
    <s v="en auditoria de marzo de 2016 se verifico Mediante la actualización del PMP y seguimiento realizado por la oficina de control interno se aportaron los documentos con los cuales se subsana la no conformidad._x000a_De la misma manera se evidencia durante la audit"/>
    <s v="ENE-MAR"/>
    <x v="1"/>
  </r>
  <r>
    <n v="1780"/>
    <n v="569"/>
    <x v="1"/>
    <s v="A renglón seguido se detallan estas recomendaciones para la supervisión del proyecto de la ANI, direccionadas en la época de la auditoría hacia la ingeniera Maria Patricia Vargas:_x000a__x000a_a) Se debe realizar una nueva estructuración y reprogramación del Plan de "/>
    <x v="4"/>
    <x v="3"/>
    <x v="9"/>
    <s v="Juan Carlos Sáenz"/>
    <s v="Octubre de 2013 "/>
    <n v="2013"/>
    <s v="PEI"/>
    <n v="46"/>
    <s v="Ac"/>
    <s v="Actualmente se solicitó a la CGR el cierre de 5 de los 6 hallazgos existentes. Mediante correo se adjunta soporte de la solicitud del cierre de los mismos. El hallazgo No. 165 se encuentra en proceso de ejecución de los siguientes metas (pasos) para solic"/>
    <d v="2013-11-05T00:00:00"/>
    <d v="2013-12-31T00:00:00"/>
    <m/>
    <s v="Mediante correo electrónico del 15/12/15 se anexa evidencias de gestión respecto a las observaciones de contraloría. Aún no se han cerrado todas._x000a_Se evidencia que los 4 hallazgos tienen las unidades de medida completas y se está a la espera de que la cont"/>
    <n v="100"/>
    <x v="1"/>
    <m/>
    <s v="JUNIO"/>
    <x v="1"/>
  </r>
  <r>
    <n v="1782"/>
    <n v="571"/>
    <x v="1"/>
    <s v="A renglón seguido se detallan estas recomendaciones para la supervisión del proyecto de la ANI, direccionadas en la época de la auditoría hacia la ingeniera Maria Patricia Vargas:_x000a__x000a__x000a_c) El tema predial del proyecto igualmente requiere de una estrategia int"/>
    <x v="4"/>
    <x v="3"/>
    <x v="9"/>
    <s v="Juan Carlos Sáenz"/>
    <s v="Octubre de 2013 "/>
    <n v="2013"/>
    <s v="PEI"/>
    <n v="46"/>
    <s v="Ac"/>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
    <n v="80"/>
    <x v="0"/>
    <m/>
    <m/>
    <x v="1"/>
  </r>
  <r>
    <n v="1785"/>
    <n v="574"/>
    <x v="1"/>
    <s v="De igual manera, será labor para la Interventoría del proyecto, tener en cuenta las recomendaciones y lineamientos que ésta oficina está planteando en el presente informe, producto de la Auditoría realizada de manera pormenorizada, y que en particular tra"/>
    <x v="4"/>
    <x v="3"/>
    <x v="9"/>
    <s v="Juan Carlos Sáenz"/>
    <s v="Octubre de 2013 "/>
    <n v="2013"/>
    <s v="PEI"/>
    <n v="46"/>
    <s v="Ac"/>
    <s v=" _x000a_Mediante radicado ANI No. 2013-409-011006-2 de fecha 10 de marzo de 2014, la interventoría del proyecto dio cumplimiento a este requerimiento. Mediante correo electrónico se adjunta oficio mencionado."/>
    <d v="2013-11-05T00:00:00"/>
    <d v="2013-12-31T00:00:00"/>
    <m/>
    <s v="Mediante correo electrónico del 16/12/15 se anexa comunicación No. 2014-409-022141-2, en donde se menciona que el concesionario no está obligado a presentar dicha verificación, pero si revisa en la Lista Clinton._x000a_Es necesario evidenciar esto en los Inform"/>
    <n v="100"/>
    <x v="1"/>
    <m/>
    <s v="JUNIO"/>
    <x v="1"/>
  </r>
  <r>
    <n v="1787"/>
    <n v="576"/>
    <x v="1"/>
    <s v="De igual manera, será labor para la Interventoría del proyecto, tener en cuenta las recomendaciones y lineamientos que ésta oficina está planteando en el presente informe, producto de la Auditoría realizada de manera pormenorizada, y que en particular tra"/>
    <x v="4"/>
    <x v="3"/>
    <x v="9"/>
    <s v="Juan Carlos Sáenz"/>
    <s v="Octubre de 2013 "/>
    <n v="2013"/>
    <s v="PEI"/>
    <n v="46"/>
    <s v="Ac"/>
    <s v="Actualmente, la interventoría envía informes mensuales, en los cuales se pueden evidenciar el seguimiento en los diferentes aspectos mencionados en la No conformidad. Mediante correo electrónico se envía copia de los tres últimos informes mensuales de la "/>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
    <n v="90"/>
    <x v="0"/>
    <m/>
    <m/>
    <x v="1"/>
  </r>
  <r>
    <n v="1793"/>
    <n v="582"/>
    <x v="1"/>
    <s v="De igual manera, será labor para la Interventoría del proyecto, tener en cuenta las recomendaciones y lineamientos que ésta oficina está planteando en el presente informe, producto de la Auditoría realizada de manera pormenorizada, y que en particular tra"/>
    <x v="4"/>
    <x v="3"/>
    <x v="9"/>
    <s v="Juan Carlos Sáenz"/>
    <s v="Octubre de 2013 "/>
    <n v="2013"/>
    <s v="PEI"/>
    <n v="46"/>
    <s v="Ac"/>
    <m/>
    <d v="2013-11-05T00:00:00"/>
    <d v="2013-12-31T00:00:00"/>
    <m/>
    <s v="Mediante correo electrónico del 16/12/15 se anexa comunicación de la Interventoría en donde se indica las constantes inundaciones en el sector, solicitando un plan de contingencia; sin embargo, es necesario conocer la respuesta del concesionario"/>
    <m/>
    <x v="1"/>
    <s v="Mediante correo electrónico del 16/12/15 se anexa comunicación de la Interventoría en donde se indica las constantes inundaciones en el sector, solicitando un plan de contingencia. Mediante memorando 2013-409-046411-2 del 15/11/13, el concesionario inform"/>
    <s v="ENE-MAR"/>
    <x v="1"/>
  </r>
  <r>
    <n v="1795"/>
    <n v="584"/>
    <x v="1"/>
    <s v="De igual manera, será labor para la Interventoría del proyecto, tener en cuenta las recomendaciones y lineamientos que ésta oficina está planteando en el presente informe, producto de la Auditoría realizada de manera pormenorizada, y que en particular tra"/>
    <x v="4"/>
    <x v="3"/>
    <x v="9"/>
    <s v="Juan Carlos Sáenz"/>
    <s v="Octubre de 2013 "/>
    <n v="2013"/>
    <s v="PEI"/>
    <n v="46"/>
    <s v="Ac"/>
    <m/>
    <m/>
    <m/>
    <m/>
    <s v="Mediante correo electrónico del 16/12/15 se anexa comunicación de la Interventoría en donde se solicita respuesta por parte del concesionario._x000a_Mediante correo electrónico del 07/03/2016 se anexa comunicación de la interventoría del 2016 solicitando adecua"/>
    <n v="80"/>
    <x v="0"/>
    <m/>
    <m/>
    <x v="1"/>
  </r>
  <r>
    <n v="1797"/>
    <n v="586"/>
    <x v="1"/>
    <s v="La ANI a través de la VGC-Grupo Portuario deberá revisar la política frente a la cobertura y la calidad de las interventorías en puertos, para lo cual generamos la propuesta que obra en el cuerpo de este informe."/>
    <x v="4"/>
    <x v="3"/>
    <x v="28"/>
    <s v="T Diego Orlando Bustos"/>
    <s v="Octubre de 2013 "/>
    <n v="2013"/>
    <s v="PEI"/>
    <n v="14"/>
    <s v="Ac"/>
    <m/>
    <d v="2013-11-05T00:00:00"/>
    <d v="2013-12-31T00:00:00"/>
    <m/>
    <s v="Mediante memorando No, 2015-303-014330-3, se informa que la contratación de la Interventoría cumplió con lo querido en pliegos; sin embargo, es necesario ampliar la respuesta"/>
    <m/>
    <x v="1"/>
    <s v="Mediante memorando No, 2015-303-014330-3 y 2016-303-003553-3, se informa que la contratación de la Interventoría cumplió con lo querido en pliegos; además, se anexa informe de la interventoría en donde cumple con lo requerido"/>
    <s v="ENE-MAR"/>
    <x v="1"/>
  </r>
  <r>
    <n v="1798"/>
    <n v="587"/>
    <x v="1"/>
    <s v="La ANI a través de la VGC-Grupo Portuario deberá emitir comunicaciones al EDURBE señalándole la carencia de competencia que tiene esta última para concesionar líneas de playa."/>
    <x v="4"/>
    <x v="3"/>
    <x v="28"/>
    <s v="T Diego Orlando Bustos"/>
    <s v="Octubre de 2013 "/>
    <n v="2013"/>
    <s v="PEI"/>
    <n v="14"/>
    <s v="Ac"/>
    <m/>
    <m/>
    <m/>
    <m/>
    <s v="Mediante memorando No, 2015-303-014330-3, se evidencia gestión por parte del Supervisor, al solicitar a un asesor externo concepto para iniciar trámites en contra de EDURBE. Se encuentra en proceso de recopilación de documentación de EDUBRE._x000a_Mediante corr"/>
    <m/>
    <x v="1"/>
    <m/>
    <s v="MAYO"/>
    <x v="1"/>
  </r>
  <r>
    <n v="1803"/>
    <n v="592"/>
    <x v="1"/>
    <s v="Proyectos con diferencias sin justificar:_x000a_• Zona Metropolitana de Bucaramanga, valor $74.314.093=, no hay soportes de la gestión adelantada para aclarar el porqué de esta diferencia._x000a_• Desarrollo Vial del Oriente de Medellín, valor $240.835.109.140=, no h"/>
    <x v="2"/>
    <x v="2"/>
    <x v="25"/>
    <s v="Luz Jeni Fung Muñoz"/>
    <s v="Noviembre de 2013"/>
    <n v="2013"/>
    <s v="PEI"/>
    <n v="83"/>
    <m/>
    <m/>
    <m/>
    <m/>
    <s v="YA SE CERRO CON INFORME DEL MES DE ABRIL DE 2016"/>
    <s v="En la presente auditoría se evidenció que el proyecto ZMB no presenta diferencias con los saldos registrados en fiducia y contabilidad._x000a_En Devimed se justifica la diferencia por el certificado de la fiduciaria de Bancolombia, tal como se observa en el cue"/>
    <n v="100"/>
    <x v="1"/>
    <s v="Se cierra la no conformidad en el informe de abril de 2016 Informe de seguimiento a los ingresos recibidos por peajes (PEI 83)"/>
    <s v="ABRIL"/>
    <x v="0"/>
  </r>
  <r>
    <n v="1806"/>
    <n v="595"/>
    <x v="1"/>
    <s v="Se observó que los compromisos que quedaron pendientes en el anterior Comité Técnico de Sostenibilidad del Sistema de Contabilidad Pública del 17 de Diciembre de 2012, bajo el acta No. 18, como son: Permisos férreos – Depuración de cuentas por cobrar (Gas"/>
    <x v="2"/>
    <x v="2"/>
    <x v="25"/>
    <s v="Luz Jeni Fung Muñoz"/>
    <s v="Noviembre de 2013"/>
    <n v="2013"/>
    <s v="PEI"/>
    <n v="97"/>
    <m/>
    <m/>
    <m/>
    <m/>
    <m/>
    <s v="las cuantas se dieron de baja en el Comité Técnico de Sostenibilidad del Sistema de Contabilidad Pública de diciembre de 2015"/>
    <m/>
    <x v="1"/>
    <m/>
    <s v="ENE-MAR"/>
    <x v="0"/>
  </r>
  <r>
    <n v="1807"/>
    <n v="596"/>
    <x v="1"/>
    <s v="La Oficina de Control Interno cree necesario fortalecer ciertos controles para generar el éxito deseado en los proyectos, el cual tiene que ver fundamentalmente con el principio según el cual la obra que se ejecuta es la que se licita, circunstancia que s"/>
    <x v="8"/>
    <x v="6"/>
    <x v="29"/>
    <s v="Marcos  Noguera"/>
    <s v="Noviembre de 2013"/>
    <n v="2013"/>
    <s v="PEI"/>
    <n v="125"/>
    <m/>
    <m/>
    <m/>
    <m/>
    <m/>
    <s v="Si bien no se ha podido encontrar un acto administrativo de designación, las actas de inicio fueron suscritas por la Vicepresidente de Estructuración, así como el seguimiento técnico y financiero al revisar toda la actuación de FONADE y expedir certificad"/>
    <m/>
    <x v="1"/>
    <s v="Se cierra en base al seguimiento que se realizo directamente con el gerente de proyecto de la Ivan Mauricio Fierro"/>
    <s v="ENE-MAR"/>
    <x v="0"/>
  </r>
  <r>
    <n v="1808"/>
    <n v="597"/>
    <x v="1"/>
    <s v="7.1. Para el Supervisor_x000a__x000a_A renglón seguido se detallan estas recomendaciones para la supervisión del proyecto de la ANI, direccionadas en la época de la auditoría hacia el ingeniero Khendry Rueda Romero:_x000a__x000a_a) Se debe realizar una nueva estructuración y rep"/>
    <x v="4"/>
    <x v="3"/>
    <x v="15"/>
    <s v="Roberto Daza"/>
    <s v="Noviembre de 2013"/>
    <n v="2013"/>
    <s v="PEI"/>
    <n v="49"/>
    <s v="Ac"/>
    <s v="Mediante memorando No. 20153060051053 del 5 de mayo de 2015, se solicitó a la Oficina de Control Interno se evalúe el replanteamiento en las unidades de medida de las metas en los hallazgos que se encuentran en término, para generar su cierre en la fecha "/>
    <d v="2013-12-02T00:00:00"/>
    <d v="2014-07-31T00:00:00"/>
    <m/>
    <s v="Mediante correo electrónico del  21/12/15 se informa que solicitó el replanteamiento de varios hallazgos y se está a la espera de la respuesta por parte de la CGR_x000a_Auditoria febrero 2016 En la Auditoría se informa que se solicitó el cierre de todos los hal"/>
    <n v="100"/>
    <x v="1"/>
    <s v="Mediante correo electrónico del 14/09/2016, el supervisor envía toda la trazabilidad y gestiones que se han realizado para el trámite y cierre de los hallazgos no efectivos declarados por la CGR. A la fecha, se tienen 6 hallazgos de las 18 iniciales, y ya"/>
    <s v="septiembre"/>
    <x v="1"/>
  </r>
  <r>
    <n v="1810"/>
    <n v="599"/>
    <x v="1"/>
    <s v="7.1. Para el Supervisor_x000a__x000a_A renglón seguido se detallan estas recomendaciones para la supervisión del proyecto de la ANI, direccionadas en la época de la auditoría hacia el ingeniero Khendry Rueda Romero:_x000a__x000a_c) Se debe apoyar la revisión del Programa de Rela"/>
    <x v="4"/>
    <x v="3"/>
    <x v="15"/>
    <s v="Roberto Daza"/>
    <s v="Noviembre de 2013"/>
    <n v="2013"/>
    <s v="PEI"/>
    <n v="49"/>
    <s v="Ac"/>
    <s v="Los apoyos del proyecto que tienen a cargo este tema están prestos y tienen sus informes, lo cual  será atendida la recomendación incluyéndolo en los próximos informes de supervisión._x000a_Es de mencionar que el contrato de concesión se encuentra en la etapa d"/>
    <d v="2013-12-02T00:00:00"/>
    <d v="2014-07-31T00:00:00"/>
    <m/>
    <s v="Mediante correo electrónico del  21/12/15 se informa que se incluirá dicha recomendación para próximos informes del supervisor, por tal motivo se verificará cumplimiento en 2016_x000a_Auditoria febrero 2016 En la Auditarse comprometieron a revisar el tema e inc"/>
    <n v="100"/>
    <x v="1"/>
    <s v="Mediante correo electrónico del  21/12/15 se informa que se incluirá dicha recomendación para próximos informes del supervisor, por tal motivo se verificará cumplimiento en 2016._x000a__x000a_Mediante correo electrónico del 28/06/2016, se evidencia el acompañamiento "/>
    <s v="JUNIO-JULIO"/>
    <x v="1"/>
  </r>
  <r>
    <n v="1822"/>
    <n v="611"/>
    <x v="1"/>
    <s v="7.2. Para la Interventoría._x000a_Las principales observaciones y recomendaciones en el desempeño de la interventoría tratan sobre los siguientes puntos:_x000a__x000a_k) La interventoría deberá exigir y aprobar los Planes de Disposición de Escombros y Desechos que elabore "/>
    <x v="4"/>
    <x v="3"/>
    <x v="15"/>
    <s v="Roberto Daza"/>
    <s v="Noviembre de 2013"/>
    <n v="2013"/>
    <s v="PEI"/>
    <n v="49"/>
    <s v="Ac"/>
    <s v="Por ser concesión de primera generación, el concesionario debe dar cumplimiento a lo establecido  en la licencia ambiental y en el plan de manejo ambiental, el cual incluye un programa de manejo para la disposición final de material sobrante y un programa"/>
    <d v="2013-12-02T00:00:00"/>
    <d v="2014-07-31T00:00:00"/>
    <m/>
    <s v="Mediante correo electrónico del  21/12/15 se informa que mediante contrato con EMSERCHIA se controlan los escombros de la obra; sin embargo, es necesario enviar soportes"/>
    <n v="100"/>
    <x v="1"/>
    <s v="Mediante correo electrónico del  03/02/2016 se informa que mediante contrato con EMSERCHIA se controlan los escombros de la obra. De igual manera, es una tema que entró dentro de acuerdo conciliatorio en Nov de 2015"/>
    <s v="ENE-MAR"/>
    <x v="1"/>
  </r>
  <r>
    <n v="1825"/>
    <n v="614"/>
    <x v="1"/>
    <s v="7.2. Para la Interventoría._x000a_Las principales observaciones y recomendaciones en el desempeño de la interventoría tratan sobre los siguientes puntos:_x000a__x000a_n) Es necesario que el interventor realice seguimiento sobre los predios remanentes o no utilizados, sobra"/>
    <x v="4"/>
    <x v="3"/>
    <x v="15"/>
    <s v="Roberto Daza"/>
    <s v="Noviembre de 2013"/>
    <n v="2013"/>
    <s v="PEI"/>
    <n v="49"/>
    <s v="Ac"/>
    <s v="La Interventoría ha realizado seguimiento sobre los predios remanentes o no utilizados. Mediante los siguientes oficios se solicitó la información: ICITY-171-13 del 19-03-2013. ICITY-143-13 del 15-05-2013, ICITY-331-14 del 24-09-2014, ICITY-364-14 del 21-"/>
    <d v="2013-12-02T00:00:00"/>
    <d v="2014-07-31T00:00:00"/>
    <m/>
    <s v="Mediante correo electrónico del  21/12/15 se informa que se ha realizado gestión sobre el tema; sin embargo, es necesario enviar soportes._x000a_De igual manera, que esta tarea finalizará en el primer semestre del 2016, por lo que se realizará seguimiento_x000a_En la"/>
    <n v="100"/>
    <x v="1"/>
    <s v="Mediante correo electrónico del 28/06/2016, se evidencia que en los comites Operativos se analiza en informe de la interventoría el cual describe el seguimiento que realiza, junto con el cocensionario, a las areas remanentes del proyecto.Además se solicit"/>
    <s v="JUNIO-JULIO"/>
    <x v="1"/>
  </r>
  <r>
    <n v="1826"/>
    <n v="615"/>
    <x v="1"/>
    <s v="7.2. Para la Interventoría._x000a_Las principales observaciones y recomendaciones en el desempeño de la interventoría tratan sobre los siguientes puntos:_x000a__x000a_o) El interventor deberá diseñar e implementar las correcciones que deban realizarse con el fin de unifica"/>
    <x v="4"/>
    <x v="3"/>
    <x v="15"/>
    <s v="Roberto Daza"/>
    <s v="Noviembre de 2013"/>
    <n v="2013"/>
    <s v="PEI"/>
    <n v="49"/>
    <s v="Ac"/>
    <s v="La información respecto a los PRs para cada tramo de la Concesión se encuentra corregida en los informes mensuales que presenta la Interventoría._x000a_Al respecto se informa que: Con el fin de obtener el orden adecuado en la nomenclatura y abscisado de la red "/>
    <d v="2013-12-02T00:00:00"/>
    <d v="2014-07-31T00:00:00"/>
    <m/>
    <s v="Mediante correo electrónico del  21/12/15 se informa que mediante oficios se ha solicitado el cambio, y se evidencia en los informes mensuales; sin embargo, es necesario enviar soportes"/>
    <n v="100"/>
    <x v="1"/>
    <s v="Mediante memorando No. 2016-409-007985-2 se informa que la observación no es pertinente, pues se han ejecutado las longitudes que se mencionan contractualmente"/>
    <s v="ENE-MAR"/>
    <x v="1"/>
  </r>
  <r>
    <n v="1827"/>
    <n v="616"/>
    <x v="1"/>
    <s v=" Para el Supervisor_x000a_A renglón seguido se detallan estas recomendaciones para la supervisión del proyecto de la ANI, direccionadas en la época de la auditoría hacia el ingeniero Alberto Augusto Rodriguez Ortiz:_x000a_a) Se debe realizar una nueva estructuración "/>
    <x v="4"/>
    <x v="4"/>
    <x v="19"/>
    <s v="Roberto Daza"/>
    <s v="Noviembre de 2013"/>
    <n v="2013"/>
    <s v="PEI"/>
    <n v="6"/>
    <s v="Ac"/>
    <s v="El pasado 24 de abril de 2015, se suscribió entre las partes la certificación de recibo a satisfacción, de las obras contratadas para la repotenciación y rehabilitación del Puente Peatonal Briceño, en cumplimiento al fallo de acción popular ordenada por e"/>
    <d v="2013-12-02T00:00:00"/>
    <d v="2014-07-31T00:00:00"/>
    <m/>
    <s v="Mediante correo electrónico del 16/12/15, se informa que aún quedan 3 hallazgos sin cerrar del PMI"/>
    <n v="100"/>
    <x v="1"/>
    <s v="El supervisor mediante correo electrónico del 08/06/2016, envía documentación soporte que evidencia gestión respecto al cierre del PMI del proyecto._x000a_De igual manera, se anexan comunicaciones atendiendo los requerimientos de la CGR y la OCI_x000a_"/>
    <s v="JUNIO"/>
    <x v="1"/>
  </r>
  <r>
    <n v="1828"/>
    <n v="617"/>
    <x v="1"/>
    <s v="Para el Supervisor_x000a_A renglón seguido se detallan estas recomendaciones para la supervisión del proyecto de la ANI, direccionadas en la época de la auditoría hacia el ingeniero Alberto Augusto Rodriguez Ortiz:_x000a_b) En análisis de los documentos presentados p"/>
    <x v="4"/>
    <x v="4"/>
    <x v="19"/>
    <s v="Roberto Daza"/>
    <s v="Noviembre de 2013"/>
    <n v="2013"/>
    <s v="PEI"/>
    <n v="6"/>
    <s v="Ac"/>
    <s v="Las obras a construir en cada trayecto son las contempladas y descritas  en  el   Contrato de Concesión GG-040 de 2004  y su apéndice 2- Especificaciones Técnicas de Construcción, referidas al sistema de referenciación del INVIAS, en Puntos de referencia "/>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s v="JUNIO"/>
    <x v="1"/>
  </r>
  <r>
    <n v="1829"/>
    <n v="618"/>
    <x v="1"/>
    <s v=" Para el Supervisor_x000a_A renglón seguido se detallan estas recomendaciones para la supervisión del proyecto de la ANI, direccionadas en la época de la auditoría hacia el ingeniero Alberto Augusto Rodriguez Ortiz:_x000a_c) En virtud de la falta de análisis de los e"/>
    <x v="4"/>
    <x v="4"/>
    <x v="19"/>
    <s v="Roberto Daza"/>
    <s v="Noviembre de 2013"/>
    <n v="2013"/>
    <s v="PEI"/>
    <n v="6"/>
    <s v="Ac"/>
    <s v="Se ha requerido al  concesionario para que presente los diseños y estudios antes del inicio de la obra, tanto al interventor como a la Agencia, previo al inicio de las obras."/>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l supervisor mediante correo electrónico del 08/06/2016, envía documentación soporte que evidencia gestión por parte de la ANI, dentro de la cual se resaltan las comunicaciones en donde se imponen  disminuciones al concesionario por incumplimientos prese"/>
    <s v="JUNIO"/>
    <x v="1"/>
  </r>
  <r>
    <n v="1830"/>
    <n v="619"/>
    <x v="1"/>
    <s v="7.2. Para la Interventoría._x000a_Las principales observaciones y recomendaciones en el desempeño de la interventoría tratan sobre los siguientes puntos:_x000a_a) La interventoría, en virtud de su naturaleza de vigilancia y control del contrato de concesión, deberá c"/>
    <x v="4"/>
    <x v="4"/>
    <x v="19"/>
    <s v="Roberto Daza"/>
    <s v="Noviembre de 2013"/>
    <n v="2013"/>
    <s v="PEI"/>
    <n v="6"/>
    <s v="Ac"/>
    <s v="_x000a_La  interventoría ha tomado muy en cuenta cada una de las observaciones realizadas  durante las  auditorias lideradas por la ANI, presentando el respectivo plan de mejoramiento; ejemplo de lo anterior es la comunicación 01-9658-2015 del 13 de agosto de 2"/>
    <d v="2013-12-02T00:00:00"/>
    <d v="2014-07-31T00:00:00"/>
    <m/>
    <s v="Mediante correo electrónico del 16/12/15, se anexan comunicaciones de la Interventor dando respuesta a las observaciones de la Auditoría. Hasta que no se cierre el plan, queda pendiente"/>
    <n v="100"/>
    <x v="1"/>
    <s v="En la auditoría de mayo de 2016 se evidencia que la interventoría ha realizado acciones de acompañamiento y seguimiento sobre el particular, el cual se verifica dentro de los informes mensuales que se entregan a la ANI, en donde se incluyó un capítulo se "/>
    <s v="JUNIO"/>
    <x v="1"/>
  </r>
  <r>
    <n v="1832"/>
    <n v="621"/>
    <x v="1"/>
    <s v="7.2. Para la Interventoría._x000a_Las principales observaciones y recomendaciones en el desempeño de la interventoría tratan sobre los siguientes puntos:_x000a__x000a_c) La interventoría debe hacer las gestiones pertinentes para poseer los detalles en plano de los diseños "/>
    <x v="4"/>
    <x v="4"/>
    <x v="19"/>
    <s v="Roberto Daza"/>
    <s v="Noviembre de 2013"/>
    <n v="2013"/>
    <s v="PEI"/>
    <n v="6"/>
    <s v="Ac"/>
    <s v="Para dar inicio a la Etapa de Construcción y Rehabilitación  era obligación del Concesionario presentar los estudios y diseños de las obras, los cuales fueron entregados a la Interventoría EDL conforme consta en el Acta de Inicio de las Obras de Construcc"/>
    <d v="2013-12-02T00:00:00"/>
    <d v="2014-07-31T00:00:00"/>
    <m/>
    <s v="Mediante correo electrónico del 16/12/15, se anexan comunicaciones en las que la interventoría ha revisado con anticipación sobre la no entrega oportuna de los estudios y diseños a cargo del concesionario; sin embargo, es necesario aportar soportes"/>
    <n v="100"/>
    <x v="1"/>
    <s v="En la auditoría de mayo de 2016 se verifica  que la interventoría advirtió  con anticipación sobre la no entrega oportuna de los estudios y diseños a cargo del concesionario, razón por la cual existen comunicaciones que explican los distintos incumplimien"/>
    <s v="JUNIO"/>
    <x v="1"/>
  </r>
  <r>
    <n v="1841"/>
    <n v="630"/>
    <x v="1"/>
    <s v="7.2. Para la Interventoría._x000a_Las principales observaciones y recomendaciones en el desempeño de la interventoría tratan sobre los siguientes puntos:_x000a__x000a_k) Es necesario que la interventoría diseñe e implemente procedimientos para verificar todo lo consignado "/>
    <x v="4"/>
    <x v="4"/>
    <x v="19"/>
    <s v="Roberto Daza"/>
    <s v="Noviembre de 2013"/>
    <n v="2013"/>
    <s v="PEI"/>
    <n v="6"/>
    <s v="Ac"/>
    <s v="La Interventoría en cumplimiento de lo establecido en el Contrato 085 de 2012 y GG-040 de 2004, ha realizado las actividades contractuales ordenadas en dichos documentos,  así como algunas actividades extra contractual las cuales se ejecutan bajo la premi"/>
    <d v="2013-12-02T00:00:00"/>
    <d v="2014-07-31T00:00:00"/>
    <m/>
    <s v="Mediante correo electrónico del 16/12/15, se mencionan varias actividades que realiza la interventoría respecto al aspecto predial; sin embargo, es necesario enviar soportes"/>
    <n v="100"/>
    <x v="1"/>
    <s v="En la auditoría de mayo de 2016 se comprueba que la interventoría tiene implementados procedimientos y herramientas de verificación de las fichas prediales, y en general de las actividades relacionadas con el aspecto predial del proyecto."/>
    <s v="JUNIO"/>
    <x v="1"/>
  </r>
  <r>
    <n v="1842"/>
    <n v="631"/>
    <x v="1"/>
    <s v="7.2. Para la Interventoría._x000a_Las principales observaciones y recomendaciones en el desempeño de la interventoría tratan sobre los siguientes puntos:_x000a__x000a_l) El interventor deberá diseñar e implementar las correcciones que deban realizarse con el fin de unifica"/>
    <x v="4"/>
    <x v="4"/>
    <x v="19"/>
    <s v="Roberto Daza"/>
    <s v="Noviembre de 2013"/>
    <n v="2013"/>
    <s v="PEI"/>
    <n v="6"/>
    <s v="Ac"/>
    <s v="_x000a__x000a_Las obras a construir en cada trayecto son las contempladas y descritas  en  el   Contrato de Concesión GG-040 de 2004  y su apéndice 2- Especificaciones Técnicas de Construcción, referidas al sistema de referenciación del INVIAS, en Puntos de referenci"/>
    <d v="2013-12-02T00:00:00"/>
    <d v="2014-07-31T00:00:00"/>
    <m/>
    <s v="Es necesario revisar el alcance de la no conformidad"/>
    <n v="100"/>
    <x v="1"/>
    <s v="En la auditoría de mayo de 2016 se verifica que  esta situación se concilió mediante otrosí No. 22, razón por la cual los trayectos se dividieron en subtrayectos, lo que permitió que se cumplieran las obligaciones contractuales y las especificaciones técn"/>
    <s v="JUNIO"/>
    <x v="1"/>
  </r>
  <r>
    <n v="1843"/>
    <n v="632"/>
    <x v="1"/>
    <s v="A renglón seguido se detallan estas recomendaciones para la supervisión del proyecto, direccionadas en la época de la auditoría hacia el ingeniero Jorge Sánchez:_x000a__x000a_a) Realizar al interior de la ANI, las gestiones para generar el informe de observaciones o "/>
    <x v="4"/>
    <x v="4"/>
    <x v="30"/>
    <s v="Juan Carlos Sáenz"/>
    <s v="Noviembre de 2013"/>
    <n v="2013"/>
    <s v="PEI"/>
    <n v="17"/>
    <m/>
    <m/>
    <d v="2013-12-02T00:00:00"/>
    <d v="2014-07-31T00:00:00"/>
    <m/>
    <s v="Respecto de la radicación del documento en mención (Plan de acción auditorias de seguridad Malla Vial del Valle del Cauca y Cauca); en los archivos documentales que dispone la entidad, no se evidencia respuesta de la entidad._x000a_Con fecha 15 de octubre de 20"/>
    <n v="100"/>
    <x v="1"/>
    <s v="Mediante memorando No. 2016-500-003581-3 se informa que se realizó una mesa de trabajo para implementar acciones de mejora._x000a_Mediante memorando No. 2016-500-007359-3 del 15/06/2016 se informa que se realizó el recorrido en compañía del concesionario y se i"/>
    <s v="JULIO"/>
    <x v="1"/>
  </r>
  <r>
    <n v="1845"/>
    <n v="634"/>
    <x v="1"/>
    <s v="A renglón seguido se detallan estas recomendaciones para la supervisión del proyecto, direccionadas en la época de la auditoría hacia el ingeniero Jorge Sánchez:_x000a__x000a_c) El responsable de proceso, que corresponde al supervisor delegado por el gerente carreter"/>
    <x v="4"/>
    <x v="4"/>
    <x v="30"/>
    <s v="Juan Carlos Sáenz"/>
    <s v="Noviembre de 2013"/>
    <n v="2013"/>
    <s v="PEI"/>
    <n v="17"/>
    <m/>
    <m/>
    <d v="2013-12-02T00:00:00"/>
    <d v="2014-07-31T00:00:00"/>
    <m/>
    <s v="En los informes mensuales de interventoría en el anexo 6 plan de mejoramiento por proceso (acción correctiva, acción preventiva) la interventoría  presenta el procedimiento respectivo, estableciendo acciones a realizar y cronograma de cumplimiento de acci"/>
    <n v="100"/>
    <x v="1"/>
    <s v="Mediante memorando No. 2016-500-003581-3 se informa que se realizó una mesa de trabajo para implementar acciones de mejora, gestionadas por el supervisor_x000a__x000a_"/>
    <s v="ENE-MAR"/>
    <x v="1"/>
  </r>
  <r>
    <n v="1847"/>
    <n v="636"/>
    <x v="1"/>
    <s v="A renglón seguido se detallan estas recomendaciones para la supervisión del proyecto, direccionadas en la época de la auditoría hacia el ingeniero Jorge Sánchez:_x000a__x000a_e) Tener como prioridad por parte del supervisor, las labores hacia la interventoría para qu"/>
    <x v="4"/>
    <x v="4"/>
    <x v="30"/>
    <s v="Juan Carlos Sáenz"/>
    <s v="Noviembre de 2013"/>
    <n v="2013"/>
    <s v="PEI"/>
    <n v="17"/>
    <m/>
    <m/>
    <d v="2013-12-02T00:00:00"/>
    <d v="2014-07-31T00:00:00"/>
    <m/>
    <s v="Si bien la interventoría cuenta con los logotipos imantados para su colocación en los vehículos, estos no son de uso permanente, argumentando ellos problemas de seguridad en zonas de orden público. No se evidencia la imagen institucional en las instalacio"/>
    <n v="100"/>
    <x v="1"/>
    <s v="Mediante memorando No. 2016-500-000795-3 del 20/01/2016 se informa que se ha utilizado en varios lugares visibles el logo de la ANI y se adjunta registro fotográfico"/>
    <s v="ENE-MAR"/>
    <x v="1"/>
  </r>
  <r>
    <n v="1849"/>
    <n v="638"/>
    <x v="1"/>
    <s v="En particular, se recomienda igualmente hacia la interventoría, lo siguiente:_x000a__x000a_b) La interventoría deberá llevar de manera clara, detallada y el cuadro de análisis de riesgos del contrato de la Interventoría, así como del contrato de concesionario, para e"/>
    <x v="4"/>
    <x v="4"/>
    <x v="30"/>
    <s v="Juan Carlos Sáenz"/>
    <s v="Noviembre de 2013"/>
    <n v="2013"/>
    <s v="PEI"/>
    <n v="17"/>
    <m/>
    <m/>
    <d v="2013-12-02T00:00:00"/>
    <d v="2014-07-31T00:00:00"/>
    <m/>
    <s v="Si bien la interventoría implementó una matriz de valoración del riesgo asociado a la concesión y a la  interventoría y la incluye en sus informes mensuales (el informe de diciembre de 2014, lo contiene); no existe evidencia de su revisión, ni de su segui"/>
    <n v="100"/>
    <x v="1"/>
    <s v="Mediante memorando No. 2016-500-000795-3 del 20/01/2016 se informa que desde Marzo de 2014 la interventoría creo la matriz DOFA con los riesgos del proyecto, haciendo diferenciación entre los de la interventoría y la concesión. "/>
    <s v="ENE-MAR"/>
    <x v="1"/>
  </r>
  <r>
    <n v="1851"/>
    <n v="640"/>
    <x v="1"/>
    <s v="En particular, se recomienda igualmente hacia la interventoría, lo siguiente:_x000a__x000a_d) Se deberá establecer por parte de la Interventoría una página WEB con contenido robusto, actualizado y de fácil consulta por parte de los posibles usuarios de internet, toda"/>
    <x v="4"/>
    <x v="4"/>
    <x v="30"/>
    <s v="Juan Carlos Sáenz"/>
    <s v="Noviembre de 2013"/>
    <n v="2013"/>
    <s v="PEI"/>
    <n v="17"/>
    <m/>
    <m/>
    <d v="2013-12-02T00:00:00"/>
    <d v="2014-07-31T00:00:00"/>
    <m/>
    <s v="Si bien, la interventoría cuenta ya con una página web. www.concesionmvvcc.com. esta_x000a_NO permite establecer los avances del  proyecto. (no se actualiza desde 2013)._x000a__x000a_No hace fácil la consulta se los usuarios toda vez que menciona que en caso de tener una s"/>
    <n v="100"/>
    <x v="1"/>
    <s v="Mediante memorando No. 2016-500-000795-3 del 20/01/2016 se informa que la página web funciona para el público"/>
    <s v="ENE-MAR"/>
    <x v="1"/>
  </r>
  <r>
    <n v="1852"/>
    <n v="641"/>
    <x v="1"/>
    <s v="En particular, se recomienda igualmente hacia la interventoría, lo siguiente:_x000a__x000a_e) Complementario al punto anterior, la Interventoría deberá realizar las gestiones propias ante el Concesionario, para efectos que la información en su página WEB esté disponi"/>
    <x v="4"/>
    <x v="4"/>
    <x v="30"/>
    <s v="Juan Carlos Sáenz"/>
    <s v="Noviembre de 2013"/>
    <n v="2013"/>
    <s v="PEI"/>
    <n v="17"/>
    <m/>
    <m/>
    <d v="2013-12-02T00:00:00"/>
    <d v="2014-07-31T00:00:00"/>
    <m/>
    <s v="El concesionario no cuenta con una página web específica para esta concesión, Existe la página web de PAVIMENTOS COLOMBIA que hace alusión a la concesión  mencionada pero solo contiene información básica y no incluye links para acceder a la página de la i"/>
    <n v="100"/>
    <x v="1"/>
    <s v="Mediante memorando No. 2016-500-000795-3 del 20/01/2016 se informa que al ser una concesión de segunda generación, no es una obligación contractual la de tener pago web._x000a__x000a_"/>
    <s v="ENE-MAR"/>
    <x v="1"/>
  </r>
  <r>
    <n v="1859"/>
    <n v="648"/>
    <x v="1"/>
    <s v="_x000a_2.       No obstante, que el contrato de interventoría No 057 de 2012 suscrito ente la Agencia Nacional de Infraestructura y el Consorcio El Sol, Capitulo IV, sección 4.0.2 “Informes mensuales”, establece que el interventor deberá suministrar al supervis"/>
    <x v="4"/>
    <x v="4"/>
    <x v="31"/>
    <s v="Javier León"/>
    <s v="Noviembre de 2013"/>
    <n v="2013"/>
    <s v="PEI"/>
    <n v="56"/>
    <s v="Ac"/>
    <s v="INCONFORMIDAD NO PROCEDENTE_x000a_Contrato de Concesión en etapa de construcción desde el 17 de agosto de 2012 hasta el 31 de mayo de 2019._x000a_Por lo tanto el literal b) de la sección 4.02 del Contrato de Interventoría SEA 057 de 2012 establece :&quot;(…)Durante la Fas"/>
    <d v="2013-12-09T00:00:00"/>
    <d v="2014-07-31T00:00:00"/>
    <m/>
    <s v="Mediante correo electrónico del 21/12/15 se informa acción; sin embargo, es necesario aportar soportes"/>
    <m/>
    <x v="1"/>
    <s v="Mediante memorando No. 2016-500-003596-3 del 11/03/2016 se informa que en la etapa de construcción la entrega de informes mensuales es dentro de las dos primeras semanas. Se anexan informes que evidencian cumplimiento"/>
    <s v="ENE-MAR"/>
    <x v="1"/>
  </r>
  <r>
    <n v="1861"/>
    <n v="650"/>
    <x v="1"/>
    <s v="_x000a_4.       Se recomienda incluir dentro del seguimiento efectuado, el cumplimiento de los ciclos de los recursos del concesionario para garantizar que no hay violación a los LA/FT (lavado de activos y financiación de terrorismo). Según lo estipulado por la"/>
    <x v="4"/>
    <x v="4"/>
    <x v="31"/>
    <s v="Javier León"/>
    <s v="Noviembre de 2013"/>
    <n v="2013"/>
    <s v="PEI"/>
    <n v="56"/>
    <s v="Ac"/>
    <s v="1.Anualmente la Concesionaria entrega una certificación de la procedencia de los recursos la cual es revisada y valorada por la Interventora."/>
    <d v="2013-12-09T00:00:00"/>
    <d v="2014-07-31T00:00:00"/>
    <m/>
    <s v="Mediante correo electrónico del 21/12/15 se informa acción; sin embargo, es necesario aportar soportes"/>
    <m/>
    <x v="1"/>
    <s v="Mediante memorando No. 2016-500-003596-3 del 11/03/2016 se informa que la revisión de realiza anualmente. Se anexan soportes"/>
    <s v="ENE-MAR"/>
    <x v="1"/>
  </r>
  <r>
    <n v="1862"/>
    <n v="651"/>
    <x v="1"/>
    <s v="5.       Teniendo en cuenta la época de invierno, es pertinente requerir al concesionario para que se contraten los recursos humanos adicionales que sean pertinentes para cumplir con los requisitos mínimos en el mantenimiento rutinario. Lo anterior se evi"/>
    <x v="4"/>
    <x v="4"/>
    <x v="31"/>
    <s v="Javier León"/>
    <s v="Noviembre de 2013"/>
    <n v="2013"/>
    <s v="PEI"/>
    <n v="56"/>
    <s v="Ac"/>
    <s v="1.Comunicación de Interventoría requiriendo la intensificación del Mantenimiento Rutinario_x000a_2. Informe de Interventoría del estado del Mantenimiento Rutinario"/>
    <m/>
    <m/>
    <m/>
    <s v="Mediante memorando No. 2016-500-003596-3 del 11/03/2016 se anexan comunicaciones de la interventoría solicitando mantenimiento; sin embargo, es necesario evidenciar que el concesionario está acatando las observaciones._x000a__x000a_Mediante memorando No. 2016-500-006"/>
    <m/>
    <x v="1"/>
    <m/>
    <s v="MAYO"/>
    <x v="1"/>
  </r>
  <r>
    <n v="1863"/>
    <n v="652"/>
    <x v="1"/>
    <s v="6.       Para el peaje El Difícil se tienen autorizados un total de 426 vehículos con tarjeta electrónica, quienes según oficio N°20113050010591 de marzo de 2011, llenan los requisitos establecidos en la resolución N 02187 de julio de 2010; según lo sopor"/>
    <x v="4"/>
    <x v="4"/>
    <x v="31"/>
    <s v="Javier León"/>
    <s v="Noviembre de 2013"/>
    <n v="2013"/>
    <s v="PEI"/>
    <n v="56"/>
    <s v="Ac"/>
    <s v="1.Con la Resolución 894 del 11 de abril del 2014, resuelve los requisitos de reposición, acceder, reponer y perdida de los beneficios de tarifa especial de El difícil y Plato."/>
    <d v="2013-12-09T00:00:00"/>
    <d v="2014-07-31T00:00:00"/>
    <m/>
    <s v="Mediante correo electrónico del 21/12/15 se informa acción; sin embargo, es necesario aportar soportes"/>
    <m/>
    <x v="1"/>
    <s v="Mediante memorando No. 2016-500-003596-3 del 11/03/2016 se informa que mediante resolución del Ministerio de Transporte se subsana este problema"/>
    <s v="ENE-MAR"/>
    <x v="1"/>
  </r>
  <r>
    <n v="1864"/>
    <n v="653"/>
    <x v="1"/>
    <s v="7.       Verificar el cumplimiento de las zonas de parqueo propias del CCO, reportadas por 562 m2 y las obligaciones de la báscula para vehículos con sobre peso, y de esta forma garantizar que no se mezclan las áreas, garantizando cumplimiento en ambos ít"/>
    <x v="4"/>
    <x v="4"/>
    <x v="31"/>
    <s v="Javier León"/>
    <s v="Noviembre de 2013"/>
    <n v="2013"/>
    <s v="PEI"/>
    <n v="56"/>
    <s v="Ac"/>
    <s v="1.Informe de Interventoría en el que se verifican las áreas de parqueo y estación de pesaje._x000a_Se verificaron las áreas y cumplen y se firmo el acta de entrega del CCO."/>
    <d v="2013-12-09T00:00:00"/>
    <d v="2014-07-31T00:00:00"/>
    <m/>
    <s v="Mediante correo electrónico del 21/12/15 se informa acción; sin embargo, es necesario aportar soportes"/>
    <m/>
    <x v="1"/>
    <s v="Mediante memorando No. 2016-500-003596-3 del 11/03/2016 se anexa respuesta del concesionario, en donde se acata los correctivos requeridos en el CCO y la estación de pesaje"/>
    <s v="ENE-MAR"/>
    <x v="1"/>
  </r>
  <r>
    <n v="1865"/>
    <n v="654"/>
    <x v="1"/>
    <s v="_x000a_8.       Se presentan observaciones dejadas en el acta de entrega del Centro de Control de Operaciones del PR 3+500 de la Ruta 4517, municipio de Bosconia – Cesar, el cual inició su operación desde el mes de febrero de 2013, que deben ser verificadas y c"/>
    <x v="4"/>
    <x v="4"/>
    <x v="31"/>
    <s v="Javier León"/>
    <s v="Noviembre de 2013"/>
    <n v="2013"/>
    <s v="PEI"/>
    <n v="56"/>
    <s v="Ac"/>
    <s v="1. Informe de Interventoría del estado actual de las observaciones descritas en el acta de entrega del Centro de Control de Operaciones_x000a_A la fecha ya se cerraron todas las observaciones y se firmo el acta de entrega del CCO."/>
    <d v="2013-12-09T00:00:00"/>
    <d v="2014-07-31T00:00:00"/>
    <m/>
    <s v="Mediante correo electrónico del 21/12/15 se informa acción; sin embargo, es necesario aportar soportes"/>
    <m/>
    <x v="1"/>
    <s v="Mediante memorando No. 2016-500-003596-3 del 11/03/2016 se anexan  acta de recibo del CCO, considerando las observaciones pendientes por ejecutar parte del concesionario"/>
    <s v="ENE-MAR"/>
    <x v="1"/>
  </r>
  <r>
    <n v="1866"/>
    <n v="655"/>
    <x v="1"/>
    <s v="_x000a_9.       Se debe verificar y remitir a esta oficina las competencias de parcheo y de ser pertinente de rehabilitación en el tramo Bosconia - Y de Ciénaga, antes a cargo de la concesión Santa Marta Riohacha Paraguachón hoy tramo a cargo de Yuma._x000a_"/>
    <x v="4"/>
    <x v="4"/>
    <x v="31"/>
    <s v="Javier León"/>
    <s v="Noviembre de 2013"/>
    <n v="2013"/>
    <s v="PEI"/>
    <n v="56"/>
    <s v="Ac"/>
    <s v="1. Comunicación de la Agencia, informando la terminación de la garantía de Santa Marta - Paraguachón y por lo tanto el mantenimiento rutinario se encuentra a cargo de Yuma S.A"/>
    <m/>
    <m/>
    <m/>
    <s v="Mediante memorando No. 2016-500-003596-3 del 11/03/2016 se anexan comunicaciones de la interventoría solicitando mantenimiento; sin embargo, es necesario enviar documento en donde se evidencia reducciones por el incumplimiento._x000a_Mediante memorando No. 2016"/>
    <m/>
    <x v="1"/>
    <m/>
    <s v="MAYO"/>
    <x v="1"/>
  </r>
  <r>
    <n v="1867"/>
    <n v="656"/>
    <x v="1"/>
    <s v="10.   Se debe realizar, documentar y anexar el seguimiento que se efectúa al equipo de control de calidad interno del Concesionario, el cual verifica las funciones de control de las actividades de los subcontratistas, igualmente, cuando se presenten queja"/>
    <x v="4"/>
    <x v="4"/>
    <x v="31"/>
    <s v="Javier León"/>
    <s v="Noviembre de 2013"/>
    <n v="2013"/>
    <s v="PEI"/>
    <n v="56"/>
    <s v="Ac"/>
    <s v="1.Presentar dentro del informe mensual de interventoría el seguimiento al control integral del plan de calidad del concesionario._x000a_La Interventoría realiza seguimiento con el área social de las quejas reportadas por parte de subcontratistas."/>
    <m/>
    <m/>
    <m/>
    <s v="Mediante memorando No. 2016-500-003596-3 del 11/03/2016 se anexan auditorías externas en donde se analizan procedimientos de calidad; sin embargo, es necesario evidenciar que actualmente se continúan realizando._x000a_Mediante memorando No. 2016-500-006112-3 de"/>
    <m/>
    <x v="1"/>
    <m/>
    <s v="MAYO"/>
    <x v="1"/>
  </r>
  <r>
    <n v="1868"/>
    <n v="657"/>
    <x v="1"/>
    <s v="11.   Se debe solicitar usuario y clave para realizar la actualización de la página de SI-ANI._x000a_"/>
    <x v="4"/>
    <x v="4"/>
    <x v="31"/>
    <s v="Javier León"/>
    <s v="Noviembre de 2013"/>
    <n v="2013"/>
    <s v="PEI"/>
    <n v="56"/>
    <s v="Ac"/>
    <s v="1.Asignación de usuario y clave de Project On line, la cual es la herramienta vigente para el reporte de información., actualizada mensualmente por parte de la interventoría."/>
    <d v="2013-12-09T00:00:00"/>
    <d v="2014-07-31T00:00:00"/>
    <m/>
    <s v="Mediante correo electrónico del 21/12/15 se informa acción; sin embargo, es necesario aportar soportes"/>
    <m/>
    <x v="1"/>
    <s v="Mediante memorando No. 2016-500-003596-3 del 11/03/2016 se anexan  acta de recibo de claves para Project on line"/>
    <s v="ENE-MAR"/>
    <x v="1"/>
  </r>
  <r>
    <n v="1869"/>
    <n v="658"/>
    <x v="1"/>
    <s v="12.   Se debe realizar una revisión total de la boletería manual provista en las estaciones de peaje, a través de la cual se garantice el número impreso y existente por cada categoría._x000a_"/>
    <x v="4"/>
    <x v="4"/>
    <x v="31"/>
    <s v="Javier León"/>
    <s v="Noviembre de 2013"/>
    <n v="2013"/>
    <s v="PEI"/>
    <n v="56"/>
    <s v="Ac"/>
    <s v="1.Informe de la Interventoría de la revisión de la boletería manual._x000a_En  todo caso en el Informe Mensual de Interventoría se reporta la revisión de la boletería manual dejando registro por medio de formatos establecidos"/>
    <d v="2013-12-09T00:00:00"/>
    <d v="2014-07-31T00:00:00"/>
    <m/>
    <s v="Mediante correo electrónico del 21/12/15 se informa acción; sin embargo, es necesario aportar soportes"/>
    <m/>
    <x v="1"/>
    <s v="Mediante memorando No. 2016-500-003596-3 del 11/03/2016 se anexa formato utilizado en la época de la no conformidad por la interventoría, en donde se realiza el conteo de boletería"/>
    <s v="ENE-MAR"/>
    <x v="1"/>
  </r>
  <r>
    <n v="1870"/>
    <n v="659"/>
    <x v="1"/>
    <s v="13.   No se evidencia por parte de la Interventoría el registro a la revisión efectuada al reglamento Interno de Trabajo, Manual de Funciones-procesos, en este se debe verificar: (Responsabilidades, Procedimientos, mecanismos  de control y prevención para"/>
    <x v="4"/>
    <x v="4"/>
    <x v="31"/>
    <s v="Javier León"/>
    <s v="Noviembre de 2013"/>
    <n v="2013"/>
    <s v="PEI"/>
    <n v="56"/>
    <s v="Ac"/>
    <s v="La acción hace referencia a la verificación del reglamento interno de trabajo y manual de funciones en las estaciones de peajes. Acción: Se realizó formato para la revisión de reglamento interno y manual de funciones, presentado mensualmente en el informe"/>
    <d v="2013-12-09T00:00:00"/>
    <d v="2014-07-31T00:00:00"/>
    <m/>
    <s v="Mediante correo electrónico del 21/12/15 se informa acción; sin embargo, es necesario aportar soportes"/>
    <m/>
    <x v="1"/>
    <s v="Mediante memorando No. 2016-500-003596-3 del 11/03/2016 se anexa formato creado por la interventoría, en donde se realiza la respectiva revisión"/>
    <s v="ENE-MAR"/>
    <x v="1"/>
  </r>
  <r>
    <n v="1871"/>
    <n v="660"/>
    <x v="1"/>
    <s v="14.   Se debe fortalecer los formatos operativos de revisión de obligaciones contractuales en la estación de pesaje, por parte de la Interventoría, para de esta forma verificar entre otros:_x000a_a.       Se recomienda llevar registro de los libros que se lleva"/>
    <x v="4"/>
    <x v="4"/>
    <x v="31"/>
    <s v="Javier León"/>
    <s v="Noviembre de 2013"/>
    <n v="2013"/>
    <s v="PEI"/>
    <n v="56"/>
    <s v="Ac"/>
    <s v="1. Se modificaron y crearon nuevos formatos para la verificación operativa en las estacione de pesaje, remitido mensualmente en el informe de interventoría."/>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s v="ENE-MAR"/>
    <x v="1"/>
  </r>
  <r>
    <n v="1872"/>
    <n v="661"/>
    <x v="1"/>
    <s v="_x000a_15.   Con el fin de verificar un adecuado cumplimiento contractual de todos los aspectos asociados a la entrega de hitos, se debe realizar formato de recepción de hitos, donde se incluya el cumplimiento al contrato de concesión especialmente a lo dispues"/>
    <x v="4"/>
    <x v="4"/>
    <x v="31"/>
    <s v="Javier León"/>
    <s v="Noviembre de 2013"/>
    <n v="2013"/>
    <s v="PEI"/>
    <n v="56"/>
    <s v="Ac"/>
    <s v="1. Se genera un informe de revisión por parte de la interventoría a cada hito que se ponga a disposición. Además se crea formato de &quot;Control de recibo de Hitos&quot; para verificar el cumplimiento contractual."/>
    <d v="2013-12-09T00:00:00"/>
    <d v="2014-07-31T00:00:00"/>
    <m/>
    <s v="Mediante correo electrónico del 21/12/15 se informa acción; sin embargo, es necesario aportar soportes"/>
    <m/>
    <x v="1"/>
    <s v="Mediante memorando No. 2016-500-003596-3 del 11/03/2016 se anexa nuevos formatos creado por la interventoría, en donde se acata la recomendación por parte de la OCI"/>
    <s v="ENE-MAR"/>
    <x v="1"/>
  </r>
  <r>
    <n v="1873"/>
    <n v="662"/>
    <x v="1"/>
    <s v="_x000a_16.   Aunque se evidencia observancia por parte de la interventoría en la generación del concepto y remisión a la ANI sobre cumplimiento en lo dispuesto a permisos temporales, se debe realizar formato de verificación de consecución de requisitos estipula"/>
    <x v="4"/>
    <x v="4"/>
    <x v="31"/>
    <s v="Javier León"/>
    <s v="Noviembre de 2013"/>
    <n v="2013"/>
    <s v="PEI"/>
    <n v="56"/>
    <s v="Ac"/>
    <s v="1.La resolución 716 de 2015 deroga en su totalidad la Resolución 063, por lo tanto el procedimiento para otorga un permiso de uso de derecho de vía ha sido modificado._x000a_2. Interventoría elaboró el formato C.991-055 para la verificación de las solicitudes r"/>
    <d v="2013-12-09T00:00:00"/>
    <d v="2014-07-31T00:00:00"/>
    <m/>
    <s v="Mediante correo electrónico del 21/12/15 se informa acción; sin embargo, es necesario aportar soportes"/>
    <m/>
    <x v="1"/>
    <s v="Mediante memorando No. 2016-500-003596-3 del 11/03/2016 se anexa nuevo formato creado por la interventoría, en donde se acata la recomendación por parte de la OCI. Además, se informa que mediante resolución se modificó el trámite para permisos"/>
    <s v="ENE-MAR"/>
    <x v="1"/>
  </r>
  <r>
    <n v="1877"/>
    <n v="666"/>
    <x v="1"/>
    <s v="Se presentan observaciones a la gestión realizada por parte del Supervisor,_x000a_                                                                                                                  _x000a_Además de tener en cuenta las observaciones detectadas a la inte"/>
    <x v="4"/>
    <x v="4"/>
    <x v="31"/>
    <s v="Javier León"/>
    <s v="Noviembre de 2013"/>
    <n v="2013"/>
    <s v="PEI"/>
    <n v="56"/>
    <s v="Ac"/>
    <s v="1. Remisión al equipo de trabajo del informe de interventoría para su revisión, a través de informados de Orfeo._x000a_2. Informe de Supervisión donde se evidencia la revisión del Informe de Interventoría"/>
    <d v="2013-12-09T00:00:00"/>
    <d v="2014-07-31T00:00:00"/>
    <m/>
    <s v="Mediante correo electrónico del 21/12/15 se informa acción; sin embargo, es necesario aportar soportes"/>
    <m/>
    <x v="1"/>
    <s v="Mediante memorando No. 2016-500-003596-3 del 11/03/2016 se anexa informes de supervisión y seguimiento en Orfeo del cumplimiento de revisión por parte de todos los responsables de ANI"/>
    <s v="ENE-MAR"/>
    <x v="1"/>
  </r>
  <r>
    <n v="1878"/>
    <n v="667"/>
    <x v="1"/>
    <s v="Se presentan observaciones a la gestión realizada por parte del Supervisor,_x000a_                                                                                                                  _x000a_Además de tener en cuenta las observaciones detectadas a la inte"/>
    <x v="4"/>
    <x v="4"/>
    <x v="31"/>
    <s v="Javier León"/>
    <s v="Noviembre de 2013"/>
    <n v="2013"/>
    <s v="PEI"/>
    <n v="56"/>
    <s v="Ac"/>
    <s v="1. Realizar el informe de supervisión en el formato gscp-f-019"/>
    <d v="2013-12-09T00:00:00"/>
    <d v="2014-07-31T00:00:00"/>
    <m/>
    <s v="Mediante correo electrónico del 21/12/15 se informa acción; sin embargo, es necesario aportar soportes"/>
    <m/>
    <x v="1"/>
    <s v="Mediante memorando No. 2016-500-003596-3 del 11/03/2016 se anexa informes de supervisión con el formato recomendado"/>
    <s v="ENE-MAR"/>
    <x v="1"/>
  </r>
  <r>
    <n v="1881"/>
    <n v="670"/>
    <x v="1"/>
    <s v="Se presentan observaciones a la gestión realizada por parte del Supervisor,_x000a_                                                                                                                  _x000a_Además de tener en cuenta las observaciones detectadas a la inte"/>
    <x v="4"/>
    <x v="4"/>
    <x v="31"/>
    <s v="Javier León"/>
    <s v="Noviembre de 2013"/>
    <n v="2013"/>
    <s v="PEI"/>
    <n v="56"/>
    <s v="Ac"/>
    <s v="1.Comunicación a las Alcaldías para que velen por la defensa y protección del derecho de vía tal como es su competencia"/>
    <m/>
    <m/>
    <m/>
    <s v="Mediante memorando No. 2016-500-003596-3 del 11/03/2016 se anexan comunicaciones a todas las alcaldías solicitando el retiro de vallas; sin embargo, es necesario evidenciar si se han realizado acciones al respecto._x000a_De igual manera, mediante memorando No. "/>
    <m/>
    <x v="1"/>
    <m/>
    <s v="MAYO"/>
    <x v="1"/>
  </r>
  <r>
    <n v="1882"/>
    <n v="671"/>
    <x v="1"/>
    <s v="Se presentan observaciones a la gestión realizada por parte del Supervisor,_x000a_                                                                                                                  _x000a_Además de tener en cuenta las observaciones detectadas a la inte"/>
    <x v="4"/>
    <x v="4"/>
    <x v="31"/>
    <s v="Javier León"/>
    <s v="Noviembre de 2013"/>
    <n v="2013"/>
    <s v="PEI"/>
    <n v="56"/>
    <s v="Ac"/>
    <s v="INCONFORMIDAD NO PROCEDENTE_x000a_Ruta del Sol Sector 3, presenta únicamente el hallazgo compartido con Santa Marta - Paraguachón respecto a la operación de las básculas dinámicas , sin embargo se allegó informe de interventoría y concesionario  donde se explic"/>
    <d v="2013-12-09T00:00:00"/>
    <d v="2014-07-31T00:00:00"/>
    <m/>
    <s v="Mediante correo electrónico del 21/12/15 se informa acción; sin embargo, es necesario esperar respuesta de la Contraloría. Avance en 2016"/>
    <m/>
    <x v="1"/>
    <s v="Mediante memorando No. 2016-500-003596-3 del 11/03/2016 se informa que el hallazgo está al 100% de cumplimiento"/>
    <s v="ENE-MAR"/>
    <x v="1"/>
  </r>
  <r>
    <n v="1883"/>
    <n v="672"/>
    <x v="1"/>
    <s v="Se presentan observaciones a la gestión realizada por parte del Supervisor,_x000a_                                                                                                                  _x000a_Además de tener en cuenta las observaciones detectadas a la inte"/>
    <x v="4"/>
    <x v="4"/>
    <x v="31"/>
    <s v="Javier León"/>
    <s v="Noviembre de 2013"/>
    <n v="2013"/>
    <s v="PEI"/>
    <n v="56"/>
    <s v="Ac"/>
    <s v="1. Comunicación de la Agencia solicitando la reducción por incumplimiento a los indicadores según sea el caso"/>
    <d v="2013-12-09T00:00:00"/>
    <d v="2014-07-31T00:00:00"/>
    <m/>
    <s v="Mediante correo electrónico del 21/12/15 se informa acción; sin embargo, es necesario aportar soportes"/>
    <m/>
    <x v="1"/>
    <s v="Mediante memorando No. 2016-500-003596-3 del 11/03/2016 se informa que se aplicó la respectiva disminución en el ingreso del concesionario, producto de los incumplimientos"/>
    <s v="ENE-MAR"/>
    <x v="1"/>
  </r>
  <r>
    <n v="1884"/>
    <n v="673"/>
    <x v="1"/>
    <s v="Se presentan observaciones a la gestión realizada por parte del Supervisor,_x000a_                                                                                                                  _x000a_Además de tener en cuenta las observaciones detectadas a la inte"/>
    <x v="4"/>
    <x v="4"/>
    <x v="31"/>
    <s v="Javier León"/>
    <s v="Noviembre de 2013"/>
    <n v="2013"/>
    <s v="PEI"/>
    <n v="56"/>
    <s v="Ac"/>
    <s v="1.Presentar relación del personal de la interventoría junto con su radicado de aprobación"/>
    <d v="2013-12-09T00:00:00"/>
    <d v="2014-07-31T00:00:00"/>
    <m/>
    <s v="Mediante correo electrónico del 21/12/15 se informa acción; sin embargo, es necesario aportar soportes"/>
    <m/>
    <x v="1"/>
    <s v="Mediante memorando No. 2016-500-003596-3 del 11/03/2016 se anexa listado de personal con su respectivo oficio de aprobación por parte de ANI"/>
    <s v="ENE-MAR"/>
    <x v="1"/>
  </r>
  <r>
    <n v="1885"/>
    <n v="674"/>
    <x v="1"/>
    <s v="Se presentan observaciones a la gestión realizada por parte del Supervisor,_x000a_                                                                                                                  _x000a_Además de tener en cuenta las observaciones detectadas a la inte"/>
    <x v="4"/>
    <x v="4"/>
    <x v="31"/>
    <s v="Javier León"/>
    <s v="Noviembre de 2013"/>
    <n v="2013"/>
    <s v="PEI"/>
    <n v="56"/>
    <s v="Ac"/>
    <s v="1. Informe de interventoría del estado actual  de los temas pendientes (ver pago 15 del informe)"/>
    <d v="2013-12-09T00:00:00"/>
    <d v="2014-07-31T00:00:00"/>
    <m/>
    <s v="Mediante correo electrónico del 21/12/15 se informa acción; sin embargo, es necesario aportar soportes"/>
    <m/>
    <x v="1"/>
    <s v="Mediante memorando No. 2016-500-003596-3 del 11/03/2016 se anexa informe de la interventoría, en donde se evidencia que las solicitudes fueron realizadas por el concesionario"/>
    <s v="ENE-MAR"/>
    <x v="1"/>
  </r>
  <r>
    <n v="1886"/>
    <n v="675"/>
    <x v="1"/>
    <s v="Se presentan observaciones a la gestión realizada por parte de la Interventoría como:_x000a_ _x000a_1. No obstante, que el contrato de interventoría No SEA 015 de 2012 suscrito ente la Agencia Nacional de Infraestructura y el Consorcio Inter-Puerto, Capitulo IV, secc"/>
    <x v="4"/>
    <x v="3"/>
    <x v="32"/>
    <s v="Javier León"/>
    <s v="Noviembre de 2013"/>
    <n v="2013"/>
    <s v="PEI"/>
    <n v="56"/>
    <s v="Ac"/>
    <s v="1, Se cuenta con formato para la verificación del estado de la señalización temporal de obra."/>
    <m/>
    <m/>
    <m/>
    <s v="Mediante correo electrónico del 21/12/15 se informa acción; sin embargo, es necesario aportar soportes"/>
    <m/>
    <x v="1"/>
    <s v="Mediante memorando No. 2016-303.003674-3  se dio explicación al respecto._x000a__x000a_Mediante memorando No. 2016-303.003674-3  se anexa los últimos 4 informes de interventoría, y aunque uno sólo no cumple con los 5 días hábiles, se evidencia que en general se cumpl"/>
    <s v="JUNIO-JULIO"/>
    <x v="1"/>
  </r>
  <r>
    <n v="1887"/>
    <n v="676"/>
    <x v="1"/>
    <s v="Se presentan observaciones a la gestión realizada por parte de la Interventoría como:_x000a_ _x000a_2.      Dentro de los formatos adoptados por la interventoría se debe incluir la obligación del contrato de concesión en cumplimiento a la señalización temporal de obr"/>
    <x v="4"/>
    <x v="4"/>
    <x v="31"/>
    <s v="Javier León"/>
    <s v="Noviembre de 2013"/>
    <n v="2013"/>
    <s v="PEI"/>
    <n v="56"/>
    <s v="Ac"/>
    <m/>
    <d v="2013-12-09T00:00:00"/>
    <d v="2014-07-31T00:00:00"/>
    <m/>
    <s v="Mediante correo electrónico del 21/12/15 se informa acción; sin embargo, es necesario aportar soportes"/>
    <m/>
    <x v="1"/>
    <s v="Mediante memorando No. 2016-500-003596-3 del 11/03/2016 se anexa formato de la interventoría, en donde se revisa la señalización temporal"/>
    <s v="ENE-MAR"/>
    <x v="1"/>
  </r>
  <r>
    <n v="1888"/>
    <n v="677"/>
    <x v="1"/>
    <s v="Se presentan observaciones a la gestión realizada por parte de la Interventoría como:_x000a_3. Se cuentan con áreas e inversiones condicionadas como lo son la adecuación de la carreara 1 y acceso a la carrera 4[2] (inversión para el 2012), INVEMAR, los silos de"/>
    <x v="4"/>
    <x v="3"/>
    <x v="32"/>
    <s v="Javier León"/>
    <s v="Noviembre de 2013"/>
    <n v="2013"/>
    <s v="PEI"/>
    <n v="56"/>
    <s v="Ac"/>
    <s v="1.Utilización de la herramienta Project On Line, vigente para el reporte de información. Además se tiene un formato de verificación de la pagina web de la Concesión."/>
    <m/>
    <m/>
    <m/>
    <s v="Se redireccionó de Ruta del Sol III al Puerto regional de Santa Marta. A la espera de respuesta_x000a__x000a_Mediante memorando No. 2016-303-008005-3 del 27/06/2016, se evidencia que el concesionario no ha dado respuesta al requerimiento_x000a__x000a_Mediante memorando No. 2016-"/>
    <m/>
    <x v="0"/>
    <m/>
    <m/>
    <x v="1"/>
  </r>
  <r>
    <n v="1889"/>
    <n v="678"/>
    <x v="1"/>
    <s v="Se presentan observaciones a la gestión realizada por parte de la Interventoría como:_x000a_ 4.      No se ha realizado el monitoreo ambiental aire (material particulado gases y ruido), los cuales debieron ser autorizados por la oficina de Gestión Contractual -"/>
    <x v="4"/>
    <x v="3"/>
    <x v="32"/>
    <s v="Javier León"/>
    <s v="Noviembre de 2013"/>
    <n v="2013"/>
    <s v="PEI"/>
    <n v="56"/>
    <s v="Ac"/>
    <s v="1. Informe de Interventoría del estado actual de la señalización horizontal de los hitos 32. Para el hito 33 no aplica debido a que no se ha iniciado la ejecución."/>
    <m/>
    <m/>
    <m/>
    <s v="Se re direccionó de Ruta del Sol III al Puerto regional de Santa Marta. A la espera de respuesta"/>
    <m/>
    <x v="1"/>
    <s v="Se redireccionó de Ruta del Sol III al Puerto regional de Santa Marta. A la espera de respuesta._x000a__x000a_se le dio cierre en el informe de septiembre de 2015"/>
    <s v="JUNIO-JULIO"/>
    <x v="1"/>
  </r>
  <r>
    <n v="1890"/>
    <n v="679"/>
    <x v="1"/>
    <s v="Se presentan observaciones a la gestión realizada por parte de la Interventoría como:_x000a_ _x000a_5. Existen algunas observaciones técnicas efectuadas por parte de la oficina de Control Interno, sobre las cuales no existe pronunciamiento alguno emanado de la superv"/>
    <x v="4"/>
    <x v="3"/>
    <x v="32"/>
    <s v="Javier León"/>
    <s v="Noviembre de 2013"/>
    <n v="2013"/>
    <s v="PEI"/>
    <n v="56"/>
    <s v="Ac"/>
    <m/>
    <m/>
    <m/>
    <m/>
    <s v="Se re direccionó de Ruta del Sol III al Puerto regional de Santa Marta. A la espera de respuesta"/>
    <m/>
    <x v="1"/>
    <s v="Se redireccionó de Ruta del Sol III al Puerto regional de Santa Marta. A la espera de respuesta._x000a__x000a_Mediante memorando No. 2016-303-008005-3 del 27/06/2016, se informa que la recomendación será tenida en cuenta, y de generan indicadores respecto a requerimi"/>
    <s v="JUNIO-JULIO"/>
    <x v="1"/>
  </r>
  <r>
    <n v="1891"/>
    <n v="680"/>
    <x v="1"/>
    <s v="Se presentan observaciones a la gestión realizada por parte de la Interventoría como:_x000a_6. No se han presentado por parte de la Gerencia Portuaria los formatos para realizar los inventarios por parte de la Interventoría, lo que ocasiona posibles retrasos en"/>
    <x v="4"/>
    <x v="3"/>
    <x v="32"/>
    <s v="Javier León"/>
    <s v="Noviembre de 2013"/>
    <n v="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2"/>
    <n v="681"/>
    <x v="1"/>
    <s v="Se presentan observaciones a la gestión realizada por parte de la Interventoría como:_x000a_7. Los inventarios a realizar por parte de la interventoría deben estar enmarcados dentro de los formatos y con la información de toda la infraestructura existente en el"/>
    <x v="4"/>
    <x v="3"/>
    <x v="32"/>
    <s v="Javier León"/>
    <s v="Noviembre de 2013"/>
    <n v="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3"/>
    <n v="682"/>
    <x v="1"/>
    <s v="Se presentan observaciones a la gestión realizada por parte de la Interventoría como:_x000a_8. El plan bianual para la vigencia 2013, se encuentra en ejecución en virtud de la falta de pronunciamiento oficial e idóneo de la Entidad; en razón a que la solicitud "/>
    <x v="4"/>
    <x v="3"/>
    <x v="32"/>
    <s v="Javier León"/>
    <s v="Noviembre de 2013"/>
    <n v="2013"/>
    <s v="PEI"/>
    <n v="56"/>
    <s v="Ac"/>
    <m/>
    <m/>
    <m/>
    <m/>
    <s v="Se redireccionó de Ruta del Sol III al Puerto regional de Santa Marta. A la espera de respuesta"/>
    <m/>
    <x v="1"/>
    <s v="Se redireccionó de Ruta del Sol III al Puerto regional de Santa Marta. A la espera de respuesta._x000a__x000a_Mediante memorando No. 2016-303-008005-3 del 27/06/2016, se informa, se informa que la no conformidad es igual a la 2927, la cual mediante correo electrónico"/>
    <s v="JUNIO-JULIO"/>
    <x v="1"/>
  </r>
  <r>
    <n v="1895"/>
    <n v="684"/>
    <x v="1"/>
    <s v="Se presentan observaciones a la gestión realizada por parte de la Interventoría como:_x000a_10. Al momento de la visita por parte de Control Interno, solo se habían allegado a la Entidad dos (2) de las tres (3) las Batimetrías, que se especifican dentro obligac"/>
    <x v="4"/>
    <x v="3"/>
    <x v="32"/>
    <s v="Javier León"/>
    <s v="Noviembre de 2013"/>
    <n v="2013"/>
    <s v="PEI"/>
    <n v="56"/>
    <s v="Ac"/>
    <m/>
    <m/>
    <m/>
    <m/>
    <s v="Se redireccionó de Ruta del Sol III al Puerto regional de Santa Marta. A la espera de respuesta._x000a__x000a_Mediante memorando No. 2016-303-011501-3 del 22/09/2016, se informa que la interventoría ha realizado batimetrías periódicamente, dando cumplimiento a lo est"/>
    <m/>
    <x v="0"/>
    <m/>
    <m/>
    <x v="1"/>
  </r>
  <r>
    <n v="1896"/>
    <n v="685"/>
    <x v="1"/>
    <s v="Se presentan observaciones a la gestión realizada por parte de la Interventoría como:_x000a__x000a_11. Se debe realizar un inventario a nivel de detalle de la infraestructura portuaria en aplicación y en cumplimiento de los lineamientos indicados, por parte de la Age"/>
    <x v="4"/>
    <x v="3"/>
    <x v="32"/>
    <s v="Javier León"/>
    <s v="Noviembre de 2013"/>
    <n v="2013"/>
    <s v="PEI"/>
    <n v="56"/>
    <s v="Ac"/>
    <m/>
    <m/>
    <m/>
    <m/>
    <s v="Se re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897"/>
    <n v="686"/>
    <x v="1"/>
    <s v="Se presentan observaciones a la gestión realizada por parte de la Interventoría como:_x000a_12. El supervisor del proyecto se encuentra a cargo de la concesión SPRSM tiene a su cargo 28 contratos adicionales, lo que le impide realizar un adecuado seguimiento a "/>
    <x v="4"/>
    <x v="3"/>
    <x v="32"/>
    <s v="Javier León"/>
    <s v="Noviembre de 2013"/>
    <n v="2013"/>
    <s v="PEI"/>
    <n v="56"/>
    <s v="Ac"/>
    <m/>
    <d v="2013-12-09T00:00:00"/>
    <d v="2014-07-31T00:00:00"/>
    <m/>
    <s v="Mediante correo electrónico del 21/12/15 se informa acción; sin embargo, es necesario aportar soportes"/>
    <m/>
    <x v="1"/>
    <s v="Mediante memorando No. 2016-303.003674-3 se dio explicación al respecto"/>
    <s v="ENE-MAR"/>
    <x v="1"/>
  </r>
  <r>
    <n v="1899"/>
    <n v="688"/>
    <x v="1"/>
    <s v="Se presentan observaciones a la gestión realizada por parte de la Interventoría como:_x000a_14.   Se debe anexar el seguimiento realizado a la página WEB de la concesión donde se verifique la divulgación y actualización de los aspectos importantes de la concesi"/>
    <x v="4"/>
    <x v="4"/>
    <x v="31"/>
    <s v="Javier León"/>
    <s v="Noviembre de 2013"/>
    <n v="2013"/>
    <s v="PEI"/>
    <n v="56"/>
    <s v="Ac"/>
    <s v="1.Utilización de la herramienta Project On Line, vigente para el reporte de información. Además se tiene un formato de verificación de la pagina web de la Concesión."/>
    <d v="2013-12-09T00:00:00"/>
    <d v="2014-07-31T00:00:00"/>
    <m/>
    <s v="Mediante correo electrónico del 21/12/15 se informa acción; sin embargo, es necesario aportar soportes"/>
    <m/>
    <x v="1"/>
    <s v="Mediante memorando No. 2016-500-003596-3 del 11/03/2016 se informa que se realiza mediante la herramienta Project on line"/>
    <s v="ENE-MAR"/>
    <x v="1"/>
  </r>
  <r>
    <n v="1901"/>
    <n v="690"/>
    <x v="1"/>
    <s v="Se presentan observaciones a la gestión realizada por parte del Supervisor,[5]_x000a_ _x000a_Además de tener en cuenta las observaciones detectadas a la interventoría, para el ejercicio de las acciones a que haya lugar, se presentan las siguientes:_x000a_ _x000a_13. Al no estar "/>
    <x v="4"/>
    <x v="3"/>
    <x v="32"/>
    <s v="Javier León"/>
    <s v="Noviembre de 2013"/>
    <n v="2013"/>
    <s v="PEI"/>
    <n v="56"/>
    <s v="Ac"/>
    <m/>
    <m/>
    <m/>
    <m/>
    <s v="Se redireccionó de Ruta del Sol III al Puerto regional de Santa Marta. A la espera de respuesta._x000a__x000a_Mediante memorando No. 2016-303-011501-3 del 22/09/2016, se informa que se están realizando el adecuado seguimiento de los planes bianuales, los cuales permi"/>
    <m/>
    <x v="0"/>
    <m/>
    <m/>
    <x v="1"/>
  </r>
  <r>
    <n v="1902"/>
    <n v="691"/>
    <x v="1"/>
    <s v="Se presentan observaciones a la gestión realizada por parte del Supervisor,[5]_x000a_ _x000a_Además de tener en cuenta las observaciones detectadas a la interventoría, para el ejercicio de las acciones a que haya lugar, se presentan las siguientes:_x000a_14. Se debe aclara"/>
    <x v="4"/>
    <x v="3"/>
    <x v="32"/>
    <s v="Javier León"/>
    <s v="Noviembre de 2013"/>
    <n v="2013"/>
    <s v="PEI"/>
    <n v="56"/>
    <s v="Ac"/>
    <m/>
    <m/>
    <m/>
    <m/>
    <s v="Se redireccionó de Ruta del Sol III al Puerto regional de Santa Marta. A la espera de respuesta._x000a__x000a_Mediante memorando No. 2016-303-011501-3 del 22/09/2016, se informa que la interventoría a suministrado a la ANI balances técnicos, financieros y jurídicos d"/>
    <m/>
    <x v="0"/>
    <m/>
    <m/>
    <x v="1"/>
  </r>
  <r>
    <n v="1903"/>
    <n v="692"/>
    <x v="1"/>
    <s v="Se presentan observaciones a la gestión realizada por parte del Supervisor,[5]_x000a_ _x000a_Además de tener en cuenta las observaciones detectadas a la interventoría, para el ejercicio de las acciones a que haya lugar, se presentan las siguientes:_x000a_15. La Interventor"/>
    <x v="4"/>
    <x v="3"/>
    <x v="32"/>
    <s v="Javier León"/>
    <s v="Noviembre de 2013"/>
    <n v="2013"/>
    <s v="PEI"/>
    <n v="56"/>
    <s v="Ac"/>
    <m/>
    <m/>
    <m/>
    <m/>
    <s v="Se redireccionó de Ruta del Sol III al Puerto regional de Santa Marta. A la espera de respuesta._x000a__x000a_Mediante memorando No. 2016-303-011501-3 del 22/09/2016, se informa que se solicitó al concesionario entregar oprtunamente la infotrmación a la interventoría"/>
    <m/>
    <x v="0"/>
    <m/>
    <m/>
    <x v="1"/>
  </r>
  <r>
    <n v="1904"/>
    <n v="693"/>
    <x v="1"/>
    <s v="Se presentan observaciones a la gestión realizada por parte del Supervisor,[5]_x000a_ _x000a_Además de tener en cuenta las observaciones detectadas a la interventoría, para el ejercicio de las acciones a que haya lugar, se presentan las siguientes:_x000a_16. Es importante "/>
    <x v="4"/>
    <x v="3"/>
    <x v="32"/>
    <s v="Javier León"/>
    <s v="Noviembre de 2013"/>
    <n v="2013"/>
    <s v="PEI"/>
    <n v="56"/>
    <s v="Ac"/>
    <m/>
    <m/>
    <m/>
    <m/>
    <s v="Se redireccionó de Ruta del Sol III al Puerto regional de Santa Marta. A la espera de respuesta._x000a__x000a_Mediante memorando No. 2016-303-011501-3 del 22/09/2016, se informa que la interventoría realiza la verficación del formato 044 en donde se evidencia que los"/>
    <m/>
    <x v="0"/>
    <m/>
    <m/>
    <x v="1"/>
  </r>
  <r>
    <n v="1906"/>
    <n v="695"/>
    <x v="1"/>
    <s v="Se presentan observaciones a la gestión realizada por parte del Supervisor,[5]_x000a_ _x000a_Además de tener en cuenta las observaciones detectadas a la interventoría, para el ejercicio de las acciones a que haya lugar, se presentan las siguientes:_x000a_18. Se debe solici"/>
    <x v="4"/>
    <x v="3"/>
    <x v="32"/>
    <s v="Javier León"/>
    <s v="Noviembre de 2013"/>
    <n v="2013"/>
    <s v="PEI"/>
    <n v="56"/>
    <s v="Ac"/>
    <m/>
    <m/>
    <m/>
    <m/>
    <s v="Se redireccionó de Ruta del Sol III al Puerto regional de Santa Marta. A la espera de respuesta._x000a__x000a_Mediante memorando No. 2016-303-011501-3 del 22/09/2016, se informa que mediante revisión al expediente, se encontró dos comunicaciones solicitando demolicio"/>
    <m/>
    <x v="0"/>
    <m/>
    <m/>
    <x v="1"/>
  </r>
  <r>
    <n v="1907"/>
    <n v="696"/>
    <x v="1"/>
    <s v="Se presentan observaciones a la gestión realizada por parte del Supervisor,[5]_x000a_ _x000a_Además de tener en cuenta las observaciones detectadas a la interventoría, para el ejercicio de las acciones a que haya lugar, se presentan las siguientes:_x000a_19. Dentro del inv"/>
    <x v="4"/>
    <x v="3"/>
    <x v="32"/>
    <s v="Javier León"/>
    <s v="Noviembre de 2013"/>
    <n v="2013"/>
    <s v="PEI"/>
    <n v="56"/>
    <s v="Ac"/>
    <m/>
    <m/>
    <m/>
    <m/>
    <s v="Se redireccionó de Ruta del Sol III al Puerto regional de Santa Marta. A la espera de respuesta._x000a__x000a_Mediante memorando No. 2016-303-011501-3 del 22/09/2016, se informa que la interventoría realizará un informe detallado al respecto._x000a__x000a_Seguimiento en diciembr"/>
    <m/>
    <x v="0"/>
    <m/>
    <m/>
    <x v="1"/>
  </r>
  <r>
    <n v="1908"/>
    <n v="697"/>
    <x v="1"/>
    <s v="Se presentan observaciones a la gestión realizada por parte del Supervisor,[5]_x000a_ _x000a_Además de tener en cuenta las observaciones detectadas a la interventoría, para el ejercicio de las acciones a que haya lugar, se presentan las siguientes:_x000a_20. Para el invent"/>
    <x v="4"/>
    <x v="3"/>
    <x v="32"/>
    <s v="Javier León"/>
    <s v="Noviembre de 2013"/>
    <n v="2013"/>
    <s v="PEI"/>
    <n v="56"/>
    <s v="Ac"/>
    <m/>
    <m/>
    <m/>
    <m/>
    <s v="Se re direccionó de Ruta del Sol III al Puerto regional de Santa Marta. A la espera de respuesta"/>
    <m/>
    <x v="1"/>
    <s v="Mediante memorando No. 2016-303-011501-3 del 22/09/2016, se informa que los inventarios de los años 2014 y 2015  fueron remitidos por la interventoría a la ANI. Se anexan soportes"/>
    <s v="septiembre"/>
    <x v="1"/>
  </r>
  <r>
    <n v="1909"/>
    <n v="698"/>
    <x v="1"/>
    <s v="Se presentan observaciones a la gestión realizada por parte del Supervisor,[5]_x000a_ _x000a_Además de tener en cuenta las observaciones detectadas a la interventoría, para el ejercicio de las acciones a que haya lugar, se presentan las siguientes:_x000a_21. Temas pendient"/>
    <x v="4"/>
    <x v="3"/>
    <x v="32"/>
    <s v="Javier León"/>
    <s v="Noviembre de 2013"/>
    <n v="2013"/>
    <s v="PEI"/>
    <n v="56"/>
    <s v="Ac"/>
    <m/>
    <m/>
    <m/>
    <m/>
    <s v="Se redireccionó de Ruta del Sol III al Puerto regional de Santa Marta. A la espera de respuesta._x000a__x000a_Mediante memorando No. 2016-303-011501-3 del 22/09/2016, se anexa la explicación y soportes al respecto. Falta lo referido a la línea férrea"/>
    <m/>
    <x v="0"/>
    <m/>
    <m/>
    <x v="1"/>
  </r>
  <r>
    <n v="1910"/>
    <n v="699"/>
    <x v="1"/>
    <s v="1.       No obstante que el contrato de interventoría No 020 de 2012 suscrito ente la Agencia Nacional de Infraestructura y el Consorcio Interventoría Transversal de las Américas, Capitulo IV, sección 4.0.2 “Informes mensuales”, establece que el intervent"/>
    <x v="4"/>
    <x v="3"/>
    <x v="33"/>
    <s v="Javier León"/>
    <s v="Diciembre  de 2013"/>
    <n v="2013"/>
    <s v="PEI"/>
    <n v="58"/>
    <s v="Ac"/>
    <m/>
    <d v="2013-12-09T00:00:00"/>
    <d v="2014-07-31T00:00:00"/>
    <m/>
    <s v="Mediante correo electrónico del 15/12/15 se anexa evidencias de gestión respecto a 20 observaciones. Faltan documentos por entregar_x000a_*Mediante correo electrónico del 10/03/2016 y memorando No. 2016-300-003716-3 del 15/03/2016 se anexa evidencias de gestión"/>
    <m/>
    <x v="1"/>
    <m/>
    <s v="MAYO"/>
    <x v="1"/>
  </r>
  <r>
    <n v="1952"/>
    <n v="741"/>
    <x v="1"/>
    <s v="Se presentan observaciones a la gestión realizada por parte del Supervisor,[10]_x000a_ _x000a_Además de tener en cuenta las observaciones detectadas a la interventoría, para el ejercicio de las acciones a que haya lugar, se presentan las siguientes:_x000a_ 32. En el tramo "/>
    <x v="4"/>
    <x v="4"/>
    <x v="17"/>
    <s v="Javier León"/>
    <s v="Diciembre  de 2013"/>
    <n v="2013"/>
    <s v="PEI"/>
    <n v="16"/>
    <s v="Ac"/>
    <s v="En el numeral 3 del memorando No. 2015-500-015325-3 del 24/12/15, se mencionó que esta no conformidad no había sido enviada en la matriz original que remitió la oficina de control interno el 17/11/2015, por lo cual no se presentaron acciones para la misma"/>
    <d v="2013-12-09T00:00:00"/>
    <d v="2014-07-31T00:00:00"/>
    <m/>
    <s v="No se mencionó en el memorando No. 2015-500-015325-3"/>
    <m/>
    <x v="1"/>
    <s v="Mediante memorando No. 2016-500-003794-3 del 16/03/2016 se informa que el hito 2 no corresponde al mencionado en la no conformidad, razón por la cual se cierra"/>
    <s v="ENE-MAR"/>
    <x v="1"/>
  </r>
  <r>
    <n v="1981"/>
    <n v="770"/>
    <x v="1"/>
    <s v="1. Pérdida de Trazabilidad en algunas respuestas enviadas a los Entes de Control"/>
    <x v="2"/>
    <x v="2"/>
    <x v="14"/>
    <s v="Luz Mary Hernández"/>
    <s v="Diciembre  de 2013"/>
    <n v="2013"/>
    <m/>
    <m/>
    <m/>
    <m/>
    <m/>
    <m/>
    <m/>
    <m/>
    <m/>
    <x v="1"/>
    <s v="esta no conformidad se revisa con las no conformidades del PAOC 1"/>
    <s v="ENE-MAR"/>
    <x v="0"/>
  </r>
  <r>
    <n v="1983"/>
    <n v="772"/>
    <x v="1"/>
    <s v="3. Falta de Concordancia de los registros que constituyen la Base de Datos con la Realidad"/>
    <x v="2"/>
    <x v="2"/>
    <x v="14"/>
    <s v="Luz Mary Hernández"/>
    <s v="Diciembre  de 2013"/>
    <n v="2013"/>
    <m/>
    <m/>
    <m/>
    <m/>
    <m/>
    <m/>
    <m/>
    <m/>
    <m/>
    <x v="1"/>
    <s v="esta no conformidad se revisa con las no conformidades del PAOC 1"/>
    <s v="ENE-MAR"/>
    <x v="0"/>
  </r>
  <r>
    <n v="1985"/>
    <n v="774"/>
    <x v="1"/>
    <s v="1. Se deben estructurar de manera apropiada los indicadores de gestión, los cuales deben diseñarse con el acompañamiento de la Vicepresidencia de Planeación, a fin de que estos sean coherentes y permitan medir con parámetros de calidad la gestión desarrol"/>
    <x v="3"/>
    <x v="2"/>
    <x v="5"/>
    <s v="Luz Mary Hernández"/>
    <s v="Diciembre  de 2013"/>
    <n v="2013"/>
    <s v="PEI"/>
    <n v="91"/>
    <m/>
    <m/>
    <m/>
    <m/>
    <m/>
    <m/>
    <m/>
    <x v="1"/>
    <s v="Se trabajara  con la no conformidad numero 2965 de indicadores gestión de procesos"/>
    <s v="ENE-MAR"/>
    <x v="0"/>
  </r>
  <r>
    <n v="1987"/>
    <n v="776"/>
    <x v="1"/>
    <s v="3. En la estructuración de los planes de capacitación, se debe tener en cuenta todos los lineamientos establecidos en las guía diseñadas por el Departamento Administrativa de la Función Pública – DAFP y la Escuela Superior de Administración – Publica, ESA"/>
    <x v="3"/>
    <x v="2"/>
    <x v="5"/>
    <s v="Luz Mary Hernández"/>
    <s v="Diciembre  de 2013"/>
    <n v="2013"/>
    <s v="PEI"/>
    <n v="91"/>
    <s v="Ac"/>
    <s v="Realización de reuniones a fin de identificar las necesidades de formación, ítems, se identificaron los facilitadores internos, se realizaron cronogramas de actividad a realizar."/>
    <m/>
    <m/>
    <s v="El Grupo de Talento Humano, aplica las normas contenidas en  la Ley  909 de 2004 , los Decretos 1567/98 , 1083/15 y demás normas concordantes,  de acuerdo con el proceso de Gestión de Talento Humano y los lineamientos básicos del Departamento Administrati"/>
    <s v="Se consultó el contenido de la información incluida en el link: http://www.ani.gov.co/planes/plan-de-gestion-del-talento-humano. Por otra parte se solicitó copia de los documentos que soportan algunas faces en la formulación del PIC de la entidad. En este"/>
    <n v="100"/>
    <x v="1"/>
    <m/>
    <s v="ABRIL"/>
    <x v="0"/>
  </r>
  <r>
    <n v="1988"/>
    <n v="777"/>
    <x v="1"/>
    <s v="4. Sí bien es cierto que la entidad cuenta con un manual de inducción, también lo es que el plan de capacitación no contempla cursos, talleres  o actividades de inducción y reinducción, lo cual se hace necesario dadas nuevas funciones, compromisos y norma"/>
    <x v="3"/>
    <x v="2"/>
    <x v="5"/>
    <s v="Luz Mary Hernández"/>
    <s v="Diciembre  de 2013"/>
    <n v="2013"/>
    <s v="PEI"/>
    <n v="91"/>
    <m/>
    <m/>
    <m/>
    <m/>
    <s v="La inducción es una actividad permanente del procedimiento de provisión de los cargos de la planta de personal de la ANI, la cual se realiza de manera constante a todos los servidores que ingresan a la Entidad. Adicionalmente si se genera la necesidad de "/>
    <s v="Se consultó el contenido de la información incluida en el link: El manual de inducción se puede consultar en el siguiente link: http://www.ani.gov.co/gestion-talento-humano/manual-de-inducciion o a través de la UNIANI: http://www.uniani.net/. Por otra par"/>
    <n v="100"/>
    <x v="1"/>
    <m/>
    <s v="ABRIL"/>
    <x v="0"/>
  </r>
  <r>
    <n v="1989"/>
    <n v="778"/>
    <x v="1"/>
    <s v="5. Se hace necesario elaborar el panorama de factores de riesgo  de la entidad, a fin de poder reconocer con precisión las fuentes generadoras de los posibles eventos de riesgos al interior de la ANI; y en general, todo lo referente con el  Sistema de Ges"/>
    <x v="3"/>
    <x v="2"/>
    <x v="5"/>
    <s v="Luz Mary Hernández"/>
    <s v="Diciembre  de 2013"/>
    <n v="2013"/>
    <s v="PEI"/>
    <n v="91"/>
    <s v="Ac"/>
    <s v="Informe de gestión en salud ocupacional - arp positiva"/>
    <d v="2013-04-01T00:00:00"/>
    <d v="2013-04-01T00:00:00"/>
    <s v="Los documentos exigidos por el Sistema de Gestión de Seguridad y Salud en el Trabajo se encuentran elaborados en coordinación con la ARL;  actualmente el SGSST  está en proceso de implementación, por lo cual se plantea cerrar esta No Conformidad."/>
    <s v=" GTC-45-2010- POSITIVA ARP- Se recibe documento titulado &quot;Matriz de Identificación y Valoración de Peligros"/>
    <n v="100"/>
    <x v="1"/>
    <m/>
    <s v="ABRIL"/>
    <x v="0"/>
  </r>
  <r>
    <n v="1990"/>
    <n v="779"/>
    <x v="1"/>
    <s v="6. Para el año 2012, se denota una falta de ejecución del presupuesto de capacitación bienestar social y estímulos, toda vez que sólo se ejecutó 66%, siendo critico dentro de este el asignado a servicios de capacitación donde sólo se ejecutó el 3%.; en ta"/>
    <x v="3"/>
    <x v="2"/>
    <x v="5"/>
    <s v="Luz Mary Hernández"/>
    <s v="Diciembre  de 2013"/>
    <n v="2013"/>
    <s v="PEI"/>
    <n v="91"/>
    <m/>
    <m/>
    <m/>
    <m/>
    <s v="En la vigencia 2012 y 2013 la planta de personal no se encontraba provista en su totalidad y adicionalmente el proceso de transición de INCO a ANI afectó la formulación y ejecución de los proyectos de aprendizaje._x000a_Por otra parte debido a restricciones pre"/>
    <s v="Al revisar y analizar los argumentos expuestos por la dependencia competente se procede con el cierre de la presente NO conformidad."/>
    <n v="100"/>
    <x v="1"/>
    <m/>
    <s v="ABRIL"/>
    <x v="0"/>
  </r>
  <r>
    <n v="1992"/>
    <n v="781"/>
    <x v="1"/>
    <s v="8. Se deben definir estrategias apropiadas que permitan convocar a las diferentes dependencias de la entidad, para que participen y se postulen en los planes de incentivos que premien a los equipos de trabajo._x000a__x000a_"/>
    <x v="3"/>
    <x v="2"/>
    <x v="5"/>
    <s v="Luz Mary Hernández"/>
    <s v="Diciembre  de 2013"/>
    <n v="2013"/>
    <s v="PEI"/>
    <n v="91"/>
    <m/>
    <m/>
    <m/>
    <m/>
    <s v="De acuerdo con el artículo 2.2.10.15 el mejor equipo de trabajo debe ser premiado con incentivos pecuniarios, debido a restricciones presupuestales, la Agencia Nacional de Infraestructura ha decidido, de momento, no contemplar dentro del plan de incentivo"/>
    <s v="Al revisar y analizar los argumentos expuestos por la dependencia competente se procede con el cierre de la presente NO conformidad."/>
    <n v="100"/>
    <x v="1"/>
    <m/>
    <s v="ABRIL"/>
    <x v="0"/>
  </r>
  <r>
    <n v="1993"/>
    <n v="782"/>
    <x v="1"/>
    <s v="9. Se considera necesario actualizar la Resolución No. 540 de 2008, por medio de la cual se define la Política de Talento Humano en el Instituto Nacional de Concesiones – INCO, toda vez que esta hace relación a la anterior entidad._x000a__x000a_"/>
    <x v="3"/>
    <x v="2"/>
    <x v="5"/>
    <s v="Luz Mary Hernández"/>
    <s v="Diciembre  de 2013"/>
    <n v="2013"/>
    <s v="PEI"/>
    <n v="91"/>
    <m/>
    <m/>
    <m/>
    <m/>
    <s v="De acuerdo con el artículo 28 del Decreto 4165 de 2011, todas las referencias que se hayan hecho o se hagan al Instituto Nacional de Concesiones - INCO deben entenderse referidas a la Agencia Nacional de Infraestructura;  por lo cual queda entendido que l"/>
    <s v="Al revisar y analizar los argumentos expuestos por la dependencia competente se procede con el cierre de la presente NO conformidad."/>
    <n v="100"/>
    <x v="1"/>
    <m/>
    <s v="ABRIL"/>
    <x v="0"/>
  </r>
  <r>
    <n v="1994"/>
    <n v="783"/>
    <x v="1"/>
    <s v="10. las resoluciones Nos. 797 del 26/11/2012 y la 872 del 12/08/2013 contravienen la normatividad superior vigente, teniendo en cuenta que el Art. 77 del Decreto 1227 de 2005 y el Decreto 1567 de 1998 Art. 33 hacen alusión a incentivos de carácter no pecu"/>
    <x v="3"/>
    <x v="2"/>
    <x v="5"/>
    <s v="Luz Mary Hernández"/>
    <s v="Diciembre  de 2013"/>
    <n v="2013"/>
    <s v="PEI"/>
    <n v="91"/>
    <m/>
    <m/>
    <m/>
    <m/>
    <s v="Las Resoluciones que adoptaron el Plan de Incentivos no Pecuniarios de la  Agencia Nacional de Infraestructura, para el reconocimiento del mejor empleado de carrera, mejores empleados de carrera de cada nivel jerárquico y mejor empleado de libre nombramie"/>
    <s v="Consultada la norma  Art. 77 del Decreto 1227 de 2005 y el Decreto 1567 de 1998 Art. , se evidencia que le faculta al &quot; El jefe de cada entidad adoptará anualmente el plan de incentivos institucionales y señalará en él los incentivos no pecuniarios&quot;. En e"/>
    <n v="100"/>
    <x v="1"/>
    <m/>
    <s v="ABRIL"/>
    <x v="0"/>
  </r>
  <r>
    <n v="1997"/>
    <n v="786"/>
    <x v="1"/>
    <s v="4. También advertimos que no se encuentra informe de gestión asociado a todas las cuentas de cobro presentadas por el contratista, cuentas de cobro que deberían contener los porcentajes de avance, cantidades de obra, entre otras. _x000a__x000a_"/>
    <x v="2"/>
    <x v="2"/>
    <x v="10"/>
    <s v="Marcos  Noguera"/>
    <s v="Diciembre  de 2013"/>
    <n v="2013"/>
    <s v="PEI"/>
    <n v="99"/>
    <s v="Ac"/>
    <s v="Se presenta el acta de liquidación contractual"/>
    <m/>
    <m/>
    <m/>
    <s v="No se subsanó, mirar último informe de recibo a satisfacción."/>
    <m/>
    <x v="1"/>
    <s v="El día 27 de abril de 2016, la no conformidad se cierra en razón que se le realizó el tratamiento adecuado, siendo demostrado por el GIT responsable."/>
    <s v="ABRIL"/>
    <x v="0"/>
  </r>
  <r>
    <n v="1998"/>
    <n v="787"/>
    <x v="1"/>
    <s v="5. De la misma manera, la labor de una interventoría dentro del contrato Estatal corresponde a la vigilancia y control, labor esta que a priori se nota deficiente, teniendo en cuenta que para cada uno de los pagos y desembolsos al contratista era necesari"/>
    <x v="2"/>
    <x v="2"/>
    <x v="10"/>
    <s v="Marcos  Noguera"/>
    <s v="Diciembre  de 2013"/>
    <n v="2013"/>
    <s v="PEI"/>
    <n v="99"/>
    <m/>
    <m/>
    <m/>
    <m/>
    <m/>
    <m/>
    <m/>
    <x v="1"/>
    <s v="No conformidad subsanada bajo la teoría que la jurisprudencia denomina; el hecho cumplido, tocaría tomar medidas para que lo anterior no siga ocurriendo."/>
    <s v="ENE-MAR"/>
    <x v="0"/>
  </r>
  <r>
    <n v="1999"/>
    <n v="788"/>
    <x v="1"/>
    <s v="6. Finalmente, no se encontró el Acta de Liquidación correspondiente al contrato en mención, para lo cual se le consultó a la encargada de realizar las liquidaciones contractuales para este tipo de contratos dentro de la ANI, la Dra. Nazly Janne Delgado V"/>
    <x v="2"/>
    <x v="2"/>
    <x v="10"/>
    <s v="Marcos  Noguera"/>
    <s v="Diciembre  de 2013"/>
    <n v="2013"/>
    <s v="PEI"/>
    <n v="99"/>
    <m/>
    <m/>
    <m/>
    <m/>
    <m/>
    <m/>
    <m/>
    <x v="1"/>
    <s v="la anterior no conformidad se encuentra subsanada teniendo en cuenta que de acuerdo al artículo 217 del decreto 019 de 2012 no se hace obligatoria la realización de acta de liquidación para los contratos de prestación de servicios."/>
    <s v="ENE-MAR"/>
    <x v="0"/>
  </r>
  <r>
    <n v="2000"/>
    <n v="789"/>
    <x v="1"/>
    <s v="1. No fue posible conciliar la información contable con los recursos físicos de la Entidad debido a la desactualización de la base de datos del inventario de activos fijos._x000a__x000a_"/>
    <x v="2"/>
    <x v="2"/>
    <x v="10"/>
    <s v="Luz Jeni Fung Muñoz"/>
    <s v="Diciembre  de 2013"/>
    <n v="2013"/>
    <s v="PEI"/>
    <n v="88"/>
    <m/>
    <m/>
    <m/>
    <m/>
    <s v="SE CERRO EN EL INFORME DE JULIO-AGOSTO DE 2016, DE AUDITORIA SE REFLEJA, LOS SOPORTES SON LOS REGISTROS CONTABLES."/>
    <m/>
    <m/>
    <x v="1"/>
    <m/>
    <s v="ABRIL"/>
    <x v="0"/>
  </r>
  <r>
    <n v="2003"/>
    <n v="792"/>
    <x v="1"/>
    <s v="4. La Agencia Nacional de Infraestructura no está cumpliendo en este momento con lo dispuesto en la norma derivada de los Principios de Contabilidad Generalmente Aceptados en Colombia, con el adecuado y oportuno registro contable de los activos fijos, su "/>
    <x v="2"/>
    <x v="2"/>
    <x v="10"/>
    <s v="Luz Jeni Fung Muñoz"/>
    <s v="Diciembre  de 2013"/>
    <n v="2013"/>
    <s v="PEI"/>
    <n v="88"/>
    <m/>
    <m/>
    <m/>
    <m/>
    <s v="SE CERRO EN EL INFORME DE JULIO-AGOSTO DE 2016, DE AUDITORIA SE REFLEJA, LOS SOPORTES SON LOS REGISTROS CONTABLES."/>
    <m/>
    <m/>
    <x v="1"/>
    <m/>
    <s v="ABRIL"/>
    <x v="0"/>
  </r>
  <r>
    <n v="2009"/>
    <n v="798"/>
    <x v="1"/>
    <s v="• Debido a las expectativas nacionales sobre las metas de terminación de las obras de construcción del nuevo muelle para realizar el cargue directo del carbón, la ANI deberá generar una metodología estructurada para monitorear los avances y las fechas de "/>
    <x v="4"/>
    <x v="3"/>
    <x v="34"/>
    <s v="Juan Carlos Sáenz"/>
    <s v="Diciembre  de 2013"/>
    <n v="2013"/>
    <s v="PEI"/>
    <n v="130"/>
    <s v="Ac"/>
    <s v="1. 1. Conforme al procedimiento administrativo de permisos portuarios con código GCSP-P- 019, se deben presentar de manera trimestral informes de Supervisión._x000a__x000a_2. 2. De acuerdo al memorando con radicado ANI No. 2016-307-004142.3 de fecha 31 de marzo de 20"/>
    <m/>
    <m/>
    <m/>
    <s v="Mediante comunicación No. 2015-303-014928-3, se informa que se realizará semestralmente un informe ejecutivo del estado de cumplimiento del contrato de concesión._x000a__x000a_Se verificará cumplimiento el 2016"/>
    <m/>
    <x v="1"/>
    <s v="Mediante correo electrónico del 07/09/2016, se informa las acciones que realiza la supervisora dentro de sus obligaciones contractuales, las cuales evidencian la entrega de informes trimestrales de avance del proyecto. _x000a_Se anexan informes del 2015 y 2016."/>
    <s v="septiembre"/>
    <x v="1"/>
  </r>
  <r>
    <n v="2010"/>
    <n v="799"/>
    <x v="1"/>
    <s v="8.1. Ejecución Contractual – Avances y Utilización de los Recursos._x000a_• Hasta la fecha no se ha realizado la distribución total de los recursos aportados por el BID, teniendo en cuenta que ya van dos (2) años de ejecución de la cooperación técnica y a falta"/>
    <x v="8"/>
    <x v="6"/>
    <x v="29"/>
    <s v="Marcos  Noguera"/>
    <s v="Diciembre  de 2013"/>
    <n v="2013"/>
    <s v="PIL"/>
    <n v="22"/>
    <m/>
    <m/>
    <m/>
    <m/>
    <m/>
    <m/>
    <m/>
    <x v="1"/>
    <s v="Las no conformidades nacientes de este informe de auditoría se subsanaron dentro del informe de auditoría que se realizó en el año 2014, en donde se analizó la ejecución del mismo Convenio de Cooperación Técnica del BID."/>
    <s v="ENE-MAR"/>
    <x v="0"/>
  </r>
  <r>
    <n v="2011"/>
    <n v="800"/>
    <x v="1"/>
    <s v="8.2. Obligatoriedad de remitir información a la Dirección de Impuestos y Aduanas Nacionales - DIAN_x000a_Elaborar y remitir el informe dentro de los parámetros establecidos por la normatividad vigente Decreto 4660 de 2007 y la Resolución de la DIAN 000119 del 3"/>
    <x v="8"/>
    <x v="6"/>
    <x v="29"/>
    <s v="Marcos  Noguera"/>
    <s v="Diciembre  de 2013"/>
    <n v="2013"/>
    <s v="PIL"/>
    <n v="22"/>
    <m/>
    <m/>
    <m/>
    <m/>
    <m/>
    <m/>
    <m/>
    <x v="1"/>
    <s v="Las no conformidades nacientes de este informe de auditoría se subsanaron dentro del informe de auditoría que se realizó en el año 2014, en donde se analizó la ejecución del mismo Convenio de Cooperación Técnica del BID."/>
    <s v="ENE-MAR"/>
    <x v="0"/>
  </r>
  <r>
    <n v="2015"/>
    <n v="804"/>
    <x v="1"/>
    <s v="A reglón seguido se detallan estas recomendaciones para la supervisión del proyecto, en cabeza del ingeniero Carlos Arboleda:_x000a_3. Se resalta el tema contractual relacionado con el tramo de Cartago – La Felisa. Para ello se recuerda que Tren de Occidente se"/>
    <x v="4"/>
    <x v="3"/>
    <x v="35"/>
    <s v="Juan Carlos Sáenz"/>
    <s v="Diciembre  de 2013"/>
    <n v="2013"/>
    <s v="PEI"/>
    <n v="18"/>
    <s v="Ac"/>
    <s v="  De acuerdo al memorando con radicado ANI No. 2016-307-004142.3 de fecha 31 de marzo de 2016, cuyo asunto hace referencia a Apoyo Supervisión de contratos de concesión y homologaciones portuarias y férreas. Se establece específicamente para el grupo de p"/>
    <d v="2013-12-09T00:00:00"/>
    <d v="2014-07-31T00:00:00"/>
    <m/>
    <s v="Mediante correo electrónico del 01/12/15 se informa que mediante resolución se declaró incumplimiento a Tren de Occidente; sin embargo, a hoy no se ha definido responsable del tramo._x000a__x000a_Revisión avance en Marzo"/>
    <m/>
    <x v="0"/>
    <m/>
    <m/>
    <x v="1"/>
  </r>
  <r>
    <n v="2018"/>
    <n v="807"/>
    <x v="1"/>
    <s v="A reglón seguido se detallan estas recomendaciones para la supervisión del proyecto, en cabeza del ingeniero Carlos Arboleda:_x000a_6. La regularización y control de los pasos a nivel en zonas urbanas del proyecto férreo del Pacifico debe ser una tarea priorita"/>
    <x v="4"/>
    <x v="3"/>
    <x v="35"/>
    <s v="Juan Carlos Sáenz"/>
    <s v="Diciembre  de 2013"/>
    <n v="2013"/>
    <s v="PEI"/>
    <n v="18"/>
    <s v="Ac"/>
    <m/>
    <d v="2013-12-09T00:00:00"/>
    <d v="2014-07-31T00:00:00"/>
    <m/>
    <s v="Mediante correo electrónico del 01/12/15 se informa que la interventoría ha enviado comunicaciones respecto al tema; sin embargo, es necesario enviar doc. soporte"/>
    <m/>
    <x v="0"/>
    <m/>
    <m/>
    <x v="1"/>
  </r>
  <r>
    <n v="2026"/>
    <n v="815"/>
    <x v="1"/>
    <s v="De igual manera, será labor para la Interventoría del proyecto tener en cuenta las recomendaciones y lineamientos que ésta oficina está planteando en el presente informe, producto de la Auditoría realizada de manera pormenorizada, y que en particular trat"/>
    <x v="4"/>
    <x v="3"/>
    <x v="35"/>
    <s v="Juan Carlos Sáenz"/>
    <s v="Diciembre  de 2013"/>
    <n v="2013"/>
    <s v="PEI"/>
    <n v="18"/>
    <s v="Ac"/>
    <m/>
    <d v="2013-12-09T00:00:00"/>
    <d v="2014-07-31T00:00:00"/>
    <m/>
    <s v="Mediante correo electrónico del 01/12/15 se informa que se está trabajando en el Plan de regularización al igual que la interventoría ha realizado actividades relacionadas; sin embargo, es necesario aportar doc. soporte_x000a_"/>
    <m/>
    <x v="0"/>
    <m/>
    <m/>
    <x v="1"/>
  </r>
  <r>
    <n v="2033"/>
    <n v="822"/>
    <x v="1"/>
    <s v="El interventor deberá tener disponibles y crear estrategias de divulgación para todo su personal, los manuales y documentación relacionado en el Anexo 4 de Metodología y Plan de Cargas, en el capítulo 4, numeral d)."/>
    <x v="4"/>
    <x v="3"/>
    <x v="36"/>
    <s v="Juan Carlos Sáenz"/>
    <s v="Diciembre  de 2013"/>
    <n v="2013"/>
    <s v="PEI"/>
    <n v="127"/>
    <s v="Ac"/>
    <s v="Tenencia de los documentos y su inclusión en el Sistema de Gestión de Calidad  "/>
    <d v="2103-10-21T00:00:00"/>
    <d v="2016-10-20T00:00:00"/>
    <s v="Mediante memorando No. 2015304-014388-3, se anexa listado de asistencia a la reinducción del HSEQ Y Plan de cargas. _x000a_Mediante correo electrónico del 11/03/2016, se informa que por medio del oficio No. 2016-304-003294-1 del 12 de febrero de 2016 se solicit"/>
    <m/>
    <m/>
    <x v="1"/>
    <s v="Mediante correo electrónico del 26/04/2016, se anexa actas de capacitaciones respecto a la Metodología y Plan de cargas"/>
    <s v="ABRIL"/>
    <x v="1"/>
  </r>
  <r>
    <n v="2034"/>
    <n v="823"/>
    <x v="1"/>
    <s v="La interventoría deberá verificar el cumplimiento de la página WEB del proyecto"/>
    <x v="4"/>
    <x v="3"/>
    <x v="36"/>
    <s v="Juan Carlos Sáenz"/>
    <s v="Diciembre  de 2013"/>
    <n v="2013"/>
    <s v="PEI"/>
    <n v="127"/>
    <s v="Ac"/>
    <s v="Seguimiento al cumplimiento por parte del Concesionario"/>
    <d v="2103-10-21T00:00:00"/>
    <d v="2013-12-11T00:00:00"/>
    <s v="Mediante correo electrónico del 11/03/2016, se informa que por medio del oficio No. 2016-304-003294-1 del 12 de febrero de 2016 se solicitó a la interventoría presentar por parte del profesional social un informe donde se presente el procedimiento realiza"/>
    <s v="Mediante correo electrónico del 18/12/15 se anexa informe de interventoría. Se revisará en próximos informes"/>
    <m/>
    <x v="1"/>
    <s v="Mediante correo electrónico del 26/04/2016, se anexa cuadro de seguimiento y pantallazos de verificación del funcionamiento de la página WEB"/>
    <s v="ABRIL"/>
    <x v="1"/>
  </r>
  <r>
    <n v="2042"/>
    <n v="831"/>
    <x v="1"/>
    <s v="A reglón seguido se detallan estas recomendaciones para la supervisión_x000a_b) Los temas por solucionar con respecto a los tramos pendientes por viabilizar las condiciones necesarias para la terminación de la construcción de la doble línea férrea, deben dársel"/>
    <x v="4"/>
    <x v="3"/>
    <x v="37"/>
    <s v="Juan Carlos Sáenz"/>
    <s v="Diciembre  de 2013"/>
    <n v="2013"/>
    <s v="PEI"/>
    <n v="41"/>
    <s v="Ac"/>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
    <m/>
    <x v="0"/>
    <m/>
    <m/>
    <x v="1"/>
  </r>
  <r>
    <n v="2043"/>
    <n v="832"/>
    <x v="1"/>
    <s v="Para la labor para la Interventoría del proyecto tener en cuenta las recomendaciones y lineamientos que ésta oficina está planteando en el presente informe, producto de la Auditoría realizada de manera pormenorizada, y que en particular trata sobre los si"/>
    <x v="4"/>
    <x v="3"/>
    <x v="37"/>
    <s v="Juan Carlos Sáenz"/>
    <s v="Diciembre  de 2013"/>
    <n v="2013"/>
    <s v="PEI"/>
    <n v="41"/>
    <s v="Ac"/>
    <s v="1, Revisar mensualmente los alcances de los requerimientos e incluirlos dentro del informe mensual._x000a_2, incluir la información recibida y recolectada en campo dentro de los informes mensuales. _x000a_3, incluir la información recibida y recolectada en campo dent"/>
    <d v="2014-02-27T00:00:00"/>
    <d v="2014-05-27T00:00:00"/>
    <m/>
    <s v="Mediante memorando No. 2015-307-015140-3, se evidencia que no ha realizo avance al respecto. &quot;18 de noviembre&quot;"/>
    <n v="100"/>
    <x v="1"/>
    <s v="Mediante memorando No. 2015-307-015140-3, se evidencia que no ha realizo avance al respecto. &quot;18 de noviembre&quot;._x000a__x000a_Mediante correo electrónico del 01/07/2016, se evidencia que mediante informe mensual, la interventoría incluye estadistica diaria, mensual y "/>
    <s v="JUNIO-JULIO"/>
    <x v="1"/>
  </r>
  <r>
    <n v="2044"/>
    <n v="833"/>
    <x v="1"/>
    <s v="Para la labor para la Interventoría del _x000a_b) Se llevó a cabo la aplicación de la metodología desarrollada hasta este momento por la Oficina de Control Interno, con el objeto de evaluar de manera integral y detallada el desempeño de las labores propias de l"/>
    <x v="4"/>
    <x v="3"/>
    <x v="37"/>
    <s v="Juan Carlos Sáenz"/>
    <s v="Diciembre  de 2013"/>
    <n v="2013"/>
    <s v="PEI"/>
    <n v="41"/>
    <s v="Ac"/>
    <s v="1,Alimentar mensualmente con información actualizada  la pagina web de la interventoría._x000a_1, Incluir informe mensual y una presentación actualizada._x000a_1, Información gráfica del proyecto de prestación de servicio de carga._x000a_1, Información gráfica del proyecto"/>
    <d v="2014-02-27T00:00:00"/>
    <d v="2014-05-27T00:00:00"/>
    <m/>
    <s v="Mediante memorando No. 2015-307-015140-3, se evidencia que no ha realizo avance al respecto. &quot;18 de noviembre&quot;._x000a__x000a_Mediante correo electrónico del 01/07/2016, se verifica que en el informe mensual de la interventoría se realiza seguimiento a la pag web del "/>
    <m/>
    <x v="0"/>
    <m/>
    <m/>
    <x v="1"/>
  </r>
  <r>
    <n v="2046"/>
    <n v="835"/>
    <x v="1"/>
    <s v="d) Se hace recomendación especial a la Interventoría del proyecto, para que continúe de manera sistemática y permanente con las labores de seguimiento y control del tema ambiental, toda vez que el seguimiento de las PQR es una estrategia y metodología muy"/>
    <x v="4"/>
    <x v="3"/>
    <x v="37"/>
    <s v="Juan Carlos Sáenz"/>
    <s v="Diciembre  de 2013"/>
    <n v="2013"/>
    <s v="PEI"/>
    <n v="41"/>
    <s v="Ac"/>
    <s v="1, realizar recorridos mensuales para el seguimiento y control del sistema de comunicaciones implementado por el concesionario ._x000a_1, incluir la información recibida y recolectada en campo dentro de los informes mensuales._x000a_2,3,4,5, Implementar el uso de ind"/>
    <d v="2014-02-27T00:00:00"/>
    <d v="2014-05-27T00:00:00"/>
    <m/>
    <s v="Mediante memorando No. 2015-307-015140-3, faltan soportes._x000a__x000a_Mediante correo electrónico del 01/07/2016, se verifica que en el informe mensual de la interventoría  se incluye la asistencia a capacitaciones y solcializaciones realizadas en función de lo req"/>
    <m/>
    <x v="0"/>
    <m/>
    <m/>
    <x v="1"/>
  </r>
  <r>
    <n v="2048"/>
    <n v="1"/>
    <x v="2"/>
    <s v="Hallazgo #01 – Hay bitácoras de proyecto que a la fecha de corte (13 de diciembre de 2013) no estaban entregadas aún al área de Archivo. Esto incluye algunas bitácoras de estructuración técnica/financiera, legal y de modificaciones contractuales y todas l"/>
    <x v="8"/>
    <x v="5"/>
    <x v="38"/>
    <s v="Cesar Godoy"/>
    <s v="Enero de 2014"/>
    <n v="2014"/>
    <s v="PEI"/>
    <n v="119"/>
    <s v="Ac"/>
    <m/>
    <m/>
    <m/>
    <m/>
    <s v="Todas las bitácoras de estructuración técnica y financiera de esta auditoría fueron entregadas. Lo correspondiente a la VE  esta subsanado._x000a__x000a_(Pendiente legal y de modificaciones contractuales y todas las bitácoras de contratación.) Completamiento "/>
    <n v="50"/>
    <x v="0"/>
    <m/>
    <m/>
    <x v="0"/>
  </r>
  <r>
    <n v="2050"/>
    <n v="3"/>
    <x v="2"/>
    <s v="Hallazgo #03 – Se observa una dificultad importante para encontrar una bitácora específica en los archivos magnéticos de bitácora que se han entregado al área de Archivo, debido a que la denominación de los archivos no corresponde a una nemotecnia estanda"/>
    <x v="8"/>
    <x v="6"/>
    <x v="29"/>
    <s v="Cesar Godoy"/>
    <s v="Enero de 2014"/>
    <n v="2014"/>
    <s v="PEI"/>
    <n v="119"/>
    <m/>
    <m/>
    <m/>
    <m/>
    <m/>
    <m/>
    <m/>
    <x v="1"/>
    <s v="Se cierra por ser una recomendación "/>
    <s v="ENE-MAR"/>
    <x v="0"/>
  </r>
  <r>
    <n v="2051"/>
    <n v="4"/>
    <x v="2"/>
    <s v="Hallazgo #04 - Se observa la entrega al área de Archivo, de documentos en medio magnético que conforman las bitácoras, que están en formato de Word o Excel y que, por tanto, corren el riesgo de ser fácilmente manipulados. Adicionalmente, estos archivos de"/>
    <x v="8"/>
    <x v="6"/>
    <x v="29"/>
    <s v="Cesar Godoy"/>
    <s v="Enero de 2014"/>
    <n v="2014"/>
    <s v="PEI"/>
    <n v="119"/>
    <s v="Ap"/>
    <s v="Correctivo, se guardaran los Archivos en PDF.  No obstante en todas las bitácoras entregadas se adjuntan los documentos impresos, que son los mismo que van anexos en el CD adjuntos y son escaneados por Archivo y Correspondencia"/>
    <d v="2016-04-28T00:00:00"/>
    <d v="2016-12-31T00:00:00"/>
    <m/>
    <m/>
    <n v="50"/>
    <x v="0"/>
    <m/>
    <m/>
    <x v="0"/>
  </r>
  <r>
    <n v="2054"/>
    <n v="7"/>
    <x v="2"/>
    <s v="Hallazgo #07 – No es claro para esta oficina, cuáles serán los mecanismos tecnológicos requeridos en el literal d del artículo quinto de la Resolución 959 de 2013, que permitirán “la radicación de correos electrónicos de los proyectos sin requerirse su im"/>
    <x v="8"/>
    <x v="6"/>
    <x v="29"/>
    <s v="Cesar Godoy"/>
    <s v="Enero de 2014"/>
    <n v="2014"/>
    <s v="PEI"/>
    <n v="119"/>
    <m/>
    <m/>
    <m/>
    <m/>
    <m/>
    <m/>
    <m/>
    <x v="1"/>
    <s v="Se cierra por ser una observación "/>
    <s v="ENE-MAR"/>
    <x v="0"/>
  </r>
  <r>
    <n v="2055"/>
    <n v="8"/>
    <x v="2"/>
    <s v="4.2.1. Mulaló – Loboguerrero – Revisión de la estructuración técnica_x000a_ Hallazgo #08 – No se incluyó la distribución de riesgos del proyecto dentro de la Bitácora._x000a_Hallazgo #09 – No se encontró el detalle de las actividades realizadas por el estructurador t"/>
    <x v="8"/>
    <x v="6"/>
    <x v="29"/>
    <s v="Cesar Godoy"/>
    <s v="Enero de 2014"/>
    <n v="2014"/>
    <s v="PEI"/>
    <n v="119"/>
    <m/>
    <m/>
    <m/>
    <m/>
    <m/>
    <s v="Hallazgo #08 20142000121083_x000a_Capítulo 5_x000a_Hallazgo #09 20142000121083_x000a_Capítulo 6 Numeral 6.5_x000a_Hallazgo #10 20142000121083_x000a_Capítulo 6 Numeral 6.5_x000a_"/>
    <m/>
    <x v="1"/>
    <s v="Se cierra con el seguimiento realizado por el auditor"/>
    <s v="ENE-MAR"/>
    <x v="0"/>
  </r>
  <r>
    <n v="2056"/>
    <n v="9"/>
    <x v="2"/>
    <s v="4.2.3. Interventoría Corredor Loboguerrero – Buga – Revisión de consistencia entre documentos físicos y documentos magnéticos_x000a__x000a_Hallazgo # 11 – No se encontró evidencia de la certificación de debida diligencia en la Bitácora de estructuración. _x000a_"/>
    <x v="8"/>
    <x v="3"/>
    <x v="39"/>
    <s v="Cesar Godoy"/>
    <s v="Enero de 2014"/>
    <n v="2014"/>
    <s v="PEI"/>
    <n v="119"/>
    <s v="Ac"/>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50"/>
    <x v="0"/>
    <m/>
    <m/>
    <x v="0"/>
  </r>
  <r>
    <n v="2057"/>
    <n v="10"/>
    <x v="2"/>
    <s v="4.2.4. Aeropuerto Ernesto Cortissoz y otros – Proceso VJ-VE-IP-012-2013 -  Revisión integral_x000a_c. Estructuración legal_x000a__x000a_Hallazgo # 12 – Dentro de la documentación enviada por el área de archivo y correspondencia, se logró observar la BITÁCORA enviada por la"/>
    <x v="8"/>
    <x v="5"/>
    <x v="21"/>
    <s v="Cesar Godoy"/>
    <s v="Enero de 2014"/>
    <n v="2014"/>
    <s v="PEI"/>
    <n v="119"/>
    <s v="Ac"/>
    <s v="La Vicepresidencia de Estructuración entrego la documentación completa de acuerdo con lo expresado en la Resolución 959 de 2013"/>
    <m/>
    <m/>
    <m/>
    <s v="Trasladar el Hallazgo 12  a la Vicepresidencia de Jurídica Grupo Contratación la no conformidad por la inexistencia de la Bitácora de contratación_x000a_Superado el Hallazgo 13"/>
    <n v="100"/>
    <x v="1"/>
    <s v="la bitácora de contratación se encuentra radicada en archivo"/>
    <s v="ABRIL"/>
    <x v="0"/>
  </r>
  <r>
    <n v="2058"/>
    <n v="11"/>
    <x v="2"/>
    <s v="4.2.5. Proyecto - VJ-VE-LP-002-2013 – FÉRREO_x000a_En este proceso se analizó la bitácora en su fase de estructuración legal. También se analizó este proceso en relación con la bitácora en la fase de contratación y en cuanto a la certificación de la debida dili"/>
    <x v="8"/>
    <x v="5"/>
    <x v="38"/>
    <s v="Cesar Godoy"/>
    <s v="Enero de 2014"/>
    <n v="2014"/>
    <s v="PEI"/>
    <n v="119"/>
    <s v="Ac"/>
    <m/>
    <m/>
    <m/>
    <s v="Trasladar a la Vicepresidencia Jurídica el Hallazgo 14 y 15 por ser de su competencia._x000a_Trasladar el Hallazgo 16 por competencia a la Gerencia de Contratación._x000a_Trasladar el Hallazgo 17 por competencia a la Gerencia de Jurídica de Estructuración."/>
    <m/>
    <m/>
    <x v="0"/>
    <m/>
    <m/>
    <x v="0"/>
  </r>
  <r>
    <n v="2059"/>
    <n v="12"/>
    <x v="2"/>
    <s v="&quot;se sugiere y de manera reiterativa que la Vicepresidencia Jurídica adelante las gestiones de recuperación de cartera por estos conceptos, ya que como se pudo vislumbrar la ANI tiene acreencias que datan desde el año 2007 y hasta la fecha de hoy no se con"/>
    <x v="2"/>
    <x v="2"/>
    <x v="25"/>
    <s v="Luz Jeni Fung Muñoz"/>
    <s v="Enero de 2014"/>
    <n v="2014"/>
    <s v="PIL"/>
    <n v="20"/>
    <m/>
    <m/>
    <m/>
    <m/>
    <s v="YA SE CERRO CON ACTA DEL COMITÉ CONTABLE DE DICIEMBRE DE 2015"/>
    <s v="POR MEDIO DEL Comité Técnico de Sostenibilidad del Sistema de Contabilidad Pública de diciembre de 2015 se castigo la cartera."/>
    <m/>
    <x v="1"/>
    <m/>
    <s v="ABRIL"/>
    <x v="0"/>
  </r>
  <r>
    <n v="2080"/>
    <n v="33"/>
    <x v="2"/>
    <s v="De igual manera, será labor para la Interventoría del proyecto tener en cuenta las recomendaciones y lineamientos que ésta oficina está planteando en el presente informe, producto de la Auditoría realizada de manera pormenorizada, y que en particular trat"/>
    <x v="4"/>
    <x v="3"/>
    <x v="40"/>
    <s v="Juan Carlos Sáenz"/>
    <s v="Marzo de 2014"/>
    <n v="2014"/>
    <s v="PEI"/>
    <n v="37"/>
    <s v="Ac"/>
    <s v="Se realizan revisiones periódicas a la página web del Concesionario, así mismo se realizan las respectivas recomendaciones en cuanto a su contenido y se verifica que la información sea constantemente actualizada, las cuales son registradas en el formato F"/>
    <d v="2014-04-01T00:00:00"/>
    <d v="2014-12-31T00:00:00"/>
    <m/>
    <s v="Mediante correo electrónico del 14/12/15, se anexan formatos relacionado a la actualización de la pago WEB, las matrices de riesgos,. Si embargo, hace falta entregar soportes de seguimiento a la seguridad industrial, Indicadores de gestión, certificado SA"/>
    <m/>
    <x v="1"/>
    <s v="Mediante correo electrónico del 14/12/15 y 05/04/2016, se anexan formatos relacionado a la actualización de la pago WEB, las matrices de riesgos,. De igual manera, se envían soportes de seguimiento a la seguridad industrial, Indicadores de gestión, certif"/>
    <s v="ABRIL"/>
    <x v="1"/>
  </r>
  <r>
    <n v="2099"/>
    <n v="52"/>
    <x v="2"/>
    <s v="De igual manera, será labor para la Interventoría_x000a_2. De especial importancia en el desarrollo de los trabajos entre las diferentes interventorías que actualmente existen en el Aeropuerto El Dorado, las funciones de coordinación y suministro de información"/>
    <x v="4"/>
    <x v="3"/>
    <x v="41"/>
    <s v="Juan Carlos Sáenz"/>
    <s v="Marzo de 2014"/>
    <n v="2014"/>
    <s v="PEI"/>
    <n v="103"/>
    <s v="Ac"/>
    <s v="En la cláusula 36.2 Memoria Técnica, del Contrato de Concesión se establece: &quot;Una vez terminadas las Obras de Modernización y Expansión así como de las Obras Complementarias y las Obras Voluntarias si las hubiere y recibidas, mediante las Actas de Verific"/>
    <d v="2014-04-01T00:00:00"/>
    <d v="2014-12-31T00:00:00"/>
    <m/>
    <s v="Mediante correo electrónico del 01/12/15, el Ingeniero Bladimir Castilla envía Oficio No. 2014-303-021474-1 en donde se le solicita los Planos y elaboración de la Memoria Técnica._x000a__x000a_Mediante correo electrónico del 14/12/15, el Ing. Jorge Jaramillo envía Ot"/>
    <m/>
    <x v="1"/>
    <s v="Mediante correo electrónico del 01/12/15, el Ingeniero Bladimir Castilla envía Oficio No. 2014-309-021474-1 en donde se le solicita los Planos y elaboración de la Memoria Técnica._x000a__x000a_Mediante correo electrónico del 14/12/15, el Ing. Jorge Jaramillo envía Ot"/>
    <s v="ENE-MAR"/>
    <x v="1"/>
  </r>
  <r>
    <n v="2104"/>
    <n v="57"/>
    <x v="2"/>
    <s v="De igual manera, será labor para la Interventoría del proyecto tener en cuenta las recomendaciones y lineamientos que ésta oficina está planteando en el presente informe, producto de la Auditoría realizada de manera pormenorizada, y que en particular trat"/>
    <x v="4"/>
    <x v="3"/>
    <x v="42"/>
    <s v="T Luz Jeni Fung Muñoz"/>
    <s v="Marzo de 2014"/>
    <n v="2014"/>
    <s v="PEI"/>
    <n v="134"/>
    <s v="Ac"/>
    <s v="Se introducirá en los informes de Interventoría  un acápite especial para llevar el control y seguimiento a las recomendaciones de la Oficina de Control interno:   _x000a__x000a_• Seguimiento Página WEB del concesionario_x000a_• Identificación del logotipo institucional de"/>
    <d v="2014-04-01T00:00:00"/>
    <d v="2014-12-31T00:00:00"/>
    <m/>
    <s v="Mediante correo electrónico del 14/12/15, el Ingeniero Jorge Jaramillo informa que el Seguimiento Página WEB del concesionario” es verificada por la Interventoría Operativa y es plasmada en sus respectivos informes mensuales. Se anexa relación de radicado"/>
    <m/>
    <x v="1"/>
    <s v="Mediante correo electrónico del 14/12/15 y 11/03/2016, el Ingeniero Jorge Jaramillo informa que el Seguimiento Página WEB del concesionario” es verificada por la Interventoría Operativa y es plasmada en sus respectivos informes mensuales. Se anexa relació"/>
    <s v="ENE-MAR"/>
    <x v="1"/>
  </r>
  <r>
    <n v="2106"/>
    <n v="59"/>
    <x v="2"/>
    <s v="A reglón seguido se detallan estas recomendaciones para la supervisión del proyecto, en cabeza del funcionario Bladimir Castilla Nieto:_x000a_3. Tener muy en cuenta el aspecto contractual con que se cuenta en la coyuntura frente a la magnitud e importancia que "/>
    <x v="4"/>
    <x v="3"/>
    <x v="43"/>
    <s v="Juan Carlos Sáenz"/>
    <s v="Marzo de 2014"/>
    <n v="2014"/>
    <s v="PEI"/>
    <n v="135"/>
    <s v="Ac"/>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
    <m/>
    <x v="0"/>
    <m/>
    <m/>
    <x v="1"/>
  </r>
  <r>
    <n v="2111"/>
    <n v="64"/>
    <x v="2"/>
    <s v="1) Se hace necesario que se diseñe una metodología o procedimiento debidamente documentado, pare el tema de entrega y empalme de los supervisores de concesiones viales, cuando por motivos diferentes son cambiados o removidos de sus proyectos._x000a__x000a_"/>
    <x v="4"/>
    <x v="3"/>
    <x v="20"/>
    <s v="Luz Mary Hernández"/>
    <s v="Marzo de 2014"/>
    <n v="2014"/>
    <s v="PEI"/>
    <n v="79"/>
    <s v="Ac"/>
    <s v="Ver procedimiento GCSP-P 023 Supervisión de contratos de concesión modo carretero. Se va iniciar en apoyo con Gestión de calidad visita a las reuniones semanales de seguimiento de los equipos para darles capacitación para la implementación del procedimien"/>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2"/>
    <n v="65"/>
    <x v="2"/>
    <s v="2) Cuando la gestión de un supervisor haya finalizado o sea removido a otro proyecto, se deben establecer unos lineamientos para la entrega formal del cargo o labores que ostentaba._x000a__x000a_"/>
    <x v="4"/>
    <x v="3"/>
    <x v="20"/>
    <s v="Luz Mary Hernández"/>
    <s v="Marzo de 2014"/>
    <n v="2014"/>
    <s v="PEI"/>
    <n v="79"/>
    <s v="Ac"/>
    <s v="En la actualidad en el contrato esta como requisito que se entregue un informe final de Gestión, el cual debe ser radicado para el pago final.  LA VGC hará un protocolo para la entrega de la información y del proyecto a cargo."/>
    <d v="2014-04-01T00:00:00"/>
    <d v="2014-12-31T00:00:00"/>
    <s v="Se entrega Procedimiento GCSP-P-023_x000a_Se entrega informe final de Xiomara Juris"/>
    <s v="Se recibió copia de procedimiento GCSP-P-023,Versión 002 de fecha 30/07/2015. "/>
    <n v="100"/>
    <x v="1"/>
    <m/>
    <s v="ABRIL"/>
    <x v="0"/>
  </r>
  <r>
    <n v="2113"/>
    <n v="66"/>
    <x v="2"/>
    <s v="3) Los supervisores entrantes deben tener conocimiento o copia del informe de entrega de su antecesor, a fin de ponerse en contexto con el estado actual de su nuevo proyecto._x000a__x000a_"/>
    <x v="4"/>
    <x v="3"/>
    <x v="20"/>
    <s v="Luz Mary Hernández"/>
    <s v="Marzo de 2014"/>
    <n v="2014"/>
    <s v="PEI"/>
    <n v="79"/>
    <s v="Ac"/>
    <s v="Establecer en el procedimiento de entrega y recibo del cargo la entrega del informe final al nuevo supervisor cuando aplique"/>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4"/>
    <n v="67"/>
    <x v="2"/>
    <s v="4) Se requiere agilizar la actualización de la Guía de Interventoría de acuerdo a los ajustes internos de la entidad, a su vez, teniendo en cuenta las actuales normas vigentes y empleadas sobre el tema.  _x000a__x000a_"/>
    <x v="4"/>
    <x v="3"/>
    <x v="20"/>
    <s v="Luz Mary Hernández"/>
    <s v="Marzo de 2014"/>
    <n v="2014"/>
    <s v="PEI"/>
    <n v="79"/>
    <s v="Ac"/>
    <s v="Se elaboro Manual de interventoría y Supervisión"/>
    <d v="2014-04-01T00:00:00"/>
    <d v="2014-12-31T00:00:00"/>
    <s v="Manual GCSP-M-0002_x000a_Se esta trabajando en una nueva versión del Manual de interventoría "/>
    <s v="Se verificó en la página de la entidad el Manual de Interventoría "/>
    <n v="100"/>
    <x v="1"/>
    <m/>
    <s v="ABRIL"/>
    <x v="0"/>
  </r>
  <r>
    <n v="2115"/>
    <n v="68"/>
    <x v="2"/>
    <s v="5) Se debe establecer mecanismos de control por parte del supervisor del contrato de prestación de servicio asignado, a fin de que exija al contratista encontrarse a paz y salvo con la presentación de estos informes y sí es el caso establecerlo como requi"/>
    <x v="4"/>
    <x v="3"/>
    <x v="20"/>
    <s v="Luz Mary Hernández"/>
    <s v="Marzo de 2014"/>
    <n v="2014"/>
    <s v="PEI"/>
    <n v="79"/>
    <s v="Ac"/>
    <s v="Dentro del procedimiento de entrega y recibo establecer un formato de paz y salvo que deba ser firmado por cada dependencia."/>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6"/>
    <n v="69"/>
    <x v="2"/>
    <s v="6) Se necesario diseñar una metodología  que permitan evidenciar de manera oportuna, los eventos en los cuales los supervisores salientes no entregan a su jefe inmediato los archivos tanto físicos, magnéticos y electrónicos, debidamente organizados e inve"/>
    <x v="4"/>
    <x v="3"/>
    <x v="20"/>
    <s v="Luz Mary Hernández"/>
    <s v="Marzo de 2014"/>
    <n v="2014"/>
    <s v="PEI"/>
    <n v="79"/>
    <s v="Ac"/>
    <s v="EN el procedimiento que se encuentra en implementación y se establecerá también en el procedimiento que se esta elaborando"/>
    <d v="2014-04-01T00:00:00"/>
    <d v="2014-12-31T00:00:00"/>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7"/>
    <n v="70"/>
    <x v="2"/>
    <s v="7) Teniendo en cuenta que en la revisión efectuada a todos los documentos soportes de los contratos en comento, sólo  se recibieron dos (2) documentos relacionados uno como informe de entrega final y otro como acta de entrega, cumpliéndose lo consagrado e"/>
    <x v="4"/>
    <x v="3"/>
    <x v="20"/>
    <s v="Luz Mary Hernández"/>
    <s v="Marzo de 2014"/>
    <n v="2014"/>
    <s v="PEI"/>
    <n v="79"/>
    <m/>
    <m/>
    <m/>
    <m/>
    <s v="Se entrega Procedimiento GCSP-P-023"/>
    <s v="Se recibió copia de procedimiento GCSP-P-023,Versión 002 de fecha 30/07/2015. "/>
    <n v="100"/>
    <x v="1"/>
    <s v="Se esta trabajando una nueva versión la cual esta programada para entregar en Mayo, por consiguiente se solicita el cierre de la no conformidad"/>
    <s v="ABRIL"/>
    <x v="0"/>
  </r>
  <r>
    <n v="2119"/>
    <n v="72"/>
    <x v="2"/>
    <s v="9) Se debe hacer extensivo el diligenciamiento del formato de inventario de la documentación que contiene cada carpeta; de esta forma se tiene un mejor control de toda la documentación._x000a__x000a_"/>
    <x v="4"/>
    <x v="3"/>
    <x v="20"/>
    <s v="Luz Mary Hernández"/>
    <s v="Marzo de 2014"/>
    <n v="2014"/>
    <s v="PEI"/>
    <n v="79"/>
    <m/>
    <m/>
    <m/>
    <m/>
    <s v="Se entrega lista de chequeo que soporta el diligenciamiento de los documentos que debe tener cada contratista"/>
    <s v="Se recibió copia del documento y/o lista de chequeo que indica de manera puntual la relación de los documentos que deben reposar en cada una de las carpetas, "/>
    <n v="100"/>
    <x v="1"/>
    <m/>
    <s v="ABRIL"/>
    <x v="0"/>
  </r>
  <r>
    <n v="2120"/>
    <n v="73"/>
    <x v="2"/>
    <s v="10) Se debe estandarizar un formato de hoja de ruta de los contratos, como quiera que se observaron diferencias en ellos y otros que adolecen de este documento. _x000a__x000a_"/>
    <x v="4"/>
    <x v="3"/>
    <x v="20"/>
    <s v="Luz Mary Hernández"/>
    <s v="Marzo de 2014"/>
    <n v="2014"/>
    <s v="PEI"/>
    <n v="79"/>
    <s v="Ac"/>
    <s v="En la actualidad se hace por expedientes "/>
    <d v="2014-04-01T00:00:00"/>
    <d v="2014-12-31T00:00:00"/>
    <s v="Se tiene un listado de contratistas con el  numero de cada contrato "/>
    <s v="Se recibió copia del respectivo formato."/>
    <n v="100"/>
    <x v="1"/>
    <m/>
    <s v="ABRIL"/>
    <x v="0"/>
  </r>
  <r>
    <n v="2123"/>
    <n v="76"/>
    <x v="2"/>
    <s v="2. Configurar en el menor tiempo posible los sensores de apertura de las puertas de acceso a los centros de cómputo para impedir el ingreso de personas ajenas al área._x000a_"/>
    <x v="0"/>
    <x v="1"/>
    <x v="44"/>
    <s v="Juan Diego Toro"/>
    <s v="Marzo de 2014"/>
    <n v="2014"/>
    <s v="PEI"/>
    <n v="124"/>
    <s v="Ac"/>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
    <n v="50"/>
    <x v="0"/>
    <m/>
    <m/>
    <x v="0"/>
  </r>
  <r>
    <n v="2134"/>
    <n v="87"/>
    <x v="2"/>
    <s v="6.       En los hitos rehabilitados que se encuentren a nivel de pavimento, una vez se cumplan los 30 días se debe puntear para garantizar la seguridad al usuario, como son el hito 32 y 33 que conducen de Valledupar hacia Bosconia."/>
    <x v="4"/>
    <x v="4"/>
    <x v="31"/>
    <s v="Javier León"/>
    <s v="Marzo de 2014"/>
    <n v="2014"/>
    <s v="PEI"/>
    <n v="56"/>
    <s v="Ac"/>
    <s v="1. Informe de Interventoría del estado actual de la señalización horizontal de los hitos 32. Para el hito 33 no aplica debido a que no se ha iniciado la ejecución."/>
    <d v="2014-04-01T00:00:00"/>
    <d v="2014-12-31T00:00:00"/>
    <m/>
    <s v="Mediante correo electrónico del 21/12/15 se informa acción; sin embargo, es necesario aportar soportes"/>
    <m/>
    <x v="1"/>
    <s v="Mediante memorando No. 2016-500-003596-3 del 11/03/2016 se anexan fotografías e informe mensual verificando cumplimiento"/>
    <s v="ENE-MAR"/>
    <x v="1"/>
  </r>
  <r>
    <n v="2135"/>
    <n v="88"/>
    <x v="2"/>
    <s v="Se presentan observaciones a la gestión realizada por parte de la Interventoría así:_x000a_ 1.       La encuesta semestral sobre la percepción de satisfacción del servicio prestado propia de la etapa de operación no fue presentada dentro de los términos contrac"/>
    <x v="4"/>
    <x v="3"/>
    <x v="45"/>
    <s v="Javier León"/>
    <s v="Marzo de 2014"/>
    <n v="2014"/>
    <s v="PEI"/>
    <n v="43"/>
    <s v="Ac"/>
    <m/>
    <d v="2014-04-01T00:00:00"/>
    <d v="2014-12-31T00:00:00"/>
    <m/>
    <s v="Mediante memorando No. 2015-306-030091-1 se anexa soporte; sin embargo, es necesario indicar en que capítulo se puede evidenciar gestión al respecto"/>
    <n v="100"/>
    <x v="1"/>
    <s v="Mediante memorando No. 2015-306-030091-1 se anexa soporte; sin embargo, mediante correo electrónico del 11/02/2016 se indica en que capítulo se puede evidenciar gestión al respecto"/>
    <s v="ENE-MAR"/>
    <x v="1"/>
  </r>
  <r>
    <n v="2138"/>
    <n v="91"/>
    <x v="2"/>
    <s v="Se presentan observaciones a la gestión realizada por parte de la Interventoría así:_x000a_4.       Aunque se anexó por parte de la firma interventora una matriz de riesgo según lo estipulado en el Anexo 4, ítem N°1 – Objetivos - literal (j)[1] – Gestión de Rie"/>
    <x v="4"/>
    <x v="3"/>
    <x v="45"/>
    <s v="Javier León"/>
    <s v="Marzo de 2014"/>
    <n v="2014"/>
    <s v="PEI"/>
    <n v="43"/>
    <s v="Ac"/>
    <s v="Se envió comunicación a la ANI C.991/RS1561/13/7.4 del 28 de octubre del 2013 Rad. ANI N° 2013-409-043647-2, solicitando clave, la cual a la fecha no se ha respondido por parte de la Agencia. _x000a_Se solicitará la ANI aclaración sobre la aplicabilidad de este"/>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os riesgos técnicos, jurídicos, de tráfico y recaudo. "/>
    <s v="ENE-MAR"/>
    <x v="1"/>
  </r>
  <r>
    <n v="2145"/>
    <n v="98"/>
    <x v="2"/>
    <s v="Se presentan observaciones a la gestión realizada por parte de la Interventoría así:_x000a_11.   Se debe incluir el seguimiento a: sistema de tratamiento de aguas residuales de peajes, Áreas de Pesaje y donde aplique, manejo de residuos líquidos peligrosos (Ace"/>
    <x v="4"/>
    <x v="3"/>
    <x v="45"/>
    <s v="Javier León"/>
    <s v="Marzo de 2014"/>
    <n v="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2016 se anexa soporte con el informe de interventoría en donde se analizan las básculas, peajes e infraestructura del mismo"/>
    <s v="ENE-MAR"/>
    <x v="1"/>
  </r>
  <r>
    <n v="2147"/>
    <n v="100"/>
    <x v="2"/>
    <s v="Se presentan observaciones a la gestión realizada por parte de la Interventoría así:_x000a_13.   Se debe realizar una revisión total de la boletería manual provista en las estaciones de peaje, a través de la cual se garantice el número impreso y existente por c"/>
    <x v="4"/>
    <x v="3"/>
    <x v="45"/>
    <s v="Javier León"/>
    <s v="Marzo de 2014"/>
    <n v="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varios informes de interventoría en donde se analiza el recaudo de cada peaje y el nivel de confiabilidad de los datos"/>
    <s v="ENE-MAR"/>
    <x v="1"/>
  </r>
  <r>
    <n v="2148"/>
    <n v="101"/>
    <x v="2"/>
    <s v="Se presentan observaciones a la gestión realizada por parte de la Interventoría así:_x000a_14.   Se debe anexar seguimiento al cumplimiento del tiquete entregado a cada usuario verificando entre otros: NIT, nombre de estación de peaje, logo superintendencia, fe"/>
    <x v="4"/>
    <x v="3"/>
    <x v="45"/>
    <s v="Javier León"/>
    <s v="Marzo de 2014"/>
    <n v="2014"/>
    <s v="PEI"/>
    <n v="43"/>
    <s v="Ac"/>
    <m/>
    <d v="2014-04-01T00:00:00"/>
    <d v="2014-12-31T00:00:00"/>
    <m/>
    <s v="Mediante memorando No. 2015-306-030091-1 se anexa soporte; sin embargo, es necesario indicar en que capítulo  o documentos específicos se puede evidenciar gestión al respecto"/>
    <m/>
    <x v="1"/>
    <s v="Mediante memorando No. 2015-306-030091-1 se anexa soporte con el informe de interventoría en donde se analizan los  peajes y  la infraestructura de cada uno. Mediante correo electrónico del 07/03/2016 se envía informe de la interventoría en donde se evide"/>
    <s v="ENE-MAR"/>
    <x v="1"/>
  </r>
  <r>
    <n v="2149"/>
    <n v="102"/>
    <x v="2"/>
    <s v="Se presentan observaciones a la gestión realizada por parte de la Interventoría así:_x000a_15.   Dentro de la verificación realizada a las casetas de peaje se deben incluir en los formatos:  Delegación del servicio en el recaudo, relación de cada uno de los lib"/>
    <x v="4"/>
    <x v="3"/>
    <x v="45"/>
    <s v="Javier León"/>
    <s v="Marzo de 2014"/>
    <n v="2014"/>
    <s v="PEI"/>
    <n v="43"/>
    <s v="Ac"/>
    <m/>
    <d v="2014-04-01T00:00:00"/>
    <d v="2014-12-31T00:00:00"/>
    <m/>
    <s v="Mediante memorando No. 2015-306-030091-1 se anexa soporte; sin embargo, es necesario indicar en que capítulo  o documentos específicos se puede evidenciar gestión al respecto"/>
    <n v="100"/>
    <x v="1"/>
    <s v="Mediante memorando No. 2015-306-030091-1 y correo electrónico del 11/02/2016 se anexa soporte con el informe de interventoría en donde se analizan los  peajes y  la infraestructura de cada uno."/>
    <s v="ENE-MAR"/>
    <x v="1"/>
  </r>
  <r>
    <n v="2151"/>
    <n v="104"/>
    <x v="2"/>
    <s v="Se presentan observaciones a la gestión realizada por parte de la Interventoría así:_x000a_17.   La actualización y retroalimentación para todas las áreas debe ser una constante continua para todo el personal de la interventoría. Se deben reforzar los espacios "/>
    <x v="4"/>
    <x v="3"/>
    <x v="45"/>
    <s v="Javier León"/>
    <s v="Marzo de 2014"/>
    <n v="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s v="ENE-MAR"/>
    <x v="1"/>
  </r>
  <r>
    <n v="2152"/>
    <n v="105"/>
    <x v="2"/>
    <s v="Se presentan observaciones a la gestión realizada por parte de la Interventoría así:_x000a_18.   Aforo y recaudo Tener en cuenta y estructurar una metodología organizada, con indicadores, gráficas y elementos gerenciales que permitan llevar trazabilidad al tema"/>
    <x v="4"/>
    <x v="3"/>
    <x v="45"/>
    <s v="Javier León"/>
    <s v="Marzo de 2014"/>
    <n v="2014"/>
    <s v="PEI"/>
    <n v="43"/>
    <s v="Ac"/>
    <m/>
    <d v="2014-04-01T00:00:00"/>
    <d v="2014-12-31T00:00:00"/>
    <m/>
    <s v="Mediante memorando No. 2015-306-030091-1 se anexa soporte; sin embargo, es necesario indicar en que capítulo se puede evidenciar gestión al respecto"/>
    <n v="100"/>
    <x v="1"/>
    <s v="Mediante memorando No. 2015-306-030091-1 y correo electrónico del 11/02/16 se anexa soporte en donde en el informe final de la interventoría se analiza el recaudo y el tráfico de cada peaje"/>
    <s v="ENE-MAR"/>
    <x v="1"/>
  </r>
  <r>
    <n v="2157"/>
    <n v="110"/>
    <x v="2"/>
    <s v="Se presentan observaciones a la gestión realizada por parte de la Interventoría así:_x000a_23.   No solo se debe informar en el informe mensual que el concesionario cuenta con una página WEB, se debe anexar el seguimiento realizado a la página WEB de la concesi"/>
    <x v="4"/>
    <x v="3"/>
    <x v="45"/>
    <s v="Javier León"/>
    <s v="Marzo de 2014"/>
    <n v="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informa que existe una línea y página web para atención de usuarios"/>
    <s v="ENE-MAR"/>
    <x v="1"/>
  </r>
  <r>
    <n v="2158"/>
    <n v="111"/>
    <x v="2"/>
    <s v="Se presentan observaciones a la gestión realizada por parte de la Interventoría así:_x000a_24.   No se ha verificado por parte de la firma interventoría, la incineración de la boletería manual de la vigencia 2013, es importante resaltar que una vez se efectué d"/>
    <x v="4"/>
    <x v="3"/>
    <x v="45"/>
    <s v="Javier León"/>
    <s v="Marzo de 2014"/>
    <n v="2014"/>
    <s v="PEI"/>
    <n v="43"/>
    <s v="Ac"/>
    <m/>
    <d v="2014-04-01T00:00:00"/>
    <d v="2014-12-31T00:00:00"/>
    <m/>
    <s v="Mediante memorando No. 2015-306-030091-1 se menciona acciones de mejora; sin embargo, es necesario aportar documentación soporte al respecto"/>
    <n v="100"/>
    <x v="1"/>
    <s v="Mediante memorando No. 2015-306-030091-1 y correo electrónico del 11/02/16, se anexa acta de incineración de boletería entre 2013 y 2014"/>
    <s v="ENE-MAR"/>
    <x v="1"/>
  </r>
  <r>
    <n v="2161"/>
    <n v="114"/>
    <x v="2"/>
    <s v="Se presentan observaciones a la gestión realizada por parte de la Interventoría así:_x000a_27.   No se evidencia por parte de la Interventoría el registro a la revisión efectuada a la accesibilidad a los equipos, reglamento Interno de Trabajo, Manual de Funcion"/>
    <x v="4"/>
    <x v="3"/>
    <x v="45"/>
    <s v="Javier León"/>
    <s v="Marzo de 2014"/>
    <n v="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existe un manual. Mediante correo electrónico del 07/03/2016 se envía reglamento interno de trabajo y manuales de funciones para varios cargos. Por tal motivo, se cierr"/>
    <s v="ENE-MAR"/>
    <x v="1"/>
  </r>
  <r>
    <n v="2166"/>
    <n v="119"/>
    <x v="2"/>
    <s v="Se presentan observaciones a la gestión realizada por parte de la Interventoría así:_x000a_32.   Se deben verificar los procedimientos del Concesionario con respecto al control de transporte de cargas extra dimensionadas y/o extra pesadas y/o peligrosas."/>
    <x v="4"/>
    <x v="3"/>
    <x v="45"/>
    <s v="Javier León"/>
    <s v="Marzo de 2014"/>
    <n v="2014"/>
    <s v="PEI"/>
    <n v="43"/>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
    <m/>
    <x v="0"/>
    <m/>
    <m/>
    <x v="1"/>
  </r>
  <r>
    <n v="2168"/>
    <n v="121"/>
    <x v="2"/>
    <s v="Se presentan observaciones a la gestión realizada por parte del Supervisor,[3]_x000a_ Además de tener en cuenta las observaciones detectadas a la interventoría, para el ejercicio de las acciones a que haya lugar, se presentan las siguientes:_x000a_2.       Requerir a"/>
    <x v="4"/>
    <x v="3"/>
    <x v="45"/>
    <s v="Javier León"/>
    <s v="Marzo de 2014"/>
    <n v="2014"/>
    <s v="PEI"/>
    <n v="43"/>
    <s v="Ac"/>
    <m/>
    <d v="2014-04-01T00:00:00"/>
    <d v="2014-12-31T00:00:00"/>
    <m/>
    <s v="Mediante memorando No. 2015-306-030091-1 se menciona acciones de mejora; sin embargo, es necesario aportar documentación soporte al respecto"/>
    <m/>
    <x v="1"/>
    <s v="Mediante memorando No. 2015-306-030091-1 y correo electrónico del 23/02/16, se solicitó a la interventoría la codificación de los formatos. Mediante correo electrónico del 07/03/2016 se envían los formatos que cumplen con los requerimientos de calidad de "/>
    <s v="ENE-MAR"/>
    <x v="1"/>
  </r>
  <r>
    <n v="2170"/>
    <n v="123"/>
    <x v="2"/>
    <s v="Se presentan observaciones a la gestión realizada por parte del Supervisor,[3]_x000a_ Además de tener en cuenta las observaciones detectadas a la interventoría, para el ejercicio de las acciones a que haya lugar, se presentan las siguientes:_x000a_4. Requerir a la in"/>
    <x v="4"/>
    <x v="3"/>
    <x v="45"/>
    <s v="Javier León"/>
    <s v="Marzo de 2014"/>
    <n v="2014"/>
    <s v="PEI"/>
    <n v="43"/>
    <s v="Ac"/>
    <m/>
    <d v="2014-04-01T00:00:00"/>
    <d v="2014-12-31T00:00:00"/>
    <m/>
    <s v="Mediante memorando No. 2015-306-030091-1 se menciona acciones de mejora; sin embargo, es necesario aportar documentación soporte al respecto"/>
    <m/>
    <x v="1"/>
    <s v="Mediante memorando No. 2015-306-030091-1 y correo electrónico del 11/02/16, se informa que mediante correo del 23/02/2016 se solicitó a la interventoría incluir los formatos técnicos según ISO 9001, los cuales fueron enviados mediante correo del 07/03/201"/>
    <s v="ENE-MAR"/>
    <x v="1"/>
  </r>
  <r>
    <n v="2177"/>
    <n v="130"/>
    <x v="2"/>
    <s v="Las principales observaciones y recomendaciones en el desempeño de la interventoría tratan sobre los siguientes puntos:_x000a_d) Seguir insistiendo en la solicitud al concesionario sobre la demolición de los asfaltos colocados que presentan fisuras en bloque y "/>
    <x v="4"/>
    <x v="3"/>
    <x v="13"/>
    <s v="Roberto Daza"/>
    <s v="Abril de 2014"/>
    <n v="2014"/>
    <s v="PEI"/>
    <n v="10"/>
    <s v="Ac"/>
    <s v="El literal d) fue resuelto con el oficio radicado ANI 2014-409-043968-2 del 10-09-14, resaltando que existe un proceso de disminución con el oficio rad. ANI 2014-409-019769-2"/>
    <d v="2014-05-02T00:00:00"/>
    <d v="2014-12-31T00:00:00"/>
    <m/>
    <s v="Mediante correo electrónico del 16/12/15, se anexa comunicación de la Interventoría solicitando disminuir la remuneración del concesionario por no cumplir con el índice de estado; de igual manera, mediante comunicación de la interventoría se da respuesta "/>
    <m/>
    <x v="1"/>
    <s v="Mediante correo electrónico del 17/06/2016 se informa que el proceso sigue y está suspendido mientras se consolida un documento final el cual está en revisión por parte del CSR. Se anexa documento.  _x000a__x000a_Mediante correo electrónico del 14/09/2016, se informa"/>
    <s v="septiembre"/>
    <x v="1"/>
  </r>
  <r>
    <n v="2189"/>
    <n v="142"/>
    <x v="2"/>
    <s v="A reglón seguido se detallan estas recomendaciones para la supervisión del proyecto, en cabeza de la ingeniera Lauren Iguarán:_x000a_5. Del punto anterior, es pertinente resaltar que la supervisión deberá realizar seguimiento al Plan de Mejoramiento planteado p"/>
    <x v="4"/>
    <x v="4"/>
    <x v="11"/>
    <s v="Juan Carlos Sáenz"/>
    <s v="Abril de 2014"/>
    <n v="2014"/>
    <s v="PEI"/>
    <n v="47"/>
    <s v="Ac"/>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
    <m/>
    <x v="0"/>
    <m/>
    <m/>
    <x v="1"/>
  </r>
  <r>
    <n v="2192"/>
    <n v="145"/>
    <x v="2"/>
    <s v="De igual manera, será labor para la Interventoría del proyecto tener en cuenta las recomendaciones y lineamientos que ésta oficina está planteando en el presente informe, producto de la auditoría realizada y que en particular trata sobre los siguientes pu"/>
    <x v="4"/>
    <x v="4"/>
    <x v="11"/>
    <s v="Juan Carlos Sáenz"/>
    <s v="Abril de 2014"/>
    <n v="2014"/>
    <s v="PEI"/>
    <n v="47"/>
    <s v="Ac"/>
    <s v="En reunión del 1 de Marzo de 2016 se acordó enviar informe mensual de interventoría del mes de Enero de 2016, revisar numeral 5.3 pág., 29, numeral 11 pago. 106, en adelante, el cual se adjunta"/>
    <d v="2014-05-02T00:00:00"/>
    <d v="2014-12-31T00:00:00"/>
    <m/>
    <s v="Mediante reunión del 16/12/15, se informa que en el informe mensual de Septiembre de 2015 de la interventoría en el capítulo 12 se trata el tema; sin embargo, es necesario aportar documentación adicional"/>
    <m/>
    <x v="1"/>
    <s v="Mediante reunión del 16/12/15, se informa que en el informe mensual de Septiembre de 2015 de la interventoría en el capítulo 12 se trata el tema. Mediante correo electrónico del 02/03/16 se envía informe mensual de Enero de 2016, en donde se evidencia que"/>
    <s v="ENE-MAR"/>
    <x v="1"/>
  </r>
  <r>
    <n v="2196"/>
    <n v="149"/>
    <x v="2"/>
    <s v="De igual manera, será labor para la Interventoría del proyecto tener en cuenta las recomendaciones y lineamientos que ésta oficina está planteando en el presente informe, producto de la auditoría realizada y que en particular trata sobre los siguientes pu"/>
    <x v="4"/>
    <x v="4"/>
    <x v="11"/>
    <s v="Juan Carlos Sáenz"/>
    <s v="Abril de 2014"/>
    <n v="2014"/>
    <s v="PEI"/>
    <n v="47"/>
    <s v="Ac"/>
    <s v="En reunión del 1 de Marzo de 2016 se acordó enviar el plan de calidad enviado por la nueva interventoría"/>
    <d v="2014-05-02T00:00:00"/>
    <d v="2014-12-31T00:00:00"/>
    <m/>
    <s v="Mediante reunión del 16/12/15, se informa que se solicita a la interventoría entrega del Plan de Calidad. Revisión de avance en Marzo 2016"/>
    <m/>
    <x v="1"/>
    <s v="Mediante reunión del 16/12/15, se informa que se solicita a la interventoría entrega del Plan de Calidad. Revisión de avance en Marzo 2016. Mediante correo electrónico del 02/03/16 se envía Plan de Calidad actualizado."/>
    <s v="ENE-MAR"/>
    <x v="1"/>
  </r>
  <r>
    <n v="2242"/>
    <n v="195"/>
    <x v="2"/>
    <s v="12. No se cuenta con una planoteca formalmente establecida, lo anterior debido a la devolución por parte de la firma interventora de los diseños presentado por el concesionario. Mediante actas es reiterativa la solicitud de entrega de diseños de acuerdo a"/>
    <x v="4"/>
    <x v="4"/>
    <x v="18"/>
    <s v="Javier León"/>
    <s v="Abril de 2014"/>
    <n v="2014"/>
    <s v="PEI"/>
    <n v="36"/>
    <s v="Ac"/>
    <m/>
    <d v="2014-05-02T00:00:00"/>
    <d v="2014-12-31T00:00:00"/>
    <m/>
    <s v="Es necesario aportar soportes de gestión, como planoteca digital"/>
    <m/>
    <x v="1"/>
    <s v="Mediante correo electrónico del 11/03/2016 se anexa fotografía de la planoteca física de la interventoría"/>
    <s v="ENE-MAR"/>
    <x v="1"/>
  </r>
  <r>
    <n v="2252"/>
    <n v="205"/>
    <x v="2"/>
    <s v="9.1 Conclusiones para el supervisor de la ANI _x000a_b) Se deberá recibir de la interventoría, la información actualizada que se consigna en la ficha técnica del proyecto, para lo cual se deberá verificar por parte del supervisor de éste contrato, el suministro"/>
    <x v="4"/>
    <x v="3"/>
    <x v="46"/>
    <s v="Juan Carlos Sáenz"/>
    <s v="Mayo de 2014"/>
    <n v="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 la Interventoría a la ANI, solicitando el modelo de la ficha técnica, la cual debe ser incluida a partir del próximo mes"/>
    <m/>
    <x v="1"/>
    <s v="Es necesario evidenciar mediante comunicación u oficio de la Interventoría a la ANI, solicitando el modelo de la ficha técnica, la cual debe ser incluida a partir del próximo mes._x000a__x000a_Mediante correo electrónico del 16/06/2016, se informa que la interventorí"/>
    <s v="JUNIO"/>
    <x v="1"/>
  </r>
  <r>
    <n v="2254"/>
    <n v="207"/>
    <x v="2"/>
    <s v="9.2 Conclusiones hacia la interventoría del proyecto _x000a_b) Se llevó a cabo la aplicación de la metodología desarrollada hasta este momento por la Oficina de Control Interno, con el objeto de evaluar de manera integral y detallada el desempeño de las labores"/>
    <x v="4"/>
    <x v="3"/>
    <x v="46"/>
    <s v="Juan Carlos Sáenz"/>
    <s v="Mayo de 2014"/>
    <n v="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Solicitar el Certificado SARLAFT y de esta manera mostrar la respectiva consulta._x000a_Enviar las actas de las últimas reuniones internas de seguimiento al contrato, a cargo de la Interventoría"/>
    <m/>
    <x v="1"/>
    <s v="Solicitar el Certificado SARLAFT y de esta manera mostrar la respectiva consulta._x000a__x000a_Enviar las actas de las últimas reuniones internas de seguimiento al contrato, a cargo de la Interventoría._x000a__x000a__x000a_Mediante correo electrónico del 16/06/2016, se informa que par"/>
    <s v="JUNIO"/>
    <x v="1"/>
  </r>
  <r>
    <n v="2255"/>
    <n v="208"/>
    <x v="2"/>
    <s v="9.2 Conclusiones hacia la interventoría del proyecto _x000a_c) La Agencia Nacional de Infraestructura deberá evaluar integralmente, con el apoyo directo y permanente de la Interventoría, los temas pertinentes a las cantidades finales que están arrojando los dis"/>
    <x v="4"/>
    <x v="3"/>
    <x v="46"/>
    <s v="Juan Carlos Sáenz"/>
    <s v="Mayo de 2014"/>
    <n v="2014"/>
    <s v="PEI"/>
    <n v="115"/>
    <s v="Ac"/>
    <s v="1. Requerimiento a la Interventoría frente a las acciones a implementar conjuntamente atendiendo las observaciones efectuadas por la OCI._x000a_2. Mediante comunicación CIVF rad ANI No 20154090794422 se propone el Plan de Acción de acuerdo con las No Conformida"/>
    <d v="2014-06-03T00:00:00"/>
    <d v="2014-12-31T00:00:00"/>
    <m/>
    <s v="Es necesario evidenciar mediante comunicación u oficio del Supervisor a la Interventoría, solicitando incluir el procedimiento de aprobación de los precios unitarios no previstos. De igual manera, soportar con documentos una situación similar"/>
    <m/>
    <x v="1"/>
    <s v="Es necesario evidenciar mediante comunicación u oficio del Supervisor a la Interventoría, solicitando incluir el procedemiento de aprobación de los precios unitarios no previstos. De igual manera, soportar con documentos una situación similar._x000a__x000a_Mediante c"/>
    <s v="JUNIO"/>
    <x v="1"/>
  </r>
  <r>
    <n v="2269"/>
    <n v="222"/>
    <x v="2"/>
    <s v="8.1. Para el Supervisor_x000a_Durante el desarrollo de la presente auditoría pudo observarse que, a pesar de la reciente vinculación del Ing. Marco Alzate Ospina como apoyo a la supervisión del proyecto, se lograron avances significativos en aspectos como el se"/>
    <x v="4"/>
    <x v="3"/>
    <x v="16"/>
    <s v="Roberto Daza"/>
    <s v="Mayo de 2014"/>
    <n v="2014"/>
    <s v="PEI"/>
    <n v="44"/>
    <s v="Ac"/>
    <s v="El Plan de Mejoramiento Institucional para el proyecto Ruta Caribe se cumplió dentro del plazo establecido, el cual fue el 30 de junio de 2015._x000a_Los soportes se encuentran cargados en la herramienta creada para ello y puede ser verificada directamente por "/>
    <d v="2014-06-03T00:00:00"/>
    <d v="2014-12-31T00:00:00"/>
    <m/>
    <s v="Mediante correo electrónico del 21/12/15, no se incluyó dentro del formato enviado por el Supervisor Mediante correo electrónico del  16/03/2016 e información entregada mediante CD el 17/03/2016, se anexa comunicación en donde se entrega toda la informaci"/>
    <n v="100"/>
    <x v="1"/>
    <s v="En la Auditoría se verifican las diferentes comunicaciones en donde se entrega toda la información relacionada a los hallazgos del PMI, al igual que el avance que ha tenido y los compromisos pactados."/>
    <s v="ENE-MAR"/>
    <x v="1"/>
  </r>
  <r>
    <n v="2270"/>
    <n v="223"/>
    <x v="2"/>
    <s v="8.1. Para el Supervisor_x000a_Durante el desarrollo de la presente auditoría pudo observarse que, a pesar de la reciente vinculación del Ing. Marco Alzate Ospina como apoyo a la supervisión del proyecto, se lograron avances significativos en aspectos como el se"/>
    <x v="4"/>
    <x v="3"/>
    <x v="16"/>
    <s v="Roberto Daza"/>
    <s v="Mayo de 2014"/>
    <n v="2014"/>
    <s v="PEI"/>
    <n v="44"/>
    <s v="Ac"/>
    <s v="Por parte del Concesionario se realizó la rehabilitación del tramo La Romelia-El pollo de la VTO, mejorando  las condiciones de seguridad de la vía_x000a_Adicionalmente, este tramo se revirtió al INVIAS desde el 1 de enero de 2015"/>
    <d v="2014-06-03T00:00:00"/>
    <d v="2014-12-31T00:00:00"/>
    <m/>
    <s v="Mediante correo electrónico del 21/12/15, no se incluyó dentro del formato enviado por el Supervisor Mediante correo electrónico del  16/03/2016 e información entregada mediante CD el 17/03/2016, se anexa acta de reversión del tramo mencionado en la no co"/>
    <n v="100"/>
    <x v="1"/>
    <s v="En la Auditoría se evidencia que se realizó la rehabilitación del tramo La Romelia-El pollo de la VTO, mejorando  las condiciones de seguridad de la vía. Adicionalmente, este tramo se revirtió al INVIAS desde el 1 de enero de 2015.."/>
    <s v="ENE-MAR"/>
    <x v="1"/>
  </r>
  <r>
    <n v="2271"/>
    <n v="224"/>
    <x v="2"/>
    <s v="Las principales observaciones y recomendaciones en el desempeño de la interventoría tratan sobre los siguientes puntos:_x000a_a) Solicitar al concesionario la determinación de un procedimiento claro y conciso para la apertura de los buzones de PQRS´s instalados"/>
    <x v="4"/>
    <x v="3"/>
    <x v="16"/>
    <s v="Roberto Daza"/>
    <s v="Mayo de 2014"/>
    <n v="2014"/>
    <s v="PEI"/>
    <n v="44"/>
    <s v="Ac"/>
    <s v="*Solicitar al Concesionario en un plazo de un mes, la instalación de los buzones  solicitados previamente por esta Interventoría, para recepción de PQRs, por medio de comunicado IAPM-090-14 del 29 enero del 2014._x000a_*Se establecen los lineamientos para el pr"/>
    <d v="2014-06-03T00:00:00"/>
    <d v="2014-12-31T00:00:00"/>
    <m/>
    <s v="Mediante correo electrónico del 21/12/15, es necesario anexar el informe de verificación de los PGR´s y registro fotográfico Mediante correo electrónico del  16/03/2016 e información entregada mediante CD el 17/03/2016, se informa que se esta realizando e"/>
    <n v="100"/>
    <x v="1"/>
    <s v="En la Auditoría se verifica que se está realizando el seguimiento mensual sobre los PQR`s recibidos por parte del concesionario. "/>
    <s v="ENE-MAR"/>
    <x v="1"/>
  </r>
  <r>
    <n v="2272"/>
    <n v="225"/>
    <x v="2"/>
    <s v="Las principales observaciones y recomendaciones en el desempeño de la interventoría tratan sobre los siguientes puntos:_x000a_b) Debido a que los ingresos del concesionario solo se deben a los recaudos de las tarifas de peajes y a transferencias del presupuesto"/>
    <x v="4"/>
    <x v="3"/>
    <x v="16"/>
    <s v="Roberto Daza"/>
    <s v="Mayo de 2014"/>
    <n v="2014"/>
    <s v="PEI"/>
    <n v="44"/>
    <s v="Ac"/>
    <s v="*La interventoria solicita por medio de los comunicados IAPM-490-15; IAPM-700-15;IAPM-723-15; IAPM-734-15; el retiro de la publicidad que se encuentra en la franja de derecho de vía."/>
    <d v="2014-06-03T00:00:00"/>
    <d v="2014-12-31T00:00:00"/>
    <m/>
    <s v="Mediante correo electrónico del 21/12/15, no se evidencia acción de mejora ni soportes al respecto_x000a_*Mediante correo electrónico del  16/03/2016 e información entregada mediante CD el 17/03/2016, se anexan las comunicaciones de la interventoría para el ret"/>
    <n v="100"/>
    <x v="1"/>
    <s v="Mediante correo electrónico del 16/09/2016, se evidencia las distintas solicitudes al concesionario y recomendaciones a la ANI con el fin de tomar una decisión respecto a la publicidad. Se cierra la no conformidad, considerando que la actuación de la inte"/>
    <s v="septiembre"/>
    <x v="1"/>
  </r>
  <r>
    <n v="2273"/>
    <n v="226"/>
    <x v="2"/>
    <s v="Las principales observaciones y recomendaciones en el desempeño de la interventoría tratan sobre los siguientes puntos:_x000a_c) Solicitar al concesionario la instalación de elementos óptimos para la seguridad vial en las estaciones de peaje, especialmente lo r"/>
    <x v="4"/>
    <x v="3"/>
    <x v="16"/>
    <s v="Roberto Daza"/>
    <s v="Mayo de 2014"/>
    <n v="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evidencia que mediante las auditorías de seguridad se han verificado estos aspectos."/>
    <s v="ENE-MAR"/>
    <x v="1"/>
  </r>
  <r>
    <n v="2274"/>
    <n v="227"/>
    <x v="2"/>
    <s v="Las principales observaciones y recomendaciones en el desempeño de la interventoría tratan sobre los siguientes puntos:_x000a_d) Conminar al concesionario para que realice las modificaciones necesarias a fin de mejorar la seguridad vial en lo referido a baranda"/>
    <x v="4"/>
    <x v="3"/>
    <x v="16"/>
    <s v="Roberto Daza"/>
    <s v="Mayo de 2014"/>
    <n v="2014"/>
    <s v="PEI"/>
    <n v="44"/>
    <s v="Ac"/>
    <s v="Previo a la Auditoria de seguridad vial, la ANI aprueba el plan de auditoría y se realiza periódicamente cada Auditoría. Cuyo informe contiene las recomendaciones y se radica a la ANI y l Concesionario."/>
    <d v="2014-06-03T00:00:00"/>
    <d v="2014-12-31T00:00:00"/>
    <m/>
    <s v="Mediante correo electrónico del 21/12/15, se menciona que la interventoría realizó aprobó el plan de auditoría; sin embargo es necesario comprobar que efectivamente se realizó (informe)Mediante correo electrónico del  16/03/2016 e información entregada me"/>
    <n v="100"/>
    <x v="1"/>
    <s v="En la Auditoría se observa que mediante las auditorías de seguridad se han verificado estos aspectos."/>
    <s v="ENE-MAR"/>
    <x v="1"/>
  </r>
  <r>
    <n v="2275"/>
    <n v="228"/>
    <x v="2"/>
    <s v="Las principales observaciones y recomendaciones en el desempeño de la interventoría tratan sobre los siguientes puntos:_x000a_e) Solicitar al concesionario la mejora de las labores de mantenimiento vial, por cuanto se detectaron deficiencias en rocería y repara"/>
    <x v="4"/>
    <x v="3"/>
    <x v="16"/>
    <s v="Roberto Daza"/>
    <s v="Mayo de 2014"/>
    <n v="2014"/>
    <s v="PEI"/>
    <n v="44"/>
    <s v="Ac"/>
    <s v="Esta Interventoría viene haciendo seguimiento a la ejecución de mantenimiento periódico programado de acuerdo al cronograma presentado por el Concesionario. Esta Interventoría realiza periódicamente, la medición del Índice de Estado y se ha encontrado den"/>
    <d v="2014-06-03T00:00:00"/>
    <d v="2014-12-31T00:00:00"/>
    <m/>
    <s v="Mediante correo electrónico del 21/12/15, se menciona que la interventoría que se está requiriendo al concesionario el mantenimiento; sin embargo es necesario comprobar que efectivamente se realizó (informe) y la respuesta del concesionario Mediante corre"/>
    <n v="100"/>
    <x v="1"/>
    <s v="En la Auditoría se verifica que anualmente el concesionario entrega un cronograma de mantenimiento periódico y la interventoría realiza seguimiento."/>
    <s v="ENE-MAR"/>
    <x v="1"/>
  </r>
  <r>
    <n v="2276"/>
    <n v="229"/>
    <x v="2"/>
    <s v="Las principales observaciones y recomendaciones en el desempeño de la interventoría tratan sobre los siguientes puntos:_x000a_f) Hacer las gestiones pertinentes para que el concesionario mejore las características de visibilidad de la señalización vertical inst"/>
    <x v="4"/>
    <x v="3"/>
    <x v="16"/>
    <s v="Roberto Daza"/>
    <s v="Mayo de 2014"/>
    <n v="2014"/>
    <s v="PEI"/>
    <n v="44"/>
    <s v="Ac"/>
    <s v="Esta Interventoría realizó en el mes de Marzo la medición de retroreflectividad, en el cual se identificaron las señales que presentaron deficiencias. El informe del resultado le fue enviado al Concesionario, solicitando tomar los correctivos necesarios m"/>
    <d v="2014-06-03T00:00:00"/>
    <d v="2014-12-31T00:00:00"/>
    <m/>
    <s v="Mediante correo electrónico del 21/12/15, se menciona que se solicitó al concesionario mediante oficio; sin embargo es necesario conocer la documentación y la respuesta del concesionario Mediante correo electrónico del  16/03/2016 e información entregada "/>
    <n v="100"/>
    <x v="1"/>
    <s v="En la Auditoría se revisan varias comunicaciones sobre el tema, tanto del concesionario como de la interventoría. Además, el informe de reflectividad en donde se cumple con lo solicitado."/>
    <s v="ENE-MAR"/>
    <x v="1"/>
  </r>
  <r>
    <n v="2277"/>
    <n v="230"/>
    <x v="2"/>
    <s v="Las principales observaciones y recomendaciones en el desempeño de la interventoría tratan sobre los siguientes puntos:_x000a_g) Incluir en la página web de la interventoría todos los requisitos determinados en el anexo 4 del contrato._x000a__x000a_"/>
    <x v="4"/>
    <x v="3"/>
    <x v="16"/>
    <s v="Roberto Daza"/>
    <s v="Mayo de 2014"/>
    <n v="2014"/>
    <s v="PEI"/>
    <n v="44"/>
    <s v="Ac"/>
    <m/>
    <d v="2014-06-03T00:00:00"/>
    <d v="2014-12-31T00:00:00"/>
    <m/>
    <s v="Mediante correo electrónico del 21/12/15, no se evidencia acción de mejora ni soportes al respecto_x000a_*Mediante correo electrónico del  16/03/2016 e información entregada mediante CD el 17/03/2016, se informa que se han realizado actualizaciones de la pago; "/>
    <n v="100"/>
    <x v="1"/>
    <s v="Mediante correo electrónico del  16/03/2016 e información entregada mediante CD el 17/03/2016, se informa que se han realizado actualizaciones de la pag; sin embargo, es necesario realizar modificaciones._x000a__x000a_Mediante correo electrónico del 24/06/2016, se in"/>
    <s v="JUNIO-JULIO"/>
    <x v="1"/>
  </r>
  <r>
    <n v="2278"/>
    <n v="231"/>
    <x v="2"/>
    <s v="Las principales observaciones y recomendaciones en el desempeño de la interventoría tratan sobre los siguientes puntos:_x000a_h) Mejorar la verificación del archivo documental del concesionario, a fin de vigilar la organización y conservación de la memoria hist"/>
    <x v="4"/>
    <x v="3"/>
    <x v="16"/>
    <s v="Roberto Daza"/>
    <s v="Mayo de 2014"/>
    <n v="2014"/>
    <s v="PEI"/>
    <n v="44"/>
    <s v="Ac"/>
    <s v="Está en proceso de organización de la información  del archivo documental del Concesionario."/>
    <d v="2014-06-03T00:00:00"/>
    <d v="2014-12-31T00:00:00"/>
    <m/>
    <s v="Mediante correo electrónico del 21/12/15, se menciona que se está realizando; sin embargo es necesario conocer la solicitud sobre el tema_x000a_*Mediante correo electrónico del  16/03/2016 e información entregada mediante CD el 17/03/2016, se informa que se est"/>
    <n v="80"/>
    <x v="0"/>
    <m/>
    <m/>
    <x v="1"/>
  </r>
  <r>
    <n v="2279"/>
    <n v="232"/>
    <x v="2"/>
    <s v="Las principales observaciones y recomendaciones en el desempeño de la interventoría tratan sobre los siguientes puntos:_x000a_i) Complementar las medidas de prevención de accidentes en la oficina de la interventoría, mediante la definición de los puntos de encu"/>
    <x v="4"/>
    <x v="3"/>
    <x v="16"/>
    <s v="Roberto Daza"/>
    <s v="Mayo de 2014"/>
    <n v="2014"/>
    <s v="PEI"/>
    <n v="44"/>
    <s v="Ac"/>
    <s v="Se realizará el plano indicando las rutas de evacuación durante el mes de agosto_x000a__x000a_Se realizará capacitación para divulgar la ruta de evacuación y puntos de encuentro durante el mes de agosto"/>
    <d v="2014-06-03T00:00:00"/>
    <d v="2014-12-31T00:00:00"/>
    <m/>
    <s v="Mediante correo electrónico del 21/12/15, se menciona que se realizará; sin embargo es necesario conocer la solicitud sobre el tema, Mediante correo electrónico del  16/03/2016 e información entregada mediante CD el 17/03/2016, se anexa gestión y cumplimi"/>
    <n v="100"/>
    <x v="1"/>
    <s v="En la Auditoría se verifica gestión y cumplimiento de acciones preventivas en la oficina de la interventoría"/>
    <s v="ENE-MAR"/>
    <x v="1"/>
  </r>
  <r>
    <n v="2280"/>
    <n v="233"/>
    <x v="2"/>
    <s v="Las principales observaciones y recomendaciones en el desempeño de la interventoría tratan sobre los siguientes puntos:_x000a_l) Profundizar la revisión del sistema de calidad ambiental y SISO del concesionario, debido a que pudo observarse durante la auditoría"/>
    <x v="4"/>
    <x v="3"/>
    <x v="16"/>
    <s v="Roberto Daza"/>
    <s v="Mayo de 2014"/>
    <n v="2014"/>
    <s v="PEI"/>
    <n v="44"/>
    <s v="Ac"/>
    <s v="El personal de los peajes no está expuesto a material particulado ya que allí no se desarrollan actividades de movimiento de tierras o excavación que lo generen; el riesgo identificado es exposición a Monóxido de Carbono, riesgo relacionado  en el PSO del"/>
    <d v="2014-06-03T00:00:00"/>
    <d v="2014-12-31T00:00:00"/>
    <m/>
    <s v="Mediante correo electrónico del 21/12/15, se menciona que se han realizado comunicaciones y acciones sobre el tema; sin embargo es necesario conocer la respectivas solicitudes Mediante correo electrónico del  16/03/2016 e información entregada mediante CD"/>
    <n v="100"/>
    <x v="1"/>
    <s v="En la Auditoría se analizaron las mediciones a cargo de la concesión, evidenciando cumplimiento."/>
    <s v="ENE-MAR"/>
    <x v="1"/>
  </r>
  <r>
    <n v="2281"/>
    <n v="234"/>
    <x v="2"/>
    <s v="Las principales observaciones y recomendaciones en el desempeño de la interventoría tratan sobre los siguientes puntos:_x000a_m) Socializar con el concesionario la importancia que tiene la interventoría como su principal apoyo en el desarrollo de las actividade"/>
    <x v="4"/>
    <x v="3"/>
    <x v="16"/>
    <s v="Roberto Daza"/>
    <s v="Mayo de 2014"/>
    <n v="2014"/>
    <s v="PEI"/>
    <n v="44"/>
    <s v="Ac"/>
    <s v="La fase de monitoreo de calidad del Agua finalizó, esta actividad solo se realiza en Construcción. En la actualidad el proyecto se encuentra en Operación; en cuanto a la calidad del Aire se realiza únicamente para la Variante Sur tal como lo exige la Lice"/>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analizaron las mediciones relacionadas a la calidad de aire y agua a cargo de la concesión, evidenciando cumplimiento."/>
    <s v="ENE-MAR"/>
    <x v="1"/>
  </r>
  <r>
    <n v="2282"/>
    <n v="235"/>
    <x v="2"/>
    <s v="Las principales observaciones y recomendaciones en el desempeño de la interventoría tratan sobre los siguientes puntos:_x000a_n) Profundizar seguimiento a todas las comunicaciones de los usuarios y vecinos del proyecto, mediante la trazabilidad de las respuesta"/>
    <x v="4"/>
    <x v="3"/>
    <x v="16"/>
    <s v="Roberto Daza"/>
    <s v="Mayo de 2014"/>
    <n v="2014"/>
    <s v="PEI"/>
    <n v="44"/>
    <s v="Ac"/>
    <s v="Las manifestaciones escritas de los usuarios halladas en el interior de los buzones son de temas relacionados con el servicios de los CAU's O Tambos,  mas no del proyecto vial. Se realizó capacitación a las  personas que atienden los CAU's o Tambos para d"/>
    <d v="2014-06-03T00:00:00"/>
    <d v="2014-12-31T00:00:00"/>
    <m/>
    <s v="Mediante correo electrónico del 21/12/15, se menciona que se está realizando dicha actividad ; sin embargo es necesario evidenciar eso en los informes Mediante correo electrónico del  16/03/2016 e información entregada mediante CD el 17/03/2016, se anexan"/>
    <n v="100"/>
    <x v="1"/>
    <s v="En la Auditoría se verifica que se han realizado varias comunicaciones sobre el tema y seguimiento del control de PQR`s. "/>
    <s v="ENE-MAR"/>
    <x v="1"/>
  </r>
  <r>
    <n v="2283"/>
    <n v="236"/>
    <x v="2"/>
    <s v="Las principales observaciones y recomendaciones en el desempeño de la interventoría tratan sobre los siguientes puntos:_x000a_o) Diseñar mecanismos para que el concesionario identifique y proteja aquellos predios remanentes para evitar que sean invadidos por fa"/>
    <x v="4"/>
    <x v="3"/>
    <x v="16"/>
    <s v="Roberto Daza"/>
    <s v="Mayo de 2014"/>
    <n v="2014"/>
    <s v="PEI"/>
    <n v="44"/>
    <s v="Ac"/>
    <s v="Se adjunta comunicación IAPM-324 enviada al Concesionario solicitándole el suministro de información predial._x000a_* Se envía comunicado GGAKF-4322 con el cual se envía CD que contiene la sabana predial."/>
    <d v="2014-06-03T00:00:00"/>
    <d v="2014-12-31T00:00:00"/>
    <m/>
    <s v="Mediante correo electrónico del 21/12/15, se menciona que se está realizando dicha actividad ; sin embargo es necesario evidenciar respuesta al mismo_x000a_*Mediante correo electrónico del  16/03/2016 e información entregada mediante CD el 17/03/2016, se anexan"/>
    <n v="100"/>
    <x v="1"/>
    <s v="Mediante correo electrónico del 24/06/2016, se anexan comunicaciones de la interventoría en donde se ha analizado las áreas remanentes; sin embargo, es necesario evidenciar la metodología con la cual la interventoría realiza seguimiento sobre el particula"/>
    <s v="septiembre"/>
    <x v="1"/>
  </r>
  <r>
    <n v="2289"/>
    <n v="242"/>
    <x v="2"/>
    <s v="Las principales observaciones y recomendaciones en el desempeño de la interventoría tratan sobre los siguientes puntos:_x000a_c) Exigir al concesionario la realización de un estudio de señalización para la zona de aproximación a las estaciones de pesaje y la mo"/>
    <x v="4"/>
    <x v="3"/>
    <x v="47"/>
    <s v="Roberto Daza"/>
    <s v="Mayo de 2014"/>
    <n v="2014"/>
    <s v="PEI"/>
    <n v="45"/>
    <s v="Ac"/>
    <m/>
    <d v="2014-06-03T00:00:00"/>
    <d v="2014-12-31T00:00:00"/>
    <m/>
    <s v="Mediante memorando No. 2015-305-014498-3 se anexa Medición de Estado a cargo de la Interventoría; sin embargo, es necesario que el concesionario se pronuncie"/>
    <m/>
    <x v="1"/>
    <s v="Mediante memorando No. 2015-305-014498-3 se anexa Mediicón de Estado a cargo de la Interventoría; sin embargo, es necesario que el concesionario se pronuncie._x000a__x000a_Mediante correo electrónico del 22/06/2016 se anexa comunicación del concesionario con radicado"/>
    <s v="JUNIO-JULIO"/>
    <x v="1"/>
  </r>
  <r>
    <n v="2292"/>
    <n v="245"/>
    <x v="2"/>
    <s v="Las principales observaciones y recomendaciones en el desempeño de la interventoría tratan sobre los siguientes puntos:_x000a_f) Mejorar la comprobación de los ensayos de materiales de construcción de la vía, mediante la realización de sus propias pruebas de la"/>
    <x v="4"/>
    <x v="3"/>
    <x v="47"/>
    <s v="Roberto Daza"/>
    <s v="Mayo de 2014"/>
    <n v="2014"/>
    <s v="PEI"/>
    <n v="45"/>
    <s v="Ac"/>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m/>
    <x v="0"/>
    <m/>
    <m/>
    <x v="1"/>
  </r>
  <r>
    <n v="2295"/>
    <n v="248"/>
    <x v="2"/>
    <s v="Las principales observaciones y recomendaciones en el desempeño de la interventoría tratan sobre los siguientes puntos:_x000a_i) Establecer procedimientos para implementar controles de lavado de activos, financiación del terrorismo y corrupción sobre los egreso"/>
    <x v="4"/>
    <x v="3"/>
    <x v="47"/>
    <s v="Roberto Daza"/>
    <s v="Mayo de 2014"/>
    <n v="2014"/>
    <s v="PEI"/>
    <n v="45"/>
    <s v="Ac"/>
    <m/>
    <d v="2014-06-03T00:00:00"/>
    <d v="2014-12-31T00:00:00"/>
    <m/>
    <s v="Mediante memorando No.  2015-305-014731-3  se indica que se tiene invitación al comité de fiducia para revisar estos temas, razón por la cual es necesario conocer soportes"/>
    <m/>
    <x v="1"/>
    <s v="Mediante memorando No.  2015-305-014731-3  se indica que se tiene invitación al comité de fiducia para revisar estos temas, razón por la cual es necesario conocer soportes._x000a__x000a_Mediante correo electrónico del 22/06/2016 se anexa comunicación del concesionari"/>
    <s v="JUNIO-JULIO"/>
    <x v="1"/>
  </r>
  <r>
    <n v="2296"/>
    <n v="249"/>
    <x v="2"/>
    <s v="Las principales observaciones y recomendaciones en el desempeño de la interventoría tratan sobre los siguientes puntos:_x000a_j) Realizar un seguimiento estricto sobre el modelo financiero del contrato de concesión, el cual hasta la fecha no viene siendo realiz"/>
    <x v="4"/>
    <x v="3"/>
    <x v="47"/>
    <s v="Roberto Daza"/>
    <s v="Mayo de 2014"/>
    <n v="2014"/>
    <s v="PEI"/>
    <n v="45"/>
    <s v="Ac"/>
    <m/>
    <d v="2014-06-03T00:00:00"/>
    <d v="2014-12-31T00:00:00"/>
    <m/>
    <s v="Mediante memorando No.  2015-305-014731-3  se indica que se tiene mediante un formato se realiza seguimiento, razón por la cual es necesario conocer soportes e indicar en que parte del informe se menciona eso"/>
    <m/>
    <x v="1"/>
    <s v="Mediante memorando No.  2015-305-014731-3  se indica que se tiene mediante un formato se realiza seguimiento, razón por la cual es necesario conocer soportes e indicar en que parte del informe se menciona eso._x000a__x000a_Mediante correo electrónico del 22/06/2016 s"/>
    <s v="JUNIO-JULIO"/>
    <x v="1"/>
  </r>
  <r>
    <n v="2300"/>
    <n v="253"/>
    <x v="2"/>
    <s v="Las principales observaciones y recomendaciones en el desempeño de la interventoría tratan sobre los siguientes puntos:_x000a_n) Realizar seguimiento más profundo sobre los planes de disposición de escombros y desechos, así como diseñar e implementar indicadore"/>
    <x v="4"/>
    <x v="3"/>
    <x v="47"/>
    <s v="Roberto Daza"/>
    <s v="Mayo de 2014"/>
    <n v="2014"/>
    <s v="PEI"/>
    <n v="45"/>
    <s v="Ac"/>
    <m/>
    <d v="2014-06-03T00:00:00"/>
    <d v="2014-12-31T00:00:00"/>
    <m/>
    <s v="Mediante memorando No. 2015-305-014676-3 se indica que en el momento en que se reinicie obra, se solicitará a la interventoría seguimiento _x000a__x000a_Seguimiento en 2016"/>
    <m/>
    <x v="1"/>
    <s v="Mediante memorando No. 2016-305-007286-3 del 13/06/2016, se informa que la ejecución de la obra aún se encuentra en controversia jurídica, razón por la cual sólo hasta que se llegue a un acuerdo se solicitará a la interventoría la realización de ensayos._x000a_"/>
    <s v="AGOSTO"/>
    <x v="1"/>
  </r>
  <r>
    <n v="2304"/>
    <n v="257"/>
    <x v="2"/>
    <s v="2. Es conocido por esta auditoría en lo que respecta al control preferente que encontramos dentro de la Ley 734 de 2002 (Código Disciplinario Único) y del que es titular la Procuraduría General de la Nación, por tal motivo se observan  un gran número de p"/>
    <x v="2"/>
    <x v="2"/>
    <x v="48"/>
    <s v="Marcos  Noguera"/>
    <s v="Mayo de 2014"/>
    <n v="2014"/>
    <s v="PEI"/>
    <n v="114"/>
    <s v="Ac"/>
    <s v="N.A"/>
    <m/>
    <m/>
    <s v="15-04-2016 - Ley 734 de 2002, Artículo 2, Titularidad de la Acción Disciplinaria y Artículo 3 poder Preferente. - Artículo 2. Titularidad de la acción disciplinaria. Sin perjuicio del poder disciplinario preferente de la Procuraduría General de la Nación "/>
    <s v="No es una no conformidad, sino una recomendación. "/>
    <m/>
    <x v="1"/>
    <s v="Se cierra por ser una recomendación -  "/>
    <s v="ENE-MAR"/>
    <x v="0"/>
  </r>
  <r>
    <n v="2305"/>
    <n v="258"/>
    <x v="2"/>
    <s v="3. De la misma manera se pudieron visualizar las providencias emanadas de su despacho, entre las que se encontraron “auto de archivo”, “auto inhibitorio”, “auto de incorporación a expedientes” y “auto de remisión por competencias a la procuraduría General"/>
    <x v="2"/>
    <x v="2"/>
    <x v="48"/>
    <s v="Marcos  Noguera"/>
    <s v="Mayo de 2014"/>
    <n v="2014"/>
    <s v="PEI"/>
    <n v="114"/>
    <s v="Ac"/>
    <s v="Los autos de archivo y los autos inhibitorios son providencias de fondo de acuerdo con la Ley. Durante este periodo no ha existido pruebas suficientes en los procesos objeto de análisis para proferir autos de cargos."/>
    <m/>
    <m/>
    <s v="1. La Vicepresidencia Administrativa y Financiera, Grupo Interno Disciplinario, Atención al Ciudadano y Apoyo a la Gestión ha adelantado y adelanta las siguientes actuaciones disciplinarias, 2012 - 70, 2013 - 57, 2014-57, 2015, 47, 2016 - 9; para un total"/>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6"/>
    <n v="259"/>
    <x v="2"/>
    <s v="4. De la misma manera se advierte que la Procuraduría General de la Nación, no goza de la facultad para realizar investigaciones a los contratistas por tal motivo las remisiones a la PGN de situaciones de orden disciplinario de un contratista de prestació"/>
    <x v="2"/>
    <x v="2"/>
    <x v="48"/>
    <s v="Marcos  Noguera"/>
    <s v="Mayo de 2014"/>
    <n v="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Artículo 150, Inciso 3, Ley 734 de 2002. En caso de duda sobre la identificación o individualización del autor de una falta disciplinaria se adelantará indagación preliminar. En estos eventos la indagación preliminar se adelantará por el término necesario"/>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7"/>
    <n v="260"/>
    <x v="2"/>
    <s v="5. En muchos de los casos dentro de la parte motiva de las providencias se habla sobre el principio de la economía procesal por parte del operador disciplinario, este principio no debe ser utilizado como excusa o más bien como un obstáculo para adelantar "/>
    <x v="2"/>
    <x v="2"/>
    <x v="48"/>
    <s v="Marcos  Noguera"/>
    <s v="Mayo de 2014"/>
    <n v="2014"/>
    <s v="PEI"/>
    <n v="114"/>
    <s v="Ac"/>
    <s v="La constitución Política trae como principio el de la económica procesal, por tanto es uno de los principios para tener en cuenta en el procedimiento administrativo disciplinario."/>
    <m/>
    <m/>
    <s v="Constitución Política, Artículo 209, Artículo 209. La función administrativa está al servicio de los intereses generales y se desarrolla con fundamento en los principios de igualdad, moralidad, eficacia, economía, celeridad, imparcialidad y publicidad, me"/>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8"/>
    <n v="261"/>
    <x v="2"/>
    <s v="6. No se logra observar un orden coherente entre los números de expedientes, esta auditoría recomienda que sean consecutivos._x000a__x000a_"/>
    <x v="2"/>
    <x v="2"/>
    <x v="48"/>
    <s v="Marcos  Noguera"/>
    <s v="Mayo de 2014"/>
    <n v="2014"/>
    <s v="PEI"/>
    <n v="114"/>
    <s v="Ac"/>
    <s v="El archivo general de la nación reglamenta que es consecutiva año a año y así se viene realizando"/>
    <m/>
    <m/>
    <s v="El acuerdo No. 60 del 30 de octubre de 2001. del Archivo General de la Nación, ordenó que las secuencias de contratos, resoluciones, procesos administrativos y en general y actas administrativos inicien cada año en el número 1 hasta donde de la numeración"/>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09"/>
    <n v="262"/>
    <x v="2"/>
    <s v="7. De la misma manera se logra vislumbrar dentro de los procesos que tienen que ver con el plan de mejoramiento institucional - PMI que todos fueron remitidos a través de auto a la PGN, como quiera que ese organismo no cuenta con la facultad de conocer di"/>
    <x v="2"/>
    <x v="2"/>
    <x v="48"/>
    <s v="Marcos  Noguera"/>
    <s v="Mayo de 2014"/>
    <n v="2014"/>
    <s v="PEI"/>
    <n v="114"/>
    <s v="Ac"/>
    <s v="La providencia que remite a la PGN por competencia está soportada en la Ley vigente y en el estudio hecho por el operador disciplinario, teniendo en cuenta  (contratista de prestación de servicios) que ellos cumplen una función administrativa o actividade"/>
    <m/>
    <m/>
    <s v="El artículo 277 de la Constitución Política otorga como función al Procurador General de la Nación: Ejercer preferentemente el poder disciplinario; adelantar las investigaciones correspondientes, e imponer las respectivas sanciones conforme a la Ley.  Ley"/>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0"/>
    <n v="263"/>
    <x v="2"/>
    <s v="8. En relación con los autos inhibitorios y su relación con la lista de chequeo que envía el Grupo de trabajo de control interno disciplinario, no se logra observar con una claridad meridiana las fechas ya sean de la indagación preliminar y/o de la invest"/>
    <x v="2"/>
    <x v="2"/>
    <x v="48"/>
    <s v="Marcos  Noguera"/>
    <s v="Mayo de 2014"/>
    <n v="2014"/>
    <s v="PEI"/>
    <n v="114"/>
    <s v="Ac"/>
    <s v="Los autos en desarrollo de los procesos disciplinarios son fechado el mismo día en que son suscritos por el operador disciplinario"/>
    <m/>
    <m/>
    <s v="El auto inhibitorio de acuerdo con el parágrafo 1 del artículo 150 de la Ley 734 de 2002, es previo a la indagación y a la investigación disciplinaria, por tanto en la providencia que se inhibe de adelantar actuación disciplinaria mal podría estar citada "/>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1"/>
    <n v="264"/>
    <x v="2"/>
    <s v="9. Finalmente se logró observar que dentro de las providencias que fueron objeto de esta evaluación no existen en muchos de los casos fechas ciertas de indagación preliminar y/o de la investigación disciplinaria, esto conlleva a que quede al libre albedri"/>
    <x v="2"/>
    <x v="2"/>
    <x v="48"/>
    <s v="Marcos  Noguera"/>
    <s v="Mayo de 2014"/>
    <n v="2014"/>
    <s v="PEI"/>
    <n v="114"/>
    <s v="Ac"/>
    <s v="Los autos en desarrollo de los procesos disciplinarios son fechado el mismo día en que son suscritos por el operador disciplinario"/>
    <m/>
    <m/>
    <s v=" Todas las providencias son fechadas al momento que salen del Despacho del Juez disciplinario de primera instancia y se encuentran radicadas en cada uno de los expedientes anotados en los libros radicadores."/>
    <s v="En este orden de ideas es importante manifestar que en el 2016 se realizará auditoría sobre el particular y se revisará el cumplimiento de las no conformidades descubiertas en el año 2014."/>
    <m/>
    <x v="1"/>
    <s v="El día 20 de abril de 2016, la no conformidad se cierra en razón que tiene una justificación jurídica válida y que se le realizó el tratamiento adecuado, siendo demostrado por el GIT responsable."/>
    <s v="ABRIL"/>
    <x v="0"/>
  </r>
  <r>
    <n v="2312"/>
    <n v="265"/>
    <x v="2"/>
    <s v="1. Se detectaron tres (3) casos de contratistas y ocho (8) casos de funcionarios públicos que registran incoherencias entre el cargo que ostenta el empleado público o el contrato de prestación de servicios, con el objeto de la comisión. _x000a__x000a_"/>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3"/>
    <n v="266"/>
    <x v="2"/>
    <s v="2. Se detectaron dos (2) casos de contratistas y ocho (8) casos de funcionarios públicos en los que se evidencia duplicidad o multiplicidad de servidores en un mismo viaje._x000a__x000a_"/>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4"/>
    <n v="267"/>
    <x v="2"/>
    <s v="3. Se detectaron seis (6) casos de funcionarios públicos que registran tiempos de desplazamiento inconvenientes._x000a__x000a_"/>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5"/>
    <n v="268"/>
    <x v="2"/>
    <s v="4. Se detectaron seis (6) casos de contratistas y siete (7) casos de funcionarios públicos que registran problemas de legalización de las comisiones._x000a__x000a_"/>
    <x v="2"/>
    <x v="2"/>
    <x v="3"/>
    <s v="Marcos  Noguera"/>
    <s v="Mayo de 2014"/>
    <n v="2014"/>
    <s v="PEI"/>
    <n v="137"/>
    <s v="Ac"/>
    <s v="Se subsanó después de revisado el informe de auditoría"/>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6"/>
    <n v="269"/>
    <x v="2"/>
    <s v="5. Se detectaron diez (10) casos de funcionarios públicos que registran informes incompletos o superficiales._x000a__x000a_"/>
    <x v="2"/>
    <x v="2"/>
    <x v="3"/>
    <s v="Marcos  Noguera"/>
    <s v="Mayo de 2014"/>
    <n v="2014"/>
    <s v="PEI"/>
    <n v="137"/>
    <s v="Ac"/>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7"/>
    <n v="270"/>
    <x v="2"/>
    <s v="6. Se detectaron dos (2) casos de funcionarios públicos que registran ausencia de soportes para la legalización de la comisión._x000a__x000a_"/>
    <x v="2"/>
    <x v="2"/>
    <x v="3"/>
    <s v="Marcos  Noguera"/>
    <s v="Mayo de 2014"/>
    <n v="2014"/>
    <s v="PEI"/>
    <n v="137"/>
    <s v="Ap"/>
    <s v="Hecho cumplido, se subsanó luego de revisado el informe de auditoría "/>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8"/>
    <n v="271"/>
    <x v="2"/>
    <s v="7. Todas las dependencias, salvo la oficina de Control Interno, no realizan las acciones de planeación ordenadas por la resolución 206 de 2013._x000a__x000a_"/>
    <x v="2"/>
    <x v="2"/>
    <x v="3"/>
    <s v="Marcos  Noguera"/>
    <s v="Mayo de 2014"/>
    <n v="2014"/>
    <s v="PEI"/>
    <n v="137"/>
    <s v="Ac"/>
    <s v="se realizarán las acciones preventivas para evitar la ocurrencia de hechos similares directamente con el gerente y/o vicepresidente respectivo, pero si se recibe la planeación por parte de las dependencias."/>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19"/>
    <n v="272"/>
    <x v="2"/>
    <s v="8. Se detectaron cuatro (4) casos de contratistas que registran falencias en el proceso de la comisión en tanto que sus soportes evidencian que representan intereses del Ministerio del Interior._x000a_"/>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0"/>
    <n v="273"/>
    <x v="2"/>
    <s v="9. Se detectaron nueve (9) casos de servidores públicos entre funcionarios y contratistas coincidiendo en un desplazamiento a San Andrés Islas, en las mismas fechas, y en muchos casos no agregando valor con su presencia, no presentando informes, realizand"/>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1"/>
    <n v="274"/>
    <x v="2"/>
    <s v="10.  Se detectaron siete (7) casos de servidores públicos entre funcionarios y contratistas coincidiendo en un desplazamiento a la ciudad de Cali, en las mismas fechas, y en muchos casos no agregando valor con su presencia, no presentando informes, realiz"/>
    <x v="2"/>
    <x v="2"/>
    <x v="3"/>
    <s v="Marcos  Noguera"/>
    <s v="Mayo de 2014"/>
    <n v="2014"/>
    <s v="PEI"/>
    <n v="137"/>
    <s v="Ap"/>
    <s v="Hecho cumplido, se realizarán las acciones preventivas para evitar la ocurrencia de hechos similares directamente con el gerente y/o vicepresidente respectivo"/>
    <m/>
    <m/>
    <m/>
    <s v="No se tiene conocimiento del subsane de esta no conformidad."/>
    <m/>
    <x v="1"/>
    <s v="En atención a la Directiva Presidencial No. 6 de 2014, y revisada la ejecución presupuestal del año 2015, la ANI presentó un ahorro en viáticos de contratistas y funcionarios, tal y como se puede evidenciar en el informe de austeridad en el gasto de la Of"/>
    <s v="ABRIL"/>
    <x v="0"/>
  </r>
  <r>
    <n v="2322"/>
    <n v="275"/>
    <x v="2"/>
    <s v="11. Se recomienda a la alta dirección y en particular a la VAF a generar una circular con destino a todos los servidores públicos de la ANI incluyendo funcionarios de planta y contratistas, que contenga los criterios mínimos descritos en este informe para"/>
    <x v="2"/>
    <x v="2"/>
    <x v="3"/>
    <s v="Marcos  Noguera"/>
    <s v="Mayo de 2014"/>
    <n v="2014"/>
    <s v="PEI"/>
    <n v="137"/>
    <m/>
    <m/>
    <m/>
    <m/>
    <m/>
    <s v="Se cierra por ser una recomendación"/>
    <m/>
    <x v="1"/>
    <m/>
    <s v="ENE-MAR"/>
    <x v="0"/>
  </r>
  <r>
    <n v="2323"/>
    <n v="276"/>
    <x v="2"/>
    <s v="12. Se recomienda a la alta dirección una adecuada planeación que lleve a cada dependencia a definir con  la suficiente antelación los desplazamientos de los servidores públicos y de esa manera estudiar con tiempo una comisión, para dar cabida a la racion"/>
    <x v="2"/>
    <x v="2"/>
    <x v="3"/>
    <s v="Marcos  Noguera"/>
    <s v="Mayo de 2014"/>
    <n v="2014"/>
    <s v="PEI"/>
    <n v="137"/>
    <m/>
    <m/>
    <m/>
    <m/>
    <m/>
    <s v="Se cierra por ser una recomendación"/>
    <m/>
    <x v="1"/>
    <m/>
    <s v="ENE-MAR"/>
    <x v="0"/>
  </r>
  <r>
    <n v="2324"/>
    <n v="277"/>
    <x v="2"/>
    <s v="13. Remitir con destino a los organismos de control del Estado los resultados del presente informe y sus anexos que den cuenta de eventuales irregularidades que afectan el patrimonio del Estado. _x000a_"/>
    <x v="2"/>
    <x v="2"/>
    <x v="3"/>
    <s v="Marcos  Noguera"/>
    <s v="Mayo de 2014"/>
    <n v="2014"/>
    <s v="PEI"/>
    <n v="137"/>
    <m/>
    <m/>
    <m/>
    <m/>
    <m/>
    <s v="No se tiene conocimiento del subsane de esta no conformidad."/>
    <m/>
    <x v="1"/>
    <s v="No es una &quot;no conformidad&quot;"/>
    <s v="ABRIL"/>
    <x v="0"/>
  </r>
  <r>
    <n v="2355"/>
    <n v="308"/>
    <x v="2"/>
    <s v="Se presentan observaciones a la gestión realizada por parte de la Interventoría como:_x000a_2. Mejorar el seguimiento sobre aspectos de seguridad vial en las estaciones de peaje y báscula, principalmente en lo relativo a la instalación de amortiguadores de impa"/>
    <x v="4"/>
    <x v="3"/>
    <x v="26"/>
    <s v="Javier León"/>
    <s v="Mayo de 2014"/>
    <n v="2014"/>
    <s v="PEI"/>
    <n v="51"/>
    <s v="Ac"/>
    <s v="A los puntos mencionados se dio respuesta del Consorcio Intercarreteros a la ANI con el comunicado con radicado ANI No.2014-409-033823-2 del 17 de julio de 2014, a través del formato FM 29._x000a_Sin embargo, se presentan en el Anexo 9:_x000a_"/>
    <d v="2014-06-03T00:00:00"/>
    <d v="2014-12-31T00:00:00"/>
    <m/>
    <m/>
    <m/>
    <x v="1"/>
    <s v="Mediante correo electrónico del 18/03/2016 se da respuesta a las observaciones, mediante radicado ANI"/>
    <s v="ENE-MAR"/>
    <x v="1"/>
  </r>
  <r>
    <n v="2375"/>
    <n v="328"/>
    <x v="2"/>
    <s v="Se presentan observaciones a la gestión realizada por parte del supervisor como:_x000a_1. Se recomienda mayor rigurosidad con respecto al cumplimiento del personal requerido y contractual, lo anterior debido a que en el momento de la visita se encontraba pendie"/>
    <x v="4"/>
    <x v="3"/>
    <x v="26"/>
    <s v="Javier León"/>
    <s v="Mayo de 2014"/>
    <n v="2014"/>
    <s v="PEI"/>
    <n v="51"/>
    <s v="Ac"/>
    <s v="A continuación se presentan los comunicados de aprobación del personal que se ha cambiado hasta la fecha, referente al cargo de Inspector:_x000a_Cambios referentes al cargo Luis Carlos Oquendo Valencia, ver Anexo 10:_x000a_- Respuesta en memorando interno No. 2012-10"/>
    <d v="2014-06-03T00:00:00"/>
    <d v="2014-12-31T00:00:00"/>
    <m/>
    <m/>
    <m/>
    <x v="1"/>
    <s v="Mediante correo electrónico del 18/03/2016 se adjuntan oficios de aprobación"/>
    <s v="ENE-MAR"/>
    <x v="1"/>
  </r>
  <r>
    <n v="2376"/>
    <n v="329"/>
    <x v="2"/>
    <s v="Se presentan observaciones a la gestión realizada por parte del supervisor como:_x000a_2. Se presentan cinco solicitudes realizadas por la firma interventora hacia el concesionario las cuales no obtuvieron respuesta, dichas solicitudes cuentan con radicado haci"/>
    <x v="4"/>
    <x v="3"/>
    <x v="26"/>
    <s v="Javier León"/>
    <s v="Mayo de 2014"/>
    <n v="2014"/>
    <s v="PEI"/>
    <n v="51"/>
    <s v="Ac"/>
    <s v="Los requerimientos presentados al Concesionario son presentados cada mes en los informes mensuales en el numeral 3.5 en Seguimiento a requerimientos._x000a__x000a_"/>
    <d v="2014-06-03T00:00:00"/>
    <d v="2014-12-31T00:00:00"/>
    <m/>
    <m/>
    <m/>
    <x v="1"/>
    <s v="Mediante correo electrónico del 18/03/2016 se adjunta cuadro se seguimiento, en donde se dio respuesta a los requerimientos de la interventoría"/>
    <s v="ENE-MAR"/>
    <x v="1"/>
  </r>
  <r>
    <n v="2377"/>
    <n v="330"/>
    <x v="2"/>
    <s v="Se presentan observaciones a la gestión realizada por parte del supervisor como:_x000a_3. No se aprobó por parte de la Gerencia de proyectos Carretero 2, el Plan de acción de auditorías de seguridad vial, remitido mediante oficio N° 20134090508862 de diciembre "/>
    <x v="4"/>
    <x v="3"/>
    <x v="26"/>
    <s v="Javier León"/>
    <s v="Mayo de 2014"/>
    <n v="2014"/>
    <s v="PEI"/>
    <n v="51"/>
    <s v="Ac"/>
    <s v="A la fecha el Consorcio Intercarreteros no ha tenido respuesta de este radicado._x000a__x000a_"/>
    <d v="2014-06-03T00:00:00"/>
    <d v="2014-12-31T00:00:00"/>
    <m/>
    <s v="Mediante correo electrónico del 18/03/2016 se informa que no se ha dado respuesta. Gestionar por parte del supervisor"/>
    <m/>
    <x v="0"/>
    <m/>
    <m/>
    <x v="1"/>
  </r>
  <r>
    <n v="2378"/>
    <n v="331"/>
    <x v="2"/>
    <s v="Se presentan observaciones a la gestión realizada por parte del supervisor como:_x000a_4. Se observa un aumento considerable en el nivel de la accidentalidad ocurrido en el proyecto con relación al mismo mes de la vigencia anterior, pasando  de 105 accidentes e"/>
    <x v="4"/>
    <x v="3"/>
    <x v="26"/>
    <s v="Javier León"/>
    <s v="Mayo de 2014"/>
    <n v="2014"/>
    <s v="PEI"/>
    <n v="51"/>
    <s v="Ac"/>
    <s v="Con la superintendencia de puertos y transportes, Secretarias de transito de los Municipios del oriente, empresas privadas, Instituciones educativas, personal del Concesionario, Policía de Carreteras, entre otros, se han realizado reuniones, inspecciones,"/>
    <d v="2014-06-03T00:00:00"/>
    <d v="2014-12-31T00:00:00"/>
    <m/>
    <s v="Mediante correo electrónico del 18/03/2016 se informa que esto se realiza mediante la gestión social del proyecto. Adjuntar doc. soporte"/>
    <m/>
    <x v="1"/>
    <s v="Mediante correo electrónico del 18/03/2016 se informa que esto se realiza mediante la gestión social del proyecto. _x000a__x000a_Mediante correo electrónico del 07/06/2016 se anexa documento en el cual se da explicación de las acciones que se están realizando, y se a"/>
    <s v="JUNIO"/>
    <x v="1"/>
  </r>
  <r>
    <n v="2380"/>
    <n v="333"/>
    <x v="2"/>
    <s v="Se presentan observaciones a la gestión realizada por parte del supervisor como:_x000a_6. No hubo pronunciamiento por parte de la Gerencia de Proyectos Carretero 2, de la matriz de riesgos presentada por el consorcio Intercarreteros S.A mediante oficio N° 20134"/>
    <x v="4"/>
    <x v="3"/>
    <x v="26"/>
    <s v="Javier León"/>
    <s v="Mayo de 2014"/>
    <n v="2014"/>
    <s v="PEI"/>
    <n v="51"/>
    <s v="Ac"/>
    <s v="Se anexa matriz de riegos Adicional No 14."/>
    <d v="2014-06-03T00:00:00"/>
    <d v="2014-12-31T00:00:00"/>
    <m/>
    <m/>
    <m/>
    <x v="1"/>
    <s v="Mediante correo electrónico del 18/03/2016 se anexa matriz de riesgos modificada, la cual se incluye en los informes de diagnóstico"/>
    <s v="ENE-MAR"/>
    <x v="1"/>
  </r>
  <r>
    <n v="2381"/>
    <n v="334"/>
    <x v="2"/>
    <s v="Se presentan observaciones a la gestión realizada por parte del supervisor como:_x000a_7. No se presenta la medición  de reflectividad dentro de los plazos estipulados en el ítem 4.1.1.2 – C del anexo  4 (Requerimientos técnicos contrato de interventoría), dond"/>
    <x v="4"/>
    <x v="3"/>
    <x v="26"/>
    <s v="Javier León"/>
    <s v="Mayo de 2014"/>
    <n v="2014"/>
    <s v="PEI"/>
    <n v="51"/>
    <s v="Ac"/>
    <s v="Los informes de Medición de Reflectividad si bien es cierto, se deben radicar cada cuatro meses, a la fecha se cuenta con la cantidad de informes que requiere el contrato y respecto a la periodicidad en el año 2016 se lograría nivelar con lo programado. A"/>
    <d v="2014-06-03T00:00:00"/>
    <d v="2014-12-31T00:00:00"/>
    <m/>
    <s v="Mediante correo electrónico del 18/03/2016 se anexa cuadro de seguimiento, con las distintos informes radicados del reflectividad. Se realizará seguimiento"/>
    <m/>
    <x v="1"/>
    <s v="Mediante correo electrónico del 29/06/2016, se anexa el informe correspondiente a la medición de reflectividad señalización horizontal y vertical realizada en el mes de abril de 2016"/>
    <s v="JUNIO-JULIO"/>
    <x v="1"/>
  </r>
  <r>
    <n v="2382"/>
    <n v="335"/>
    <x v="2"/>
    <s v="Se presentan observaciones a la gestión realizada por parte del supervisor como:_x000a_8. Dentro de la valoración efectuada mediante la Matriz MED, producto de la aplicación a la interventoría Intercarreteros S.A, se resaltan entre otros los siguientes aspectos"/>
    <x v="4"/>
    <x v="3"/>
    <x v="26"/>
    <s v="Javier León"/>
    <s v="Mayo de 2014"/>
    <n v="2014"/>
    <s v="PEI"/>
    <n v="51"/>
    <s v="Ac"/>
    <s v="Comunicación dirigida a la interventoría, solicitando la remisión de los soportes que evidencian el cumplimiento de esta no conformidad. "/>
    <m/>
    <m/>
    <m/>
    <s v="Mediante correo electrónico del 4 de abril se informó a la supervisión el estado en el que se encontraba el PMP técnico._x000a__x000a_Mediante correos electrónicos del 14 y 26 de abril se recordó la entrega del plan de mejoramiento de la no conformidad en estado &quot;abi"/>
    <m/>
    <x v="1"/>
    <s v="Mediante correo electrónico del 27 de abril se envía plan de mejoramiento. A la espera de documentación soporte_x000a__x000a_Mediante correo electrónico del 07/06/2016 se anexa respuesta de la interventoría, la cual da trámite y evidencia que se están realizando acci"/>
    <s v="JUNIO"/>
    <x v="1"/>
  </r>
  <r>
    <n v="2385"/>
    <n v="338"/>
    <x v="2"/>
    <s v="Se presentan observaciones a la gestión realizada por parte del supervisor como:_x000a_Temas pendientes a la fecha:_x000a_1.  Demanda de acción de reparación directa radicada con el No. 05001233100020120069000 en el Tribunal Administrativo de Antioquia, presentada po"/>
    <x v="4"/>
    <x v="3"/>
    <x v="26"/>
    <s v="Javier León"/>
    <s v="Mayo de 2014"/>
    <n v="2014"/>
    <s v="PEI"/>
    <n v="51"/>
    <s v="Ac"/>
    <s v="• Se realizó conciliación entre el concesionario y la Entidad, se envió al Consejo de Estado., el cual no se ha pronunciado a la fecha. _x000a_• Mediante Otrosí No 1 al Contrato de Interventoría No 094 de 2012, suscrito entre la Agencia Nacional de Infraestruct"/>
    <d v="2014-06-03T00:00:00"/>
    <d v="2014-12-31T00:00:00"/>
    <m/>
    <s v="Mediante correo electrónico del 18/03/2016 se informa las distintas acciones a las observaciones mencionadas. e realizará seguimiento"/>
    <m/>
    <x v="1"/>
    <s v="Mediante correo electrónico del 29/06/2016, se anexa documentación soporte para cada ítem._x000a__x000a_"/>
    <s v="JUNIO-JULIO"/>
    <x v="1"/>
  </r>
  <r>
    <n v="2391"/>
    <n v="344"/>
    <x v="2"/>
    <s v="6. Las siguientes vicepresidencias no programaron seguimiento  a los compromisos pactados en los acuerdos de gestión: (Ver tabla No.3 y 5)_x000a_a. María Clara Garrido Garrido, Vicepresidente Administrativa y Financiera. (Seguimiento  para los periodos 2013 y 2"/>
    <x v="9"/>
    <x v="7"/>
    <x v="1"/>
    <s v="Héctor Vanegas"/>
    <s v="Junio de 2014"/>
    <n v="2014"/>
    <s v="PEI"/>
    <n v="111"/>
    <s v="Ac"/>
    <s v="22/03/2016, (VPRE)_x000a_* Se ajustará el instructivo ACUERDO DE GESTIÓN (GETH-I-001) en la vigencia 2016._x000a_  ° Incluir acciones a tomar cuando un Vicepresidente se retira de la Entidad antes de terminar el periodo a cordado en el acuerdo de gestión._x000a_* Enviar in"/>
    <m/>
    <m/>
    <s v="22/03/2016, (VPRE)_x000a_* Se ajustará el instructivo ACUERDO DE GESTIÓN (GETH-I-001) en la vigencia 2016._x000a_  ° Incluir acciones a tomar cuando un Vicepresidente se retira de la Entidad antes de terminar el periodo a cordado en el acuerdo de gestión._x000a_* Enviar in"/>
    <m/>
    <m/>
    <x v="0"/>
    <m/>
    <m/>
    <x v="0"/>
  </r>
  <r>
    <n v="2392"/>
    <n v="345"/>
    <x v="2"/>
    <s v="7. La  Vicepresidente de Estructuración (Beatriz Eugenia Morales Vélez),  no realizó el seguimiento a los compromisos pactados en los acuerdos de gestión de la vigencia 2013, en las fechas pactadas.( Ver tabla No.3 )_x000a_"/>
    <x v="9"/>
    <x v="7"/>
    <x v="1"/>
    <s v="Héctor Vanegas"/>
    <s v="Junio de 2014"/>
    <n v="2014"/>
    <s v="PEI"/>
    <n v="111"/>
    <s v="Ac"/>
    <s v="22/03/2016, (VPRE)_x000a_* Ídem No. 2391"/>
    <m/>
    <m/>
    <s v="22/03/2016, (VPRE)_x000a_* Ídem No. 2391"/>
    <m/>
    <m/>
    <x v="0"/>
    <m/>
    <m/>
    <x v="0"/>
  </r>
  <r>
    <n v="2427"/>
    <n v="380"/>
    <x v="2"/>
    <s v="3. De la muestra auditada que está conformada por 51 servidores públicos entre funcionarios y contratistas, 33 de ellos no firmaron el formato de inventario recibido._x000a__x000a_"/>
    <x v="2"/>
    <x v="2"/>
    <x v="10"/>
    <s v="Luz Jeni Fung Muñoz"/>
    <s v="Junio de 2014"/>
    <n v="2014"/>
    <s v="PEI"/>
    <n v="88"/>
    <s v="Ac"/>
    <m/>
    <m/>
    <m/>
    <m/>
    <s v="En la  auditoría julio de 2016 se evidenció que los formatos de inventario recibido se encuentran firmados por cada uno de los servidores de la ANI."/>
    <n v="100"/>
    <x v="1"/>
    <m/>
    <s v="JULIO"/>
    <x v="0"/>
  </r>
  <r>
    <n v="2435"/>
    <n v="388"/>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Los vehículos con que cuenta la concesión vial CLB están plenamente identificados y su objeto es desarrollar las actividades de operación en los sectores correspondientes a la concesión Loboguerrero Buga, la problemática se pudo generar al identificar veh"/>
    <d v="2014-07-01T00:00:00"/>
    <d v="2014-12-31T00:00:00"/>
    <m/>
    <s v="Mediante memorando No. 2015304-014388-3, se anexa dos memorandos en donde se solicita colocar el logotipo a los vehículos de la concesión._x000a__x000a_Solicitar informe"/>
    <m/>
    <x v="1"/>
    <s v="Mediante correo electrónico del 11/03/2016, se informa que por medio de los informes de interventoría se anexa seguimiento de los logos en los equipos del concesionario"/>
    <s v="ENE-MAR"/>
    <x v="1"/>
  </r>
  <r>
    <n v="2439"/>
    <n v="392"/>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El Concesionario cuenta con instalaciones adecuadas para el manejo del proyecto ubicadas en CCO de la Concesión Malla Vial del Valle del Cauca y Cauca. _x000a__x000a_En el Apéndice F - Ambiental, numeral 5. &quot;Obligaciones Generales del Concesionario&quot; del Contrato de C"/>
    <d v="2014-07-01T00:00:00"/>
    <d v="2014-12-31T00:00:00"/>
    <m/>
    <s v="Mediante memorando No. 2015304-014388-3, se anexa oficios en donde se requiere la certificación a Sistema de Gestión Integral._x000a_A la espera de aprobación"/>
    <m/>
    <x v="1"/>
    <s v="Mediante correo electrónico del 11/03/2016, se informa que por medio de comunicaciones y auditoría de calidad a cargo de la interventoría, se evidenció que la concesión cumple con lo requerido"/>
    <s v="ENE-MAR"/>
    <x v="1"/>
  </r>
  <r>
    <n v="2440"/>
    <n v="393"/>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En la Etapa de Pre construcción la firma Interventora por medio del profesional en Seguridad Vial realizo la verificación de los diseños de señalización vial presentados por el concesionario, adicionalmente efectuó un recorrido del cual se generaron direc"/>
    <d v="2014-07-01T00:00:00"/>
    <d v="2014-12-31T00:00:00"/>
    <s v="Mediante correo electrónico del 11/03/2016, se informa que por medio del oficio No. 2016-304-003294-1 del 12 de febrero de 2016 se solicitó a la interventoría presentar una matriz de seguimiento a las recomendaciones en seguridad vial_x000a__x000a_A la espera de resp"/>
    <s v="Mediante memorando No. 2015304-014388-3, se anexa los dos Informes de Auditoría de seguridad vial a cargo de la Interventoría._x000a__x000a_Verificar que se realizó el tercero"/>
    <m/>
    <x v="1"/>
    <s v="Mediante correo electrónico del 26/04/2016, se anexa segunda auditoría de seguridad vial con las no conformidades, y el documento que envía el concesionario en donde se evidencia que se subsanan._x000a__x000a_Igual, se envía acciones realizadas por el concesionario c"/>
    <s v="ABRIL"/>
    <x v="1"/>
  </r>
  <r>
    <n v="2441"/>
    <n v="394"/>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La Interventoría elaborará comunicación al Concesionario para solicitar los certificados de calibración de los equipos de topografía, los cuales se verifica su actualización constantemente._x000a_La Interventoría cuenta con la comisión de topografía, cuyos equi"/>
    <d v="2014-07-01T00:00:00"/>
    <d v="2014-12-31T00:00:00"/>
    <s v="Mediante correo electrónico del 11/03/2016, se informa que por medio del oficio No. 2016-304-003294-1 del 12 de febrero de 2016 se solicitó a la interventoría requerir a la concesión la entrega de calibraciones_x000a__x000a_A la espera de respuesta"/>
    <s v="Mediante memorando No. 2015304-014388-3, se anexa oficio solicitando calibración de equipos para el concesionario_x000a_Verificar acciones del concesionario"/>
    <m/>
    <x v="1"/>
    <s v="Mediante correo electrónico del 11/03/2016, se informa que por medio del oficio No. 2016-304-003294-1 del 12 de febrero de 2016 se solicitó a la interventoría requerir a la concesión la entrega de calibraciones_x000a_Mediante correo electrónico del 24/06/2016, "/>
    <s v="JULIO"/>
    <x v="1"/>
  </r>
  <r>
    <n v="2443"/>
    <n v="396"/>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La interventoría inició el seguimiento de controles de lavado de activos, financiación del terrorismo y corrupción (LA/FT/CO) sobre las finanzas del contrato y se registrará en el informe mensual de interventoría - Parte Financiera."/>
    <d v="2014-07-01T00:00:00"/>
    <d v="2014-12-31T00:00:00"/>
    <s v="Mediante correo electrónico del 11/03/2016, se informa que por medio del oficio No. 2016-304-003294-1 del 12 de febrero de 2016 se solicitó a la interventoría realizar un procedimiento al respecto_x000a__x000a_A la espera de respuesta"/>
    <s v="21/12/15. Se revisará la inclusión de dicho capítulo en los siguientes informes de interventoría"/>
    <m/>
    <x v="1"/>
    <s v="Mediante correo electrónico del 26/04/2016, se documento y soportes de verificación de lavados de activos por parte del concesionario."/>
    <s v="ABRIL"/>
    <x v="1"/>
  </r>
  <r>
    <n v="2446"/>
    <n v="399"/>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La interventoría realiza seguimiento, en la etapa de operación se contó con un ingeniero dedicado el 100% al seguimiento ambiental del proyecto. Actualmente en etapa de operación dicha disminución bajo al 40%, por lo que los inspectores, auxiliares y resi"/>
    <d v="2014-07-01T00:00:00"/>
    <d v="2014-12-31T00:00:00"/>
    <m/>
    <s v="Mediante memorando No. 2015304-014388-3, se anexan oficios solicitando constantemente tomar medidas pertinentes sobre el asunto. _x000a__x000a_Falta revisar informe de la Interventoría"/>
    <m/>
    <x v="1"/>
    <s v="Mediante correo electrónico del 11/03/2016, se informa que por medio de los informes de interventoría se anexa seguimiento ambiental "/>
    <s v="ENE-MAR"/>
    <x v="1"/>
  </r>
  <r>
    <n v="2447"/>
    <n v="400"/>
    <x v="2"/>
    <s v="Para la Interventoría._x000a_Se llevó a cabo la aplicación de la metodología desarrollada hasta este momento por la Oficina de Control Interno, con el objeto de evaluar de manera integral y detallada el desempeño de las labores propias de la Interventoría y se "/>
    <x v="4"/>
    <x v="3"/>
    <x v="36"/>
    <s v="Roberto Daza"/>
    <s v="Junio de 2014"/>
    <n v="2014"/>
    <s v="PEI"/>
    <n v="127"/>
    <s v="Ac"/>
    <s v="Teniendo en cuenta el alcance del contrato de concesión (rehabilitación), a la fecha no se requiere gestión predial. Más sin embargo y en caso de requerirse, el contrato de concesión posee el Apéndice E - Predial._x000a__x000a_El área social del concesionario, en com"/>
    <d v="2014-07-01T00:00:00"/>
    <d v="2014-12-31T00:00:00"/>
    <m/>
    <s v="Mediante memorando No. 2015304-014388-3, se anexan oficios en donde se evidencia solicitud del concesionario sobre un área predial del tramo._x000a__x000a_Falta revisar informe de la Interventoría y respuesta de la Interventoría sobre la solicitud."/>
    <m/>
    <x v="1"/>
    <s v="Mediante correo electrónico del 11/03/2016, se informa que por medio de los informes de interventoría se anexa seguimiento predial, en el cual se realizaron actas de vecindad por referirse a actividades de rehabilitación y mantenimiento"/>
    <s v="ENE-MAR"/>
    <x v="1"/>
  </r>
  <r>
    <n v="2462"/>
    <n v="415"/>
    <x v="2"/>
    <s v="2. Llevar a cabo campañas de sensibilización a nivel directivo y asesor (gerentes), para disponer de los equipos de cómputo a través del área de sistemas, permitiendo así realizar las modificaciones al inventario de manera inmediata._x000a_"/>
    <x v="0"/>
    <x v="1"/>
    <x v="44"/>
    <s v="Juan Diego Toro"/>
    <s v="Julio de 2014"/>
    <n v="2014"/>
    <s v="PEI"/>
    <n v="32"/>
    <s v="Ac"/>
    <s v="Levantamiento detallado y actualizado del inventario de equipos, actualizando el propietario y su ubicación"/>
    <d v="2015-02-01T00:00:00"/>
    <d v="2016-02-28T00:00:00"/>
    <m/>
    <s v="Se realizó seguimiento de avance en fechas 1 de marzo de 2015, 24 abril 2015 y 10 febrero 2016"/>
    <n v="100"/>
    <x v="1"/>
    <s v="Verificación del inventario final en feb 2016 reposa como soporte en la carpeta c:\ANI\auditorias"/>
    <s v="ABRIL"/>
    <x v="0"/>
  </r>
  <r>
    <n v="2465"/>
    <n v="418"/>
    <x v="2"/>
    <s v="5. Informar y generar espacios de capacitación, en los momentos de inducción, a los funcionarios sobre las políticas informáticas con que cuenta la entidad._x000a_"/>
    <x v="0"/>
    <x v="1"/>
    <x v="44"/>
    <s v="Juan Diego Toro"/>
    <s v="Julio de 2014"/>
    <n v="2014"/>
    <s v="PEI"/>
    <n v="32"/>
    <s v="Ap"/>
    <s v="Jornada de capacitación"/>
    <d v="2015-02-01T00:00:00"/>
    <d v="2016-02-28T00:00:00"/>
    <m/>
    <s v="Se llevaron a cabo capacitaciones 24 de junio y 6 de octubre de 2015"/>
    <n v="100"/>
    <x v="1"/>
    <s v="Los correos de invitación y las listas de asistencia reposan como soportes en la carpeta c:\ANI\auditorias"/>
    <s v="ABRIL"/>
    <x v="0"/>
  </r>
  <r>
    <n v="2466"/>
    <n v="419"/>
    <x v="2"/>
    <s v="6. Definir e implementar una política de obligatoriedad para el cambio de clave de acceso a los equipos de cómputo._x000a_"/>
    <x v="0"/>
    <x v="1"/>
    <x v="44"/>
    <s v="Juan Diego Toro"/>
    <s v="Julio de 2014"/>
    <n v="2014"/>
    <s v="PEI"/>
    <n v="32"/>
    <s v="Ac"/>
    <s v="Brigada para cambio de contraseñas en todos los usuarios"/>
    <d v="2015-02-01T00:00:00"/>
    <d v="2016-02-28T00:00:00"/>
    <m/>
    <s v="Se confirmó la jornada adelantada entre agosto y diciembre de 2015"/>
    <n v="100"/>
    <x v="1"/>
    <s v="El sexto informe mensual de mesa de ayuda de T&amp;S para el mes de noviembre de 2015 evidencia el 95% de los cambios de contraseña. Este soporte reposa en la carpeta c:\ani\auditorias"/>
    <s v="ABRIL"/>
    <x v="0"/>
  </r>
  <r>
    <n v="2468"/>
    <n v="421"/>
    <x v="2"/>
    <s v="8. Adquirir las guayas necesarias, para garantizar la seguridad de  los equipos portátiles con que cuenta la entidad._x000a_"/>
    <x v="0"/>
    <x v="1"/>
    <x v="44"/>
    <s v="Juan Diego Toro"/>
    <s v="Julio de 2014"/>
    <n v="2014"/>
    <s v="PEI"/>
    <n v="32"/>
    <s v="Ac"/>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m/>
    <x v="0"/>
    <m/>
    <m/>
    <x v="0"/>
  </r>
  <r>
    <n v="2474"/>
    <n v="427"/>
    <x v="2"/>
    <s v="Remitir a Presidencia el estado del sistema LITIGOB, señalado a través del presente informe, toda vez que no se han atendido  las recomendaciones de la Oficina de Control Interno, después de tres (3) informes al respecto._x000a__x000a_"/>
    <x v="5"/>
    <x v="5"/>
    <x v="12"/>
    <s v="Marcos  Noguera"/>
    <s v="Julio de 2014"/>
    <n v="2014"/>
    <s v="PIL"/>
    <n v="11"/>
    <m/>
    <m/>
    <m/>
    <m/>
    <m/>
    <s v="Dentro del informe EKOGUI que se presentó en el mes de octubre de 2015 se logró comprobar que esta no conformidad fue subsanada."/>
    <m/>
    <x v="1"/>
    <s v="Se cierra en el informe de auditoria de octubre de 2015"/>
    <s v="ENE-MAR"/>
    <x v="0"/>
  </r>
  <r>
    <n v="2480"/>
    <n v="433"/>
    <x v="2"/>
    <s v="Finalmente plasmar y migrar lo que viene desarrollando el GIT de defensa judicial como avance y mejoramiento dentro del sistema – LITIGOB, para su actualización como una obligación normativa._x000a_"/>
    <x v="5"/>
    <x v="5"/>
    <x v="12"/>
    <s v="Marcos  Noguera"/>
    <s v="Julio de 2014"/>
    <n v="2014"/>
    <s v="PIL"/>
    <n v="11"/>
    <m/>
    <m/>
    <m/>
    <m/>
    <m/>
    <m/>
    <m/>
    <x v="1"/>
    <s v="Dentro del informe EKOGUI que se presentó en el mes de octubre de 2015 se logró comprobar que esta no conformidad fue subsanada."/>
    <s v="ENE-MAR"/>
    <x v="0"/>
  </r>
  <r>
    <n v="2482"/>
    <n v="435"/>
    <x v="2"/>
    <s v="2. Los compromisos que quedan registrados en las actas de visitas, deben ser tramitados de  manera oportuna por parte de cada uno de los responsables. De igual forma, se debe adjuntar debidamente en el sistema de gestión documental - ORFEO, el oficio con "/>
    <x v="6"/>
    <x v="2"/>
    <x v="14"/>
    <s v="Luz Mary Hernández"/>
    <s v="Agosto de 2014"/>
    <n v="2014"/>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60"/>
    <x v="0"/>
    <m/>
    <m/>
    <x v="0"/>
  </r>
  <r>
    <n v="2483"/>
    <n v="436"/>
    <x v="2"/>
    <s v="3. Teniendo en cuenta que continuamente se observa que las solicitudes de prórroga se realizan fuera de término, se hace necesario nuevamente  insistir que estas deben efectuarse de manera oportuna y estar atentos a la respuesta ofrecida por los entes de "/>
    <x v="6"/>
    <x v="2"/>
    <x v="14"/>
    <s v="Luz Mary Hernández"/>
    <s v="Agosto de 2014"/>
    <n v="2014"/>
    <s v="PAOC"/>
    <n v="1"/>
    <s v="Ac"/>
    <s v="*En las capacitaciones que realiza atención al ciudadano se informa todo lo relacionado con el tratamiento que se debe efectuar a las solicitudes procedentes de los entes de control. Por otra parte, la OCI ha reforzado la presente acción elaborando seguim"/>
    <d v="2016-01-01T00:00:00"/>
    <d v="2016-12-31T00:00:00"/>
    <s v="Se generan por parte de atención al ciudadano y la Oficina de control interno seguimientos constantes y a su  vez la oficina de control interno verifica de manera oportuna los términos de vencimiento, enviado correos y efectuado visita directas a los enca"/>
    <s v="Se evidencian las diferentes gestiones  emprendidas sobre este tema."/>
    <n v="85"/>
    <x v="0"/>
    <m/>
    <m/>
    <x v="0"/>
  </r>
  <r>
    <n v="2484"/>
    <n v="437"/>
    <x v="2"/>
    <s v="4. Se deben crear  mecanismos apropiados que eviten ocasionar pérdidas de tiempos innecesarios en las reasignaciones a los responsables de los trámites._x000a__x000a_"/>
    <x v="6"/>
    <x v="2"/>
    <x v="14"/>
    <s v="Luz Mary Hernández"/>
    <s v="Agosto de 2014"/>
    <n v="2014"/>
    <s v="PAOC"/>
    <n v="1"/>
    <s v="Ac"/>
    <s v="*Seguimiento por parte de las dependencias competentes y a su vez por parte de la oficina de control interno_x000a_*Continuidad de charlas de peticion//inclusión de nuevos avisos en outlook a cada usuario//Dar continuidad a los procesos disciplinarios."/>
    <d v="2016-01-01T00:00:00"/>
    <d v="2016-12-31T00:00:00"/>
    <s v="Se realiza seguimiento a la respectivas reasignaciones. _x000a_JUNIO 2016 Se harán capacitaciones conforme al cronograma planteado en el Plan de Acción 2016 del Grupo, publicado en la página web de la Agencia/ En Julio se tendrá la inclusión por outlook de nuev"/>
    <s v="Se deja la salvedad que la reasignación la realiza la funcionaria encargada en Presidencia de este tema; sin embargo interviene en ciertas ocasiones correspondencia informando ciertos ingresos que vienen dirigidos a título personal. Por otra parte control"/>
    <n v="80"/>
    <x v="0"/>
    <m/>
    <m/>
    <x v="0"/>
  </r>
  <r>
    <n v="2485"/>
    <n v="438"/>
    <x v="2"/>
    <s v="5. Se deben tomar medidas contundentes en los casos que se realicen demoras injustificadas para los cumplimientos en los términos de respuestas y omisiones en los procedimientos establecidos. Lo presente, teniendo en cuenta que en el proceso de auditoría "/>
    <x v="6"/>
    <x v="2"/>
    <x v="14"/>
    <s v="Luz Mary Hernández"/>
    <s v="Agosto de 2014"/>
    <n v="2014"/>
    <s v="PAOC"/>
    <n v="1"/>
    <s v="Ac"/>
    <s v="*En el plan de mejoramiento  enviado por atención al ciudadano se indica que se han dado continuidad a los procesos disciplinarios abiertos sobre estos temas.  _x000a_*Continuidad de charlas de peticion//inclusión de nuevos avisos en outlook a cada usuario//Dar"/>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
    <s v="En los informes de atención al ciudadano se evidencia un capitulo en donde se precisa lo referente con el tema de investigaciones disciplinarias aperturadas. para el tercer trimestre de 2015 se inició actuación preliminar disciplinaria por presunta falta "/>
    <n v="90"/>
    <x v="0"/>
    <m/>
    <m/>
    <x v="0"/>
  </r>
  <r>
    <n v="2513"/>
    <n v="466"/>
    <x v="2"/>
    <s v="3. Insistimos como lo recalcamos en el informe anterior, realizar el debido diligenciamiento de las actas que componen dicho comité e igualmente tenerlas en un tiempo determinado donde no existan traumatismos, ni demoras en la consecución de las mismas. "/>
    <x v="5"/>
    <x v="5"/>
    <x v="12"/>
    <s v="Marcos  Noguera"/>
    <s v="Octubre de 2014"/>
    <n v="2014"/>
    <s v="PIL"/>
    <n v="8"/>
    <s v="Ac"/>
    <s v="Las actas de los comités de conciliación, normalmente se encuentran en formato de grabación y para plasmarlas en físico es necesario una tarea un poco ardua, lo anterior aunado a la recopilación de las firmas, pero las mismas se encuentran realizadas para"/>
    <d v="2016-05-02T00:00:00"/>
    <d v="2016-12-30T00:00:00"/>
    <m/>
    <s v="En lo que respecta a esta no conformidad, se logro observar en el informe del año 2015 que la dependencia competente viene realizando buenas prácticas con el fin de subsanar esta no conformidad._x000a_La &quot;no conformidad&quot; ya tiene plan y se está tratando bajo lo"/>
    <m/>
    <x v="1"/>
    <s v="No conformida cerrada en el informe de auditoria de julio de 2016 &quot;Se logró vislumbrar que el diligenciamiento de las actas para el mes de julio de los presentes, se encuentra al día. &quot;"/>
    <s v="JULIO"/>
    <x v="0"/>
  </r>
  <r>
    <n v="2515"/>
    <n v="468"/>
    <x v="2"/>
    <s v="5. Es importante para esta auditoría la introducción de indicadores de gestión para el proceso de conciliación, toda vez que el Decreto 1716 de 2009 en su artículo 21 y la directiva presidencial No. 05 de 2009 lo hace exigible. En esta oportunidad, sugeri"/>
    <x v="5"/>
    <x v="5"/>
    <x v="12"/>
    <s v="Marcos  Noguera"/>
    <s v="Octubre de 2014"/>
    <n v="2014"/>
    <s v="PIL"/>
    <n v="8"/>
    <s v="Ac"/>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m/>
    <x v="0"/>
    <m/>
    <m/>
    <x v="0"/>
  </r>
  <r>
    <n v="2518"/>
    <n v="471"/>
    <x v="2"/>
    <s v="1. Efectivamente, la identificación de las zonas geoeconómicas homogéneas, por parte del concesionario no tuvo el rigor que deben llevar estos procesos. Actualmente se encuentra en revisión de unos tramos en donde fue débil el proceso de identificación de"/>
    <x v="4"/>
    <x v="3"/>
    <x v="23"/>
    <s v="Javier León_x000a_Marcos  Noguera"/>
    <s v="Agosto de 2014"/>
    <n v="2014"/>
    <s v="PEI"/>
    <n v="55"/>
    <m/>
    <m/>
    <m/>
    <m/>
    <m/>
    <s v="Mediante memorando No. 2015-305-014868-3 del 18/12/15, se informa que mediante comunicación de la Interventoría se dio respuesta a la no conformidad; sin embargo, no es clara la respuesta ni presenta documentos soportes"/>
    <m/>
    <x v="1"/>
    <s v="Mediante correo electrónico del 16/05/2016 y CD`s entregrados el 18/05/2016, se informa que ya se habia dado respuesta; sin embargo, es necesario conocer la situación actual de la no conformidad y los avances que se han tenido sobre el tema._x000a__x000a_Mediante cor"/>
    <s v="JUNIO-JULIO"/>
    <x v="1"/>
  </r>
  <r>
    <n v="2519"/>
    <n v="472"/>
    <x v="2"/>
    <s v="2. Los avalúos de los predios objeto de controversia y analizados en diferentes oportunidades en este escrito adolecen de varios vicios de forma y de fondo, que tornan cuando menos inconsistente la valuación realizada a cada uno de esos predios. Se advirt"/>
    <x v="4"/>
    <x v="3"/>
    <x v="23"/>
    <s v="Javier León_x000a_Marcos  Noguera"/>
    <s v="Agosto de 2014"/>
    <n v="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s v="JUNIO-JULIO"/>
    <x v="1"/>
  </r>
  <r>
    <n v="2520"/>
    <n v="473"/>
    <x v="2"/>
    <s v="3. El proceso de adquisición predial también produjo varios errores e inconsistencias detectadas en el capítulo pertinente. Vale la pena extractar de allí, la ausencia de ficha predial y de certificado de libertad para la emanación del avalúo, cuando esto"/>
    <x v="4"/>
    <x v="3"/>
    <x v="23"/>
    <s v="Javier León_x000a_Marcos  Noguera"/>
    <s v="Agosto de 2014"/>
    <n v="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_x000a_Mediante correo electrónico del 16"/>
    <s v="JUNIO-JULIO"/>
    <x v="1"/>
  </r>
  <r>
    <n v="2521"/>
    <n v="474"/>
    <x v="2"/>
    <s v="4. A nuestro juicio, se debe magnificar la tarea del comité predial para que tenga relevancia en el concierto de la adquisición predial. Que no solamente analicen casos concretos, sino que también vigilen y controlen el actuar del concesionario, toda vez "/>
    <x v="4"/>
    <x v="3"/>
    <x v="23"/>
    <s v="Javier León_x000a_Marcos  Noguera"/>
    <s v="Agosto de 2014"/>
    <n v="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Se cierra la no conformidad, ya que"/>
    <s v="JUNIO"/>
    <x v="1"/>
  </r>
  <r>
    <n v="2523"/>
    <n v="476"/>
    <x v="2"/>
    <s v="6. Al momento de esta auditoría, las pólizas se encuentran vencidas en algunos de los riesgos asegurables, siendo un requisito ineludible de ejecución del contrato. Fuimos enterados que, con ocasión de la detección de la irregularidad, tanto la intervento"/>
    <x v="4"/>
    <x v="3"/>
    <x v="23"/>
    <s v="Javier León_x000a_Marcos  Noguera"/>
    <s v="Agosto de 2014"/>
    <n v="2014"/>
    <s v="PEI"/>
    <n v="55"/>
    <m/>
    <m/>
    <m/>
    <m/>
    <m/>
    <s v="Mediante memorando No. 2015-305-014868-3 del 18/12/15, se informa que mediante comunicación de la Interventoría se dio respuesta a la no conformidad; sin embargo, no es clara la respuesta ni presenta documentos soportes"/>
    <m/>
    <x v="1"/>
    <s v="Mediante memorando No. 2015-305-014868-3 del 18/12/15, se informa que mediante comunicación de la Interventoría se dio repsuesta a la no conformidad; sin embargo, no es clara la respuesta ni presenta documentos soportes._x000a_Mediante correo electrónico del 16"/>
    <s v="JUNIO"/>
    <x v="1"/>
  </r>
  <r>
    <n v="2527"/>
    <n v="480"/>
    <x v="2"/>
    <s v="5. Los temas de seguridad vial deben ser tratados de manera permanente por parte del supervisor, con el concurso de la Interventoría. Es por ello, que los aspectos detectados en la auditoría de seguridad vial realizada por la interventoría Consorcio Inter"/>
    <x v="4"/>
    <x v="3"/>
    <x v="8"/>
    <s v="Juan Carlos Sáenz"/>
    <s v="Octubre de 2014"/>
    <n v="2014"/>
    <s v="PEI"/>
    <n v="59"/>
    <m/>
    <s v="Se reforzará la inspección de señalización en sitios de mayor conflicto vehicular."/>
    <m/>
    <m/>
    <m/>
    <s v="Informe de auditoria de Noviembre de 2015_x000a_ En la Auditoría se comprometieron a revisar el tema para dar respuesta a la OCI. _x000a_Mediante correo electrónico del 22/12/15 se informa que este tema es tratado en comité; sin embargo, es necesario aportar document"/>
    <m/>
    <x v="0"/>
    <m/>
    <m/>
    <x v="1"/>
  </r>
  <r>
    <n v="2558"/>
    <n v="511"/>
    <x v="2"/>
    <s v="No Conformidad #01 – Ninguno de los nueve proyectos 4G auditados cuenta con el Certificado de Debida Diligencia definido en el artículo séptimo de la Resolución 959 de 2013, firmado por los diferentes funcionarios de la ANI que participaron en el respecti"/>
    <x v="8"/>
    <x v="6"/>
    <x v="29"/>
    <s v="Cesar Godoy"/>
    <s v="Septiembre de 2014"/>
    <n v="2014"/>
    <s v="PEI"/>
    <n v="119"/>
    <m/>
    <m/>
    <m/>
    <m/>
    <m/>
    <s v="Perimetral de Cundinamarca 20142000115863_x000a__x000a_Magdalena 2 20142000115903_x000a__x000a_Pacífico 1 20142000115923_x000a__x000a_Pacífico 2 20142000115893_x000a__x000a_Pacífico 3 20142000115913_x000a__x000a_Mulaló – Loboguerrero 20142000121083_x000a_se radico pero no escanearon_x000a_Honda – Puerto Salgar – Girardot 2014"/>
    <m/>
    <x v="1"/>
    <s v="Se cierra con el seguimiento realizado por el auditor"/>
    <s v="ENE-MAR"/>
    <x v="0"/>
  </r>
  <r>
    <n v="2559"/>
    <n v="512"/>
    <x v="2"/>
    <s v="No Conformidad #02 – En la documentación de la Bitácora de los siguientes proyectos, no se encontró el Certificado de Debida Diligencia del estructurador externo, tal como lo requiere el procedimiento de Bitácora del Proyecto - SEPG-P-001 versión 001 del "/>
    <x v="8"/>
    <x v="6"/>
    <x v="29"/>
    <s v="Cesar Godoy"/>
    <s v="Septiembre de 2014"/>
    <n v="2014"/>
    <s v="PEI"/>
    <n v="119"/>
    <m/>
    <m/>
    <m/>
    <m/>
    <s v="No Conformidad #02: En el procedimiento no se evidencia que el Estructurador externo deba firmar la debida diligencia, de conformidad con el Articulo 7 de la Resolución 959 de 2013 que se refiere exclusivamente a los funcionarios.  En las bitácoras reposa"/>
    <s v="Se cuenta con los informes finales debidamente firmados con lo cual se hacen responsables de su participación del proyecto y la exigencia del certificado de debida diligencia esta referido a los funcionarios"/>
    <m/>
    <x v="1"/>
    <m/>
    <s v="ABRIL"/>
    <x v="0"/>
  </r>
  <r>
    <n v="2560"/>
    <n v="513"/>
    <x v="2"/>
    <s v="No conformidad #03 – Se encontró que las actas del comité de Contratación, que registran la aprobación de los cambios en los documentos de la licitación de los proyectos 4G, no se encuentran firmadas por los participantes._x000a__x000a_A juicio de esta Oficina, esta "/>
    <x v="8"/>
    <x v="5"/>
    <x v="21"/>
    <s v="Cesar Godoy"/>
    <s v="Septiembre de 2014"/>
    <n v="2014"/>
    <s v="PEI"/>
    <n v="119"/>
    <s v="Ac"/>
    <m/>
    <m/>
    <m/>
    <s v="Dar traslado a la Vicepresidencia Jurídica – Gerencia de Contratación por competencia"/>
    <m/>
    <m/>
    <x v="0"/>
    <m/>
    <m/>
    <x v="0"/>
  </r>
  <r>
    <n v="2561"/>
    <n v="514"/>
    <x v="2"/>
    <s v="No conformidad #04 – No se encontró un soporte documental que evidencie tanto el análisis como la justificación y los responsables del estructurador externo y de la Vicepresidencia de Estructuración, en relación con los siguientes cambios técnicos detecta"/>
    <x v="8"/>
    <x v="6"/>
    <x v="29"/>
    <s v="Cesar Godoy"/>
    <s v="Septiembre de 2014"/>
    <n v="2014"/>
    <s v="PEI"/>
    <n v="119"/>
    <s v="Ac"/>
    <s v="Memorando de Respuesta _x000a_20142000063263 del 22/07/2014"/>
    <m/>
    <m/>
    <s v="No conformidad #04: Se actualizo la información en la Bitácoras definitivas radicadas posterior a la auditoria._x000a_Las diferentes etapas que hacen parte de la Adjudicación de la Licitación Pública se desarrollan de manera dinámica; en las cuales, en la medid"/>
    <s v="se reviso el memorando donde se evidencia que la no conformidad no tenia lugar"/>
    <m/>
    <x v="1"/>
    <m/>
    <s v="ABRIL"/>
    <x v="0"/>
  </r>
  <r>
    <n v="2562"/>
    <n v="515"/>
    <x v="2"/>
    <s v="No conformidad #05 – No se encontró el acuerdo de confidencialidad y transparencia de los siguientes funcionarios o contratistas que forman parte de los equipos de estructuración de los proyectos , como requisito básico para su participación en tales proc"/>
    <x v="8"/>
    <x v="6"/>
    <x v="29"/>
    <s v="Cesar Godoy"/>
    <s v="Septiembre de 2014"/>
    <n v="2014"/>
    <s v="PEI"/>
    <n v="119"/>
    <m/>
    <m/>
    <m/>
    <m/>
    <s v=" No conformidad #05: El personal de la Vicepresidencia de Estructuración, suscribió el Acuerdo de confidencialidad y transparencia"/>
    <s v="Se aporta acuerdo de Confidencialidad"/>
    <m/>
    <x v="1"/>
    <m/>
    <s v="ABRIL"/>
    <x v="0"/>
  </r>
  <r>
    <n v="2563"/>
    <n v="516"/>
    <x v="2"/>
    <s v="No conformidad #07 – Se detecta una demora en la radicación de las bitácoras de estructuración técnica y financiera de los proyectos 4G auditados, en relación con las disposiciones establecidas en el Artículo Octavo – Ámbito de aplicación y Régimen de Tra"/>
    <x v="8"/>
    <x v="6"/>
    <x v="29"/>
    <s v="Cesar Godoy"/>
    <s v="Septiembre de 2014"/>
    <n v="2014"/>
    <s v="PEI"/>
    <n v="119"/>
    <s v="Ap"/>
    <s v="No conformidad #07: Se realizara un cronograma y se efectuara un seguimiento por parte de la Vicepresidencia de estructuración"/>
    <d v="2016-04-28T00:00:00"/>
    <d v="2016-12-31T00:00:00"/>
    <s v="Cronograma de seguimiento en tiempo y responsables para cada Bitácora"/>
    <m/>
    <m/>
    <x v="0"/>
    <m/>
    <m/>
    <x v="0"/>
  </r>
  <r>
    <n v="2564"/>
    <n v="517"/>
    <x v="2"/>
    <s v="No conformidad #08 – Al 29 de julio de 2014 no se radicó aún la bitácora de estructuración técnica y financiera del proyecto Conexión Norte, lo que impidió una revisión de fondo sobre la documentación de este proyecto. Si bien es cierto que este proyecto "/>
    <x v="8"/>
    <x v="6"/>
    <x v="29"/>
    <s v="Cesar Godoy"/>
    <s v="Septiembre de 2014"/>
    <n v="2014"/>
    <s v="PEI"/>
    <n v="119"/>
    <m/>
    <m/>
    <m/>
    <m/>
    <m/>
    <s v="20142000005743 del 17/01/2014_x000a_20142000115933 del 04/12/2014_x000a__x000a_Se evidenció que se cuenta con los soporte_x000a_"/>
    <n v="100"/>
    <x v="1"/>
    <s v="Se cierra con el seguimiento realizado por el auditor"/>
    <s v="ENE-MAR"/>
    <x v="0"/>
  </r>
  <r>
    <n v="2565"/>
    <n v="518"/>
    <x v="2"/>
    <s v="No conformidad #09 – No se encontró la lista de chequeo de la estructuración técnica y financiera en la bitácora del proyecto Cartagena – Barranquilla, según lo establecido en el procedimiento SEPG-P-001."/>
    <x v="8"/>
    <x v="6"/>
    <x v="29"/>
    <s v="Cesar Godoy"/>
    <s v="Septiembre de 2014"/>
    <n v="2014"/>
    <s v="PEI"/>
    <n v="119"/>
    <m/>
    <m/>
    <m/>
    <m/>
    <m/>
    <s v="20142000115873_x000a_Se evidenció que se cuenta con los soporte_x000a_"/>
    <n v="100"/>
    <x v="1"/>
    <s v="Se cierra con el seguimiento realizado por el auditor"/>
    <s v="ENE-MAR"/>
    <x v="0"/>
  </r>
  <r>
    <n v="2566"/>
    <n v="519"/>
    <x v="2"/>
    <s v="No conformidad #10 – La información de Bitácoras enviada al área de archivo y correspondencia no se encuentra ordenada secuencial ni cronológicamente como lo demanda la resolución 959 de 2013 en el artículo 1°."/>
    <x v="8"/>
    <x v="6"/>
    <x v="29"/>
    <s v="Cesar Godoy"/>
    <s v="Septiembre de 2014"/>
    <n v="2014"/>
    <s v="PEI"/>
    <n v="119"/>
    <m/>
    <m/>
    <m/>
    <m/>
    <s v="No conformidad #10: Superada según la  Auditoria efectuada en el 2015_x000a_La Vicepresidencia de Estructuración complemento las Bitácoras revisadas en la auditorias 2014 para su completitud"/>
    <s v="De conformidad con la auditoria de 2015, las bitácoras radicadas en archivo mantienen índice de toda la actuación y se presenta cronológicamente"/>
    <m/>
    <x v="1"/>
    <m/>
    <s v="ABRIL"/>
    <x v="0"/>
  </r>
  <r>
    <n v="2567"/>
    <n v="520"/>
    <x v="2"/>
    <s v="No conformidad #11 - El procedimiento  SEPG-P-001, en su  estructura tiene diferentes fechas de aprobación a saber:_x000a_*Parte superior formato, fecha 17/12/2013._x000a_*Numeral 8. Control de cambios, fecha Agosto 15 de 2013._x000a_*Numeral 9. Aprobación, fechas 12/12/20"/>
    <x v="8"/>
    <x v="6"/>
    <x v="29"/>
    <s v="Cesar Godoy"/>
    <s v="Septiembre de 2014"/>
    <n v="2014"/>
    <s v="PEI"/>
    <n v="119"/>
    <m/>
    <m/>
    <m/>
    <m/>
    <m/>
    <s v="Se evidenció que se cuenta con actualización del procedimiento a marzo de 2015"/>
    <n v="100"/>
    <x v="1"/>
    <s v="Se cierra con el seguimiento realizado por el auditor"/>
    <s v="ENE-MAR"/>
    <x v="0"/>
  </r>
  <r>
    <n v="2568"/>
    <n v="521"/>
    <x v="2"/>
    <s v="2. Garantizar la actualización y veracidad de la información publicada en Sistema de Información Institucional –SIINCO / SI-ANI, dado que esta es una fuente de consulta para las diferentes partes interesadas en el tema de las concesiones y el público en g"/>
    <x v="0"/>
    <x v="1"/>
    <x v="44"/>
    <s v="Juan Diego Toro"/>
    <s v="Noviembre de 2014"/>
    <n v="2014"/>
    <s v="PEI"/>
    <n v="7"/>
    <s v="Ac"/>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
    <n v="50"/>
    <x v="0"/>
    <s v="link https://anionline.sharepoint.com/sites/pwa/Projects.aspx"/>
    <m/>
    <x v="0"/>
  </r>
  <r>
    <n v="2571"/>
    <n v="524"/>
    <x v="2"/>
    <s v="las diferencias sin justificar, se presentaron dos casos: Rumichaca – Pasto – Chachagüi y Zona Metropolitana de Bucaramanga. Con este último, se hace especial énfasis porque, desde la anterior auditoría, la jefatura de Control Interno hizo una observación"/>
    <x v="2"/>
    <x v="2"/>
    <x v="25"/>
    <s v="Luz Jeni Fung Muñoz"/>
    <s v="Noviembre de 2014"/>
    <n v="2014"/>
    <s v="PEI"/>
    <n v="83"/>
    <m/>
    <m/>
    <m/>
    <m/>
    <s v="YA SE CERRO CON INFORME DEL MES DE ABRIL DE 2016"/>
    <s v="En la presente auditoría se evidenció que el proyecto Rumichaca - Pasto no presenta diferencias con los saldos registrados en fiducia y contabilidad."/>
    <n v="100"/>
    <x v="1"/>
    <s v="Se cierra la no conformidad en el informe de abril de 2016 Informe de seguimiento a los ingresos recibidos por peajes (PEI 83)"/>
    <s v="ABRIL"/>
    <x v="0"/>
  </r>
  <r>
    <n v="2572"/>
    <n v="525"/>
    <x v="2"/>
    <s v="Se considera necesario que todas las hojas de vida tengan adjuntas  el formato de la Hoja de Control de las historias laborales,   propuesto por la Función Pública y el Archivo General de la Nación, a fin de evitar posibles riesgos de ingreso indebido de "/>
    <x v="2"/>
    <x v="2"/>
    <x v="6"/>
    <s v="Luz Mary Hernández"/>
    <s v="Noviembre de 2014"/>
    <n v="2014"/>
    <s v="PEI"/>
    <n v="39"/>
    <m/>
    <m/>
    <m/>
    <m/>
    <s v="Durante la vigencia 2013,  se elaboró y adoptó en el Sistema Integrado de Gestión el instructivo in-15 &quot;Organización de historias laborales&quot;  y se procedió a revisar  todas las historias laborales, dando cumplimiento a las normas vigentes en la materia, p"/>
    <s v="1.  Se revisaron de manera aleatoria 9/20 carpetas a fin de verificar la organización e inclusión de documentos, observándose  que en la parte final de cada carpeta reposa el formato de la hoja de control de las historias  laborales, en donde se relaciona"/>
    <n v="100"/>
    <x v="1"/>
    <m/>
    <s v="ABRIL"/>
    <x v="0"/>
  </r>
  <r>
    <n v="2573"/>
    <n v="526"/>
    <x v="2"/>
    <s v="nos surgen las siguientes consideraciones con el propósito de arraigar un concepto de mejoramiento en torno a dichos convenios:_x000a_1) Como quiera que hay recursos de la ANI dispuestos para atender las gerencias integrales, aunadas a las estructuraciones de p"/>
    <x v="2"/>
    <x v="2"/>
    <x v="2"/>
    <s v="Luz Jeni Fung Muñoz"/>
    <s v="Noviembre de 2014"/>
    <n v="2014"/>
    <s v="PIL"/>
    <n v="25"/>
    <m/>
    <m/>
    <m/>
    <m/>
    <m/>
    <s v="Se cierra por ser una recomendación"/>
    <m/>
    <x v="1"/>
    <m/>
    <s v="ENE-MAR"/>
    <x v="0"/>
  </r>
  <r>
    <n v="2593"/>
    <n v="546"/>
    <x v="2"/>
    <s v="las reuniones o convocatorias de la Comisión de personal deberían ser más periódicas como lo señala el precepto legal que se menciona a lo largo de este informe de auditoría."/>
    <x v="3"/>
    <x v="2"/>
    <x v="5"/>
    <s v="Marcos  Noguera"/>
    <s v="Diciembre de 2014"/>
    <n v="2014"/>
    <s v="PEI"/>
    <n v="94"/>
    <m/>
    <m/>
    <m/>
    <m/>
    <m/>
    <m/>
    <m/>
    <x v="1"/>
    <s v="Se cierra por ser una observación "/>
    <s v="ENE-MAR"/>
    <x v="0"/>
  </r>
  <r>
    <n v="2594"/>
    <n v="547"/>
    <x v="2"/>
    <s v="1. Incluir en el Plan de capacitación de la entidad 2015, la institucionalización del conocimiento en temas de Gobierno en línea en todos los funcionarios. Esta institucionalización debe contemplar como mínimo las 14 temáticas contempladas en el manual 3."/>
    <x v="0"/>
    <x v="1"/>
    <x v="44"/>
    <s v="Juan Diego Toro"/>
    <s v="Diciembre de 2014"/>
    <n v="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s v="AGOSTO"/>
    <x v="0"/>
  </r>
  <r>
    <n v="2595"/>
    <n v="548"/>
    <x v="2"/>
    <s v="2. Implementar un esquema de monitoreo y evaluación de la estrategia, que incluya la metodología, los indicadores, los responsables, las herramientas y la periodicidad del monitoreo."/>
    <x v="0"/>
    <x v="1"/>
    <x v="44"/>
    <s v="Juan Diego Toro"/>
    <s v="Diciembre de 2014"/>
    <n v="2014"/>
    <s v="PEI"/>
    <n v="7"/>
    <s v="Ac"/>
    <s v="Capacitación web, 06 mayo 2016, lista de responsables "/>
    <d v="2015-01-01T00:00:00"/>
    <d v="2016-07-01T00:00:00"/>
    <m/>
    <s v="Se cuenta con la lista de responsables de la actualización de la información de la página web. "/>
    <n v="100"/>
    <x v="1"/>
    <s v="El soporte de la lista de responsables de la actualización de la información se encuentra como soporte en la carpeta C:/ANI/AUDITORIAS"/>
    <s v="AGOSTO"/>
    <x v="0"/>
  </r>
  <r>
    <n v="2617"/>
    <n v="570"/>
    <x v="2"/>
    <s v="Se presentan observaciones a la gestión realizada por parte del supervisor tales como: 1. Dentro del informe de sistemas y técnico se indican que las observaciones dejadas por la firma interventora no son tenidos en cuenta, se debe requerir al concesionar"/>
    <x v="4"/>
    <x v="4"/>
    <x v="17"/>
    <s v="Javier León"/>
    <s v="Noviembre de 2014"/>
    <n v="2014"/>
    <s v="PEI"/>
    <n v="16"/>
    <s v="Ac"/>
    <s v="Como se expuso en el memorando No. 2015-500-015325-3 del 24/12/15 no se ha podido realizar sanción alguna, por lo establecido en el Tribunal de Arbitramento cuyo laudo arbitral está programado para el 19 de abril de 2016. No obstante lo anterior, en el mi"/>
    <d v="2014-12-01T00:00:00"/>
    <d v="2015-12-02T00:00:00"/>
    <m/>
    <s v="Mediante memorando No. 2015-500-015325-3 del 24/12/15 y No. 2016-500-003794-3 del 16/03/2016 se informa que no se ha podido realizar acciones al respecto debido a la respuesta del Tribunal de Arbitramento. _x000a__x000a_Mediante correo electrónico del 24/06/2016,  se"/>
    <m/>
    <x v="1"/>
    <m/>
    <m/>
    <x v="1"/>
  </r>
  <r>
    <n v="2618"/>
    <n v="571"/>
    <x v="2"/>
    <s v="2. Requerir a la interventoría para que adopte y codifique algunos formatos evidenciados en campo dentro del plan de aseguramiento de calidad en los procesos de interventoría, de acuerdo a la Norma ISO 9001."/>
    <x v="4"/>
    <x v="4"/>
    <x v="17"/>
    <s v="Javier León"/>
    <s v="Noviembre de 2014"/>
    <n v="2014"/>
    <s v="PEI"/>
    <n v="16"/>
    <s v="Ac"/>
    <s v="La Interventoría ya tiene sus formatos codificados de acuerdo con la norma ISO 9001. Se adjuntan formatos usados actualmente que lo evidencian. "/>
    <d v="2014-12-01T00:00:00"/>
    <d v="2015-12-02T00:00:00"/>
    <m/>
    <s v="Mediante memorando No. 2015-500-015325-3 del 24/12/15 se informa que se solicitará a la interventoría la modificación"/>
    <m/>
    <x v="1"/>
    <s v="Mediante memorando No. 2016-500-003794-3 del 16/03/2016 se anexa formatos codificados a ISO 9001"/>
    <s v="ENE-MAR"/>
    <x v="1"/>
  </r>
  <r>
    <n v="2622"/>
    <n v="575"/>
    <x v="2"/>
    <s v="14. No se han recibido tramos puestos al servicio por parte del concesionario, no se garantiza cumplimiento en diseño geométrico, ni de señalización, condiciones vitales para el usuario."/>
    <x v="4"/>
    <x v="4"/>
    <x v="17"/>
    <s v="Javier León"/>
    <s v="Noviembre de 2014"/>
    <n v="2014"/>
    <s v="PEI"/>
    <n v="16"/>
    <s v="Ac"/>
    <s v="Mediante memorando No. 2015-500-015325-3 del 24/12/15 se informó e hizo entrega de copia de comunicaciones emitidas por la interventoría al Concesionario, requiriéndole la terminación de las obras dentro del plazo contractual, entre otros._x000a_Ahora bien, con"/>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
    <m/>
    <x v="0"/>
    <m/>
    <m/>
    <x v="1"/>
  </r>
  <r>
    <n v="2626"/>
    <n v="579"/>
    <x v="2"/>
    <s v="Temas pendientes: 1. Falta definición de separador central de la glorieta de la calle 41._x000a_"/>
    <x v="4"/>
    <x v="4"/>
    <x v="17"/>
    <s v="Javier León"/>
    <s v="Noviembre de 2014"/>
    <n v="2014"/>
    <s v="PEI"/>
    <n v="16"/>
    <s v="Ac"/>
    <s v="El acta de entrega de la calle 41 y glorieta  fue firmada el día 9 de marzo de 2011. Se adjunta copia de la misma."/>
    <d v="2014-12-01T00:00:00"/>
    <d v="2015-12-02T00:00:00"/>
    <m/>
    <s v="Mediante memorando No. 2015-500-015325-3 del 24/12/15 se informa que ya está en servicio; sin embargo, es necesario aportar soportes"/>
    <m/>
    <x v="1"/>
    <s v="Mediante memorando No. 2016-500-003794-3 del 16/03/2016 se anexa acta de entrega de la calle 41 y glorieta"/>
    <s v="ENE-MAR"/>
    <x v="1"/>
  </r>
  <r>
    <n v="2635"/>
    <n v="588"/>
    <x v="2"/>
    <s v="4. Se debe vincular vigilantes con arma de dotación, previa verificación del salvoconducto del personal de vigilancia dispuesto en cada una de las estaciones."/>
    <x v="4"/>
    <x v="4"/>
    <x v="19"/>
    <s v="Javier León"/>
    <s v="Agosto de 2014"/>
    <n v="2014"/>
    <s v="PEI"/>
    <n v="6"/>
    <s v="Ac"/>
    <s v="_x000a_La interventoría ha verificado que el Concesionario cuenta con vigilantes con arma de dotación en las estaciones de pesaje, Centros de Control de operación  y en las estaciones de  peaje. Este personal es suministrado por la empresa CAXAR LTDA, subcontra"/>
    <d v="2014-11-01T00:00:00"/>
    <d v="2015-11-01T00:00:00"/>
    <m/>
    <s v="Mediante correo electrónico del 16/12/15, se comenta que lo mencionado si se está realizando. Soportes"/>
    <n v="100"/>
    <x v="1"/>
    <s v="En la auditoría de mayo de 2016 se evidencia que la interventoría solicitó al concesionario dicho requerimiento. Al respecto, se informa que para la época de la no conformidad todos los vigilantes contaban con dotación, la cual se verifica con  fotografía"/>
    <s v="JUNIO"/>
    <x v="1"/>
  </r>
  <r>
    <n v="2643"/>
    <n v="596"/>
    <x v="2"/>
    <s v="12. Se plantean observaciones en la revisión efectuada por la Interventoría a las casetas de Pesaje como:_x000a_a. Realizar pruebas de repetitividad y de excentricidad a la báscula._x000a_b. Se recomienda llevar registro de los libros que se llevan en la caseta de pe"/>
    <x v="4"/>
    <x v="4"/>
    <x v="19"/>
    <s v="Javier León"/>
    <s v="Agosto de 2014"/>
    <n v="2014"/>
    <s v="PEI"/>
    <n v="6"/>
    <s v="Ac"/>
    <s v="_x000a_Las recomendaciones y observaciones  fueron tomadas en cuenta y la firma interventora modificó el formato -1086-035-Rev04 Supervisión y control de pesajes, incluyendo los nuevos ítems a verificar ( permanencia de automotores, estructuras, señal con los p"/>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básculas de pesaje, y se anexa en los informes mensuales."/>
    <s v="JUNIO"/>
    <x v="1"/>
  </r>
  <r>
    <n v="2644"/>
    <n v="597"/>
    <x v="2"/>
    <s v="13. Para los formatos de revisión a estaciones de peaje  en la parte operativa se debe incluir en sus ítems de verificación:_x000a_e. Permanencia de filas de automotores inferiores a lo exigido en el contrato._x000a_f. Estructuras._x000a_g. Señal con los pesos vigentes._x000a_h."/>
    <x v="4"/>
    <x v="4"/>
    <x v="19"/>
    <s v="Javier León"/>
    <s v="Agosto de 2014"/>
    <n v="2014"/>
    <s v="PEI"/>
    <n v="6"/>
    <s v="Ac"/>
    <s v="_x000a_Actualmente esta actividad se cumple por parte de la Interventoría. Mensualmente la Interventoría , Consorcio CIC 2012,  por medio del formato Supervisión y control de Peajes - Libros - Formatos- Personal FOR 1086-028 Rv 00  hace el control de la boleter"/>
    <d v="2014-11-01T00:00:00"/>
    <d v="2015-11-01T00:00:00"/>
    <m/>
    <s v="Mediante correo electrónico del 16/12/15, se indica formato con lo recomendado; sin embargo, es necesario conocer el documento"/>
    <n v="100"/>
    <x v="1"/>
    <s v="En la auditoría de mayo de 2016 se evidencia que la interventoría realiza acciones de verificación de las estaciones de peaje, y se anexa en los informes mensuales."/>
    <s v="JUNIO"/>
    <x v="1"/>
  </r>
  <r>
    <n v="2648"/>
    <n v="601"/>
    <x v="2"/>
    <s v="8.2 Para el supervisor_x000a_1. Se debe entregar a la Oficina de Control Interno la revisión de los equipos entregados a la Policía de Carreteras, como son camionetas, motos, radares e impresoras."/>
    <x v="4"/>
    <x v="4"/>
    <x v="19"/>
    <s v="Javier León"/>
    <s v="Agosto de 2014"/>
    <n v="2014"/>
    <s v="PEI"/>
    <n v="6"/>
    <s v="Ac"/>
    <s v="_x000a_Por medio de las diferentes comunicaciones emitidas por la Interventoría se establece que existe un seguimiento continuo a las condiciones de seguridad de los diferentes frentes de obra con los que cuenta el concesionario. Ejemplo de esto es el comunicad"/>
    <d v="2014-11-01T00:00:00"/>
    <d v="2015-11-01T00:00:00"/>
    <m/>
    <s v="Mediante correo electrónico del 16/12/15, se indica que la actividad se está realizando, la cual  es necesario informar en que capítulo se evidencia en los informes de interventoría"/>
    <n v="100"/>
    <x v="1"/>
    <s v="En la auditoría de mayo de 2016 se evidencia que mediante la aplicación de auditorías de seguridad se han verificado estos aspectos."/>
    <s v="JUNIO"/>
    <x v="1"/>
  </r>
  <r>
    <n v="2665"/>
    <n v="618"/>
    <x v="2"/>
    <s v="14. Se requiere mayor celeridad por parte de la firma interventora en la expedición de conceptos solicitados por la ANI; esto específicamente en cuanto a la validación de conceptos ya generados por parte de la interventoría anterior, pues mientras es aval"/>
    <x v="4"/>
    <x v="3"/>
    <x v="45"/>
    <s v="Javier León"/>
    <s v="Diciembre de 2014"/>
    <n v="2014"/>
    <s v="PEI"/>
    <n v="43"/>
    <s v="Ac"/>
    <m/>
    <m/>
    <m/>
    <m/>
    <s v="Mediante memorando No. 2015-306-030091-1 se menciona acciones de mejora; sin embargo, es necesario aportar documentación soporte al respecto"/>
    <n v="100"/>
    <x v="1"/>
    <s v="La interventoría informa que acogerá la observación cuando el proyecto lo requiera"/>
    <s v="ENE-MAR"/>
    <x v="1"/>
  </r>
  <r>
    <n v="2667"/>
    <n v="620"/>
    <x v="2"/>
    <s v="16. Si bien es cierto se presentó un inventario inicial de la vía, este no cumple con las características exigidas en el anexo 4, donde se indica que dicho inventario debe contener los elementos propios de la vía y la localización de las edificaciones exi"/>
    <x v="4"/>
    <x v="3"/>
    <x v="45"/>
    <s v="Javier León"/>
    <s v="Diciembre de 2014"/>
    <n v="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el inventario de acuerdo a lo establecido contractualmente"/>
    <s v="ENE-MAR"/>
    <x v="1"/>
  </r>
  <r>
    <n v="2673"/>
    <n v="626"/>
    <x v="2"/>
    <s v="22. Se debe fortalecer la rigurosidad de los formatos de revisión de peajes por parte de la Interventoría, incluyendo aspectos relevantes como: Nombre del jefe de peaje y de los supervisores, auxiliares, recaudadoras y personal de vigilancia por turno. As"/>
    <x v="4"/>
    <x v="3"/>
    <x v="45"/>
    <s v="Javier León"/>
    <s v="Diciembre de 2014"/>
    <n v="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de los peajes y su infraestructura completa"/>
    <s v="ENE-MAR"/>
    <x v="1"/>
  </r>
  <r>
    <n v="2678"/>
    <n v="631"/>
    <x v="2"/>
    <s v="5. Se presenta evasión vehicular al peaje de Alto Pino, se debe requerir a la Autoridad policiva para que tome las medidas pertinentes que permitan garantizar el tráfico por la estación de peaje. Como medida a corto plazo se deben implementar medidas de c"/>
    <x v="4"/>
    <x v="3"/>
    <x v="45"/>
    <s v="Javier León"/>
    <s v="Diciembre de 2014"/>
    <n v="2014"/>
    <s v="PEI"/>
    <n v="43"/>
    <s v="Ac"/>
    <m/>
    <m/>
    <m/>
    <m/>
    <s v="Mediante memorando No. 2015-306-030091-1 se menciona acciones de mejora; sin embargo, es necesario aportar documentación soporte al respecto"/>
    <n v="100"/>
    <x v="1"/>
    <s v="Mediante memorando No. 2015-306-030091-1 y correo electrónico del 11 de Febrero de 2016, se informa que se ha solicitado por varios medios el apoyo de la policía y la responsabilidad del concesionario de solucionar dicho inconveniente."/>
    <s v="ENE-MAR"/>
    <x v="1"/>
  </r>
  <r>
    <n v="2681"/>
    <n v="634"/>
    <x v="2"/>
    <s v="2.       Se presentan actas de inicio de hitos tardías, lo anterior ocasiona que se incumplan las fechas de terminación establecidas en el cronograma establecido en el otrosí N°1"/>
    <x v="4"/>
    <x v="4"/>
    <x v="31"/>
    <s v="Javier León"/>
    <s v="Diciembre de 2014"/>
    <n v="2014"/>
    <s v="PEI"/>
    <n v="56"/>
    <s v="Ac"/>
    <m/>
    <d v="2014-12-15T00:00:00"/>
    <d v="2015-12-16T00:00:00"/>
    <m/>
    <s v="Mediante correo electrónico del 21/12/15 se informa acción; sin embargo, es necesario aportar soportes"/>
    <m/>
    <x v="1"/>
    <s v="Mediante memorando No. 2016-500-003596-3 del 11/03/2016 se da la explicación del por qué se generan retrasos y se dan ejemplos de fechas cumplidas "/>
    <s v="ENE-MAR"/>
    <x v="1"/>
  </r>
  <r>
    <n v="2686"/>
    <n v="639"/>
    <x v="2"/>
    <s v="8.2 Para el supervisor_x000a_1. De acuerdo  a la revisión efectuada se presentan varios hitos, que de acuerdo a la programación contractual identificada en el otrosí N°1 de 2013, deberían haber terminado durante la vigencia 2014. Se debe requerir al concesionar"/>
    <x v="4"/>
    <x v="4"/>
    <x v="31"/>
    <s v="Javier León"/>
    <s v="Diciembre de 2014"/>
    <n v="2014"/>
    <s v="PEI"/>
    <n v="56"/>
    <s v="Ac"/>
    <m/>
    <d v="2014-12-15T00:00:00"/>
    <d v="2015-12-16T00:00:00"/>
    <m/>
    <s v="Mediante correo electrónico del 21/12/15 se informa acción; sin embargo, es necesario aportar soportes"/>
    <m/>
    <x v="1"/>
    <s v="Mediante memorando No. 2016-500-003596-3 del 11/03/2016 se informa que debido a lo señalado en la no conformidad, se aplicó disminución de ingresos por incumplimientos por parte del concesionario"/>
    <s v="ENE-MAR"/>
    <x v="1"/>
  </r>
  <r>
    <n v="2687"/>
    <n v="640"/>
    <x v="2"/>
    <s v="2. Mediante oficio N° 2014-409-051626-2 se remite por parte del consorcio El Sol a la ANI el acta de recibo final del CCO, para que sea aprobado y firmado por parte de la Agencia Nacional de Infraestructura. "/>
    <x v="4"/>
    <x v="4"/>
    <x v="31"/>
    <s v="Javier León"/>
    <s v="Diciembre de 2014"/>
    <n v="2014"/>
    <s v="PEI"/>
    <n v="56"/>
    <s v="Ac"/>
    <m/>
    <d v="2014-12-15T00:00:00"/>
    <d v="2015-12-16T00:00:00"/>
    <m/>
    <s v="Mediante correo electrónico del 21/12/15 se informa acción; sin embargo, es necesario aportar soportes"/>
    <m/>
    <x v="1"/>
    <s v="Se cierra la no conformidad, ya que mediante revisión se determina que no existe ningún tipo de requerimiento"/>
    <s v="ENE-MAR"/>
    <x v="1"/>
  </r>
  <r>
    <n v="2690"/>
    <n v="643"/>
    <x v="2"/>
    <s v="5. La firma interventora mediante comunicaciones a la ANI Rad. ANI N° 2013-409-043647-2 del 28 de octubre del 2013 y  No. 2014-409-06710-2 del 07 de abril del 2014 ha solicitado clave, a la fecha no se ha emitido respuesta por parte de la Agencia. Se debe"/>
    <x v="4"/>
    <x v="4"/>
    <x v="31"/>
    <s v="Javier León"/>
    <s v="Diciembre de 2014"/>
    <n v="2014"/>
    <s v="PEI"/>
    <n v="56"/>
    <s v="Ac"/>
    <m/>
    <d v="2014-12-15T00:00:00"/>
    <d v="2015-12-16T00:00:00"/>
    <m/>
    <s v="Mediante correo electrónico del 21/12/15 se informa acción; sin embargo, es necesario aportar soportes"/>
    <m/>
    <x v="1"/>
    <s v="Mediante memorando No. 2016-500-003596-3 del 11/03/2016 se anexan  acta de recibo de claves para Project on line"/>
    <s v="ENE-MAR"/>
    <x v="1"/>
  </r>
  <r>
    <n v="2691"/>
    <n v="644"/>
    <x v="2"/>
    <s v="6. Se debe requerir al concesionario ya que los informes PAGA, entregados por el concesionario desde el mes de agosto hasta la fecha no han podido ser aprobados por parte de la firma interventora, toda vez que no se entregan completos."/>
    <x v="4"/>
    <x v="4"/>
    <x v="31"/>
    <s v="Javier León"/>
    <s v="Diciembre de 2014"/>
    <n v="2014"/>
    <s v="PEI"/>
    <n v="56"/>
    <s v="Ac"/>
    <m/>
    <m/>
    <m/>
    <m/>
    <s v="Mediante memorando No. 2016-500-003596-3 del 11/03/2016 se informa que no es obligación de la interventoría aprobar el PAGA; sin embargo, es necesario conocer si a la fecha ya se aprobaron los informes de PAGA y/o que acciones se han realizado al respecto"/>
    <m/>
    <x v="1"/>
    <s v="Mediante memorando No. 2016-500-003596-3 del 11/03/2016 se informa que no es obligación de la interventoría aprobar el PAGA; sin embargo, es necesario conocer si a la fecha ya se aprobaron los informes de PAGA y/o que acciones se han realizado al respecto"/>
    <s v="JUNIO"/>
    <x v="1"/>
  </r>
  <r>
    <n v="2698"/>
    <n v="651"/>
    <x v="2"/>
    <s v="4. Le es extraño a esta auditoría que en el período cubierto por esta auditoría no se hayan realizado sesiones tendientes a mejorar y/o arraigar las políticas de prevención del daño antijurídico dentro de la entidad como cumplimiento de los lineamientos e"/>
    <x v="5"/>
    <x v="5"/>
    <x v="12"/>
    <s v="Marcos  Noguera"/>
    <s v="Octubre de 2014"/>
    <n v="2014"/>
    <s v="PIL"/>
    <n v="8"/>
    <s v="Ac"/>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m/>
    <x v="0"/>
    <m/>
    <m/>
    <x v="0"/>
  </r>
  <r>
    <n v="2705"/>
    <n v="1"/>
    <x v="3"/>
    <s v="• Se observó que la Gerencia Predial para el hallazgo 773-3 de la auditoria de 2012 de la Contraloría General de la República ha solicitado 4 prórrogas, de las cuales, en las dos primeras prórrogas no se observa gestión por parte del área encargada."/>
    <x v="1"/>
    <x v="1"/>
    <x v="49"/>
    <s v="Luz Jeni Fung Muñoz"/>
    <s v="Enero de 2015"/>
    <n v="2015"/>
    <s v="PEI"/>
    <n v="116"/>
    <m/>
    <s v="Se cerró en junio de 2015 con los soportes cargados en el FTP"/>
    <m/>
    <m/>
    <s v="Se subsanó con los soportes en el FTP del hallazgo 773-3"/>
    <s v="CERRADA"/>
    <m/>
    <x v="1"/>
    <m/>
    <s v="ABRIL"/>
    <x v="0"/>
  </r>
  <r>
    <n v="2707"/>
    <n v="3"/>
    <x v="3"/>
    <s v="• La información recibida por parte de las interventorías, son objeto de verificación por parte del área de gerencia predial, puesto que algunos datos son inexactos o no se relacionan con los datos solicitados, muy a pesar de que los oficios remitidos a l"/>
    <x v="1"/>
    <x v="1"/>
    <x v="49"/>
    <s v="Luz Jeni Fung Muñoz"/>
    <s v="Enero de 2015"/>
    <n v="2015"/>
    <s v="PEI"/>
    <n v="116"/>
    <m/>
    <s v="Se cerró en junio de 2015 con los soportes cargados en el FTP"/>
    <m/>
    <m/>
    <s v="Se subsanó con los soportes en el FTP del hallazgo 773-3"/>
    <s v="CERRADA"/>
    <m/>
    <x v="1"/>
    <m/>
    <s v="ABRIL"/>
    <x v="0"/>
  </r>
  <r>
    <n v="2709"/>
    <n v="5"/>
    <x v="3"/>
    <s v="• Por último, la ANI no cuenta con un inventario confiable y preciso de los predios remanentes y sobrantes de los proyectos modo carretero, lo que genera que no se puedan hacer los registros contables pertinentes._x000a_Sugerimos que los supervisores se hagan c"/>
    <x v="1"/>
    <x v="1"/>
    <x v="49"/>
    <s v="Luz Jeni Fung Muñoz"/>
    <s v="Enero de 2015"/>
    <n v="2015"/>
    <s v="PEI"/>
    <n v="116"/>
    <m/>
    <s v="Se cerró en junio de 2015 con los soportes cargados en el FTP"/>
    <m/>
    <m/>
    <s v="Se subsanó con los soportes en el FTP del hallazgo 773-3"/>
    <s v="CERRADA"/>
    <m/>
    <x v="1"/>
    <m/>
    <s v="ABRIL"/>
    <x v="0"/>
  </r>
  <r>
    <n v="2735"/>
    <n v="31"/>
    <x v="3"/>
    <s v="3.       Adelantar el cierre de hallazgos que se tienen contemplados en un porcentaje del 100% una vez sean validados por la Oficina de Control Interno y puedan ser puestos a consideración de la Contraloría General de la República; actualmente se encuentr"/>
    <x v="4"/>
    <x v="4"/>
    <x v="19"/>
    <s v="Ivan Mejia "/>
    <s v="Marzo de 2015"/>
    <n v="2015"/>
    <s v="PEI"/>
    <n v="6"/>
    <s v="Ac"/>
    <s v="Estado gestión según OCI-ANI:_x000a_CUMPLE: 30 Hallazgos_x000a_En término: 3   Hallazgos"/>
    <d v="2015-03-20T00:00:00"/>
    <d v="2016-03-21T00:00:00"/>
    <m/>
    <s v="Mediante correo electrónico del 16/12/15, se informa que aún quedan 3 hallazgos sin cerrar del PMI"/>
    <n v="100"/>
    <x v="1"/>
    <s v="El supervisor mediante correo electrónico del 08/06/2016, envía documentación soporte que evidencia gestión respecto al cierre del PMI del proyecto"/>
    <s v="JUNIO"/>
    <x v="1"/>
  </r>
  <r>
    <n v="2749"/>
    <n v="45"/>
    <x v="3"/>
    <s v="6. Por los cambios planteados en la UF1 y avalados inicialmente por la interventoría, evaluar el riesgo asociado a la gestión y adquisición predial que define este cambio, si se incrementan la cantidad, área y valor de los predios a adquirir; en caso de l"/>
    <x v="4"/>
    <x v="3"/>
    <x v="50"/>
    <s v="Ivan Mejia "/>
    <s v="Abril de 2015"/>
    <n v="2015"/>
    <s v="PEI"/>
    <n v="150"/>
    <s v="Ac"/>
    <s v="Se remitió la comunicación CI.004/GP0514/16/5.4 del 13 de enero de 2016 a la ANI informado el resultado del presupuesto preliminar de Adquisición Predial del Proyecto, haciendo seguimiento así a la Contingencia del Riesgo de Adquisición Predial del Proyec"/>
    <d v="2015-05-07T00:00:00"/>
    <d v="2016-05-07T00:00:00"/>
    <m/>
    <s v="Mediante correo electrónico del 14/12/15, la interventoría anexa comunicaciones en donde se ha solicitado el documento en varias ocasiones al concesionario._x000a_*Mediante correo electrónico del 26/02/2016, la interventoría anexa comunicaciones en donde se ha "/>
    <n v="100"/>
    <x v="1"/>
    <m/>
    <s v="MAYO"/>
    <x v="1"/>
  </r>
  <r>
    <n v="2757"/>
    <n v="53"/>
    <x v="3"/>
    <s v="8.1 Para la Interventoría_x000a_1. El informe de índice de estado que presentó la interventoría en diciembre de 2014, denota un estado del corredor vial que no es acorde a los parámetros contractuales; las calificaciones, en cada uno de sus componentes y en los"/>
    <x v="4"/>
    <x v="4"/>
    <x v="11"/>
    <s v="Ivan Mejia "/>
    <s v="Marzo de 2015"/>
    <n v="2015"/>
    <s v="PEI"/>
    <n v="47"/>
    <s v="Ac"/>
    <m/>
    <d v="2015-04-16T00:00:00"/>
    <d v="2016-04-16T00:00:00"/>
    <m/>
    <s v="Mediante reunión del 16/12/15, se informa que existen varias comunicaciones en donde se ha revisado y se ha solicitado al concesionario sobre el tema; sin embargo, se revisará avance en Marzo de 2016 ya que sólo hasta que entre en operación de sabrá si se"/>
    <m/>
    <x v="1"/>
    <s v="Mediante reunión del 16/12/15, se informa que existen varias comunicaciones en donde se ha revisado y se ha solicitado al concesionario sobre el tema. Mediante correo electrónico del 02/03/16 se envía oficio 20154090784142 en donde el concesionario entreg"/>
    <s v="ENE-MAR"/>
    <x v="1"/>
  </r>
  <r>
    <n v="2769"/>
    <n v="65"/>
    <x v="3"/>
    <s v="3. Promover la liquidación del convenio derivado del Adicional No. 2, para las obras contempladas en el trayecto Sisga-El Secreto; esto debe adelantarse en conjunto con la interventoría y el concesionario."/>
    <x v="4"/>
    <x v="4"/>
    <x v="11"/>
    <s v="Ivan Mejia "/>
    <s v="Marzo de 2015"/>
    <n v="2015"/>
    <s v="PEI"/>
    <n v="47"/>
    <s v="Ac"/>
    <s v="El concesionario tiene como parte del sistema de gestion el procedimiento con código I-O-005 &quot;Contingencias para Control de Transportes Especiales en la Vía&quot;, en el mismo establece textualmente: &quot;Se debe llevar un registro de descripción detallada de todo"/>
    <d v="2015-04-16T00:00:00"/>
    <d v="2016-04-16T00:00:00"/>
    <m/>
    <s v="Mediante reunión del 16/12/15, se informa que aún no se ha liquidado el convenio, pero que ya están aprobadas las pólizas. Revisar avance en 2016_x000a__x000a_Mediante correo electrónico 23/06/2016, se informa que se radicó comunicado a INVIAS no. 2016-500-0101841 de"/>
    <n v="100"/>
    <x v="1"/>
    <s v="_x000a_Mediante correo electrónico del 16/09/2016, se anexa acta de liquidación firmada por INVIAS."/>
    <s v="septiembre"/>
    <x v="1"/>
  </r>
  <r>
    <n v="2774"/>
    <n v="70"/>
    <x v="3"/>
    <s v="2. La interventoría no cuenta con una página web con todos los parámetros establecidos, en el contrato."/>
    <x v="4"/>
    <x v="3"/>
    <x v="51"/>
    <s v="Alvaro Sandoval"/>
    <s v="Abril de 2015"/>
    <n v="2015"/>
    <s v="PEI"/>
    <n v="149"/>
    <s v="Ac"/>
    <m/>
    <m/>
    <m/>
    <m/>
    <s v="Aunque la interventoría informó el link de la página web (www.intervias4g.com) mediante comunicación No. 2015-409-039500-2, tal como se evidencia en el memorando No. 2015-306-008038-3 del 10/07/2015, hace falta completar la información de la página."/>
    <m/>
    <x v="1"/>
    <s v="Mediante correo elctrónico del 11/03/2016 y comunicación de la interventoría No. 2016-409-019414-2 se informa que se cambió de proveedor y actualmente la página web funciona adecuadamente"/>
    <s v="ENE-MAR"/>
    <x v="1"/>
  </r>
  <r>
    <n v="2776"/>
    <n v="72"/>
    <x v="3"/>
    <s v="4. La interventoría deberá llevar de manera clara, detallada y el cuadro de riesgos del contrato de la Interventoría y del concesionario, para efectos que sea una herramienta preventiva al interior de la ANI para toma de decisiones y seguimiento a temas q"/>
    <x v="4"/>
    <x v="3"/>
    <x v="51"/>
    <s v="Alvaro Sandoval"/>
    <s v="Abril de 2015"/>
    <n v="2015"/>
    <s v="PEI"/>
    <n v="149"/>
    <s v="Ac"/>
    <m/>
    <m/>
    <m/>
    <m/>
    <s v="Aunque la interventoría mediante comunicación No. 2015-409-036031-2 del 19/06/2015 envió respuesta a las observaciones del informe de interventoría correspondiente al período de abril de 2015, solamente citan los riesgos del Concesionario y de la ANI en e"/>
    <m/>
    <x v="1"/>
    <s v="Mediante correo elctrónico del 11/03/2016 y comunicación de la interventoría No. 2016-409-019414-2 se anexa la matriz de riesgos que maneja la interventoría y a la cual se le hace seguimiento mensualmente"/>
    <s v="ENE-MAR"/>
    <x v="1"/>
  </r>
  <r>
    <n v="2777"/>
    <n v="73"/>
    <x v="3"/>
    <s v="5. Se debe realizar, documentar y anexar el seguimiento que se lleva al equipo de control de calidad interno del Concesionario, el cual verifica las funciones de control de las actividades de los subcontratistas."/>
    <x v="4"/>
    <x v="3"/>
    <x v="51"/>
    <s v="Alvaro Sandoval"/>
    <s v="Abril de 2015"/>
    <n v="2015"/>
    <s v="PEI"/>
    <n v="149"/>
    <s v="Ac"/>
    <m/>
    <m/>
    <m/>
    <m/>
    <s v="Según el memorando No. 2015-306-008038-3 del 10/07/2015, la Gerencia de Proyectos Carretero 2  informa que aunque la interventoría solicitó la información al Concesionario mediante comunicación No. 2015-409-039501-2, no se había recibido la respuesta."/>
    <m/>
    <x v="1"/>
    <s v="Mediante correo elctrónico del 11/03/2016 y comunicación de la interventoría No. 2016-409-019414-2 se informa que se han realizado auditorías de calidad por parte de la interventoría. Se anexan comunicaciones en donde se evidencia gestión y acciones de me"/>
    <s v="ENE-MAR"/>
    <x v="1"/>
  </r>
  <r>
    <n v="2780"/>
    <n v="76"/>
    <x v="3"/>
    <s v="3. Solicitar una metodología para el control real de invasiones al derecho de vía."/>
    <x v="4"/>
    <x v="3"/>
    <x v="51"/>
    <s v="Alvaro Sandoval"/>
    <s v="Abril de 2015"/>
    <n v="2015"/>
    <s v="PEI"/>
    <n v="149"/>
    <s v="Ac"/>
    <s v="Oficializar al POB la solicitud del documento metodologia de invasion de derecho de via  y una vez se tenga se hará el seguimiento y revisión del mismo"/>
    <m/>
    <m/>
    <m/>
    <s v="Según el memorando No. 2015-306-008038-3 del 10/07/2015, la Gerencia de Proyectos Carretero 2  informa que el Concesionario mediante comunicación No. 2015-409-040352-2, ha solicitado a la Policía Nacional, que se indique el representante de la seccional d"/>
    <m/>
    <x v="1"/>
    <s v="Mediante correo elctrónico del 11/03/2016 y comunicación de la interventoría No. 2016-409-019414-2 se anexan solicitud por parte de la interventoría. A la espera de respuesta del concesionario._x000a__x000a_Mediante correo electrónico del 24/06/2016, no se anexa la r"/>
    <s v="AGOSTO"/>
    <x v="1"/>
  </r>
  <r>
    <n v="2784"/>
    <n v="80"/>
    <x v="3"/>
    <s v="14. Se evidencia que para el Otrosí No. 3ª, la bitácora del proyecto está en proceso de firmas en la gerencia carretero 5 y que una vez aprobada de por dicha gerencia se remitirá para la firma del Vicepresidente de Gestión Contractual. Así mismo, el Otros"/>
    <x v="4"/>
    <x v="3"/>
    <x v="52"/>
    <s v="T Luz Jeni Fung Muñoz"/>
    <s v="Mayo de 2015"/>
    <n v="2015"/>
    <s v="PEI"/>
    <s v="152F"/>
    <s v="Ac"/>
    <m/>
    <m/>
    <m/>
    <m/>
    <s v="Mediante correo electrónico del 15/12/15 se envía formulación del Plan de mejoramiento. _x000a_Se revisará avance en Marzo"/>
    <m/>
    <x v="1"/>
    <s v="Mediante correo electrónico del 24/06/2016, se informa que se suscribieron los documentos correspondientes y se radicó la Bitácora en Archivo y Correspondencia. Se anexa memorando soporte"/>
    <s v="JUNIO-JULIO"/>
    <x v="1"/>
  </r>
  <r>
    <n v="2785"/>
    <n v="81"/>
    <x v="3"/>
    <s v="16. Al realizar la matriz de evaluación de desempeño del concesionario, se hacen las siguientes sugerencias a tener en cuenta por parte de la interventoría:_x000a__x000a_  Asistir aleatoriamente a las charlas de seguridad industrial que realiza el concesionario._x000a__x000a_  P"/>
    <x v="4"/>
    <x v="3"/>
    <x v="52"/>
    <s v="T Luz Jeni Fung Muñoz"/>
    <s v="Mayo de 2015"/>
    <n v="2015"/>
    <s v="PEI"/>
    <s v="152F"/>
    <s v="Ac"/>
    <s v="• Asistir aleatoriamente a las charlas de seguridad industrial que realiza el concesionario: En el registro fotográfico el cual se anexa y se envía en informes mensuales y semanales _x000a_• Presentar los indicadores de gestión ambiental del concesionario: Se p"/>
    <m/>
    <m/>
    <m/>
    <s v="Mediante correo electrónico del 15/12/15 se envía formulación del Plan de mejoramiento. _x000a_Se revisará avance en Marzo"/>
    <m/>
    <x v="1"/>
    <s v="Mediante correo electrónico del 24/06/2016, se informa las distintas actuaciones que se han realizado; sin embargo sólo se adjunta documentación soporte sobre la asistencia de las charlas de seguridad industrial. _x000a__x000a_Mediante correo electrónico del 27/06/20"/>
    <s v="JUNIO-JULIO"/>
    <x v="1"/>
  </r>
  <r>
    <n v="2786"/>
    <n v="82"/>
    <x v="3"/>
    <s v="En relación con la cartera de difícil cobro, se evidenció que la Vicepresidencia de Gestión Contractual, envió un oficio el día 26 de Mayo de 2015 con radicado No. 2015-401-006057-3 al Dr. Camilo Mendoza Rozo, Coordinador G.I.T. de Defensa Judicial, para "/>
    <x v="2"/>
    <x v="2"/>
    <x v="25"/>
    <s v="Luz Jeni Fung Muñoz"/>
    <s v="Junio de 2015"/>
    <n v="2015"/>
    <s v="PIL"/>
    <n v="20"/>
    <m/>
    <m/>
    <m/>
    <m/>
    <s v="YA SE CERRO CON ACTA DEL COMITÉ CONTABLE DE DICIEMBRE DE 2015"/>
    <s v="POR MEDIO DEL Comité Técnico de Sostenibilidad del Sistema de Contabilidad Pública de diciembre de 2015 se castigo la cartera."/>
    <m/>
    <x v="1"/>
    <m/>
    <s v="ABRIL"/>
    <x v="0"/>
  </r>
  <r>
    <n v="2790"/>
    <n v="86"/>
    <x v="3"/>
    <s v="4. Respecto a las obras pendientes como es en la Intersección Buenos Aires, donde de manera directa se afectó en tres puntos la vía férrea a cargo del INVIAS, es determinante que mediante mesas de trabajo entre Concesionario, Interventoría, ANI e INVIAS s"/>
    <x v="4"/>
    <x v="3"/>
    <x v="13"/>
    <s v="Ivan Mejia "/>
    <s v="Mayo de 2015"/>
    <n v="2015"/>
    <s v="PEI"/>
    <n v="10"/>
    <s v="Ac"/>
    <s v="Ante corte de línea férrea antes de 2012, la ANI suspende la obra con oficio 2014-306-007616-1 del 28-04-14. La ANI con oficio 2014-306-009649-1 del 26-05-14, solicitó arreglo con el INVÍAS._x000a__x000a_La Interventoría detectó el corte, informó y solicitó solución "/>
    <d v="2015-06-01T00:00:00"/>
    <m/>
    <m/>
    <s v="Mediante correo electrónico del 16/12/15, se anexan comunicaciones y en general la trazabilidad para obtener el permiso por parte de INVIAS para construir la Intersección Buenos Aires; sin embargo, es necesario evidenciar el avance de esta actividad_x000a_Media"/>
    <m/>
    <x v="0"/>
    <m/>
    <m/>
    <x v="1"/>
  </r>
  <r>
    <n v="2793"/>
    <n v="89"/>
    <x v="3"/>
    <s v="6. Gestionar de manera proactiva las observaciones y recomendaciones de PMP que vienen desde la auditoría del año 2013 y 2014 ya que aún no han sido subsanadas en su totalidad, dar un adecuado seguimiento para su cierre ya que no se evidencia estricto seg"/>
    <x v="4"/>
    <x v="3"/>
    <x v="13"/>
    <s v="Ivan Mejia "/>
    <s v="Mayo de 2015"/>
    <n v="2015"/>
    <s v="PEI"/>
    <n v="10"/>
    <s v="Ac"/>
    <m/>
    <d v="2015-06-01T00:00:00"/>
    <m/>
    <m/>
    <s v="Mediante correo electrónico del 16/12/15, se anexan documentos soporte; sin embargo, el plan no se ha cerrado en sy totalidad."/>
    <m/>
    <x v="1"/>
    <s v="Mediante correo electrónico del 29/04/2016, se anexa documentación soporte."/>
    <s v="ABRIL"/>
    <x v="1"/>
  </r>
  <r>
    <n v="2794"/>
    <n v="90"/>
    <x v="3"/>
    <s v="8.1 Para la Interventoría 1. El informe de índice de estado que presentó la interventoría en diciembre de 2014, denota un estado del corredor vial que no es acorde a los parámetros contractuales; las calificaciones, en cada uno de sus componentes y en los"/>
    <x v="4"/>
    <x v="4"/>
    <x v="18"/>
    <s v="Ivan Mejia "/>
    <s v="Mayo de 2015"/>
    <n v="2015"/>
    <s v="PEI"/>
    <n v="36"/>
    <s v="Ac"/>
    <m/>
    <m/>
    <m/>
    <m/>
    <s v="Es necesario aportar soportes de gestión, en donde se pueda evidenciar que los índices de estado mencionados corresponden a los reales"/>
    <m/>
    <x v="1"/>
    <s v="Mediante correo electrónico del 11/03/2016 se anexan informes del índice cde estado, en donde se evidencia cumplimiento del mínimo requerido"/>
    <s v="ENE-MAR"/>
    <x v="1"/>
  </r>
  <r>
    <n v="2798"/>
    <n v="94"/>
    <x v="3"/>
    <s v="El frente de mayor ejecución es el de la Variante Sabanagrande - Palmar de Varela En obra se evidencia un avance lento y algo desordenado del concesionario, sobre todo se recalca la falencia en señalización vial para obra; no es la acorde e insuficiente e"/>
    <x v="4"/>
    <x v="4"/>
    <x v="18"/>
    <s v="Ivan Mejia "/>
    <s v="Mayo de 2015"/>
    <n v="2015"/>
    <s v="PEI"/>
    <n v="36"/>
    <s v="Ac"/>
    <m/>
    <m/>
    <m/>
    <m/>
    <s v="Es necesario aportar soportes de gestión, en donde se pueda evidenciar avance. Fotografías"/>
    <m/>
    <x v="1"/>
    <s v="Mediante correo electrónico del 11/03/2016 se anexan registro fotográfico de enero de 2016, en donde se evidencia estado del proyecto"/>
    <s v="ENE-MAR"/>
    <x v="1"/>
  </r>
  <r>
    <n v="2800"/>
    <n v="96"/>
    <x v="3"/>
    <s v="La informalidad del inicio de los trabajos ha llevado a que se empiecen trabajos en frentes de obra de manera desordenada, con personal por parte del contratista sin el adecuado uso de elementos de dotación. Este tema debe ser de constante revisión por pa"/>
    <x v="4"/>
    <x v="4"/>
    <x v="18"/>
    <s v="Ivan Mejia "/>
    <s v="Mayo de 2015"/>
    <n v="2015"/>
    <s v="PEI"/>
    <n v="36"/>
    <s v="Ac"/>
    <m/>
    <m/>
    <m/>
    <m/>
    <s v="Mediante correo electrónico del 23/12/15 se informa que se está realizando el adecuado control de EPP´S y seguridad. Se revisará avance en 2016"/>
    <m/>
    <x v="1"/>
    <s v="Mediante correo electrónico del 11/03/2016 se anexan registro fotográfico de enero de 2016, en donde se evidencia estado del proyecto"/>
    <s v="ENE-MAR"/>
    <x v="1"/>
  </r>
  <r>
    <n v="2801"/>
    <n v="97"/>
    <x v="3"/>
    <s v="8.2 Para el Supervisor_x000a_1. Gestionar de manera proactiva lo contemplado en el Plan de Mejoramiento Institucional – PMI, referido a los 8 hallazgos que hasta el momento tiene el proyecto de acuerdo a lo valorado por la Contraloría General de la República._x000a_"/>
    <x v="4"/>
    <x v="4"/>
    <x v="18"/>
    <s v="Ivan Mejia "/>
    <s v="Mayo de 2015"/>
    <n v="2015"/>
    <s v="PEI"/>
    <n v="36"/>
    <s v="Ac"/>
    <s v="El Plan de Mejoramiento Institucional para el proyecto Ruta Caribe se cumplió dentro del plazo establecido, el cual fue el 30 de junio de 2015._x000a_Los soportes se encuentran cargados en la herramienta creada para ello y puede ser verificada directamente por "/>
    <m/>
    <m/>
    <m/>
    <m/>
    <m/>
    <x v="1"/>
    <s v="Mediante correo electrónico del 11/03/2016 se anexan registro del seguimiento del PMI y el cumplimiento al 100%  de lo programado. A la eperqa de respuesta por parte de la Contraloría"/>
    <s v="ENE-MAR"/>
    <x v="1"/>
  </r>
  <r>
    <n v="2802"/>
    <n v="98"/>
    <x v="3"/>
    <s v="2. Adelantar el cierre de hallazgos que se tienen contemplados en un porcentaje del 100% una vez sean validados por la Oficina de Control Interno y puedan ser puestos a consideración de la Contraloría General de la República; actualmente se encuentran 3 h"/>
    <x v="4"/>
    <x v="4"/>
    <x v="18"/>
    <s v="Ivan Mejia "/>
    <s v="Mayo de 2015"/>
    <n v="2015"/>
    <s v="PEI"/>
    <n v="36"/>
    <s v="Ac"/>
    <s v="El Plan de Mejoramiento Institucional para el proyecto Ruta Caribe se cumplió dentro del plazo establecido, el cual fue el 30 de junio de 2015._x000a_Los soportes se encuentran cargados en la plataforma creada para ello y puede ser verificada directamente por l"/>
    <m/>
    <m/>
    <m/>
    <m/>
    <m/>
    <x v="1"/>
    <s v="Mediante correo electrónico del 11/03/2016 se anexan registro del seguimiento del PMI y el cumplimiento al 100%  de lo programado. A la eperqa de respuesta por parte de la Contraloría"/>
    <s v="ENE-MAR"/>
    <x v="1"/>
  </r>
  <r>
    <n v="2803"/>
    <n v="99"/>
    <x v="3"/>
    <s v="3. Adelantar las acciones correspondientes al cierre de las recomendaciones del PMP que aún siguen abiertas de auditorías 2013 y 2014. Evidenciar documentalmente las acciones implementadas para el cierre de estas recomendaciones dadas por la OCI."/>
    <x v="4"/>
    <x v="4"/>
    <x v="18"/>
    <s v="Ivan Mejia "/>
    <s v="Mayo de 2015"/>
    <n v="2015"/>
    <s v="PEI"/>
    <n v="36"/>
    <s v="Ac"/>
    <s v="Los soportes para el cierre de las recomendaciones dadas en el PMP de las auditorias 2013 y 2014 fueron remitidas a la OCI mediante correo electrónico y compartida la información por One Drive el 18/12/2015 _x000a_Los soportes que según la OCI no quedaron carga"/>
    <m/>
    <m/>
    <m/>
    <s v="Se encuentra en proceso de cierre."/>
    <m/>
    <x v="1"/>
    <s v="Se cierra la no conformidad, considerando que el PMP a diciembre de 2015 reportó 15 no conformidades en estado &quot;pendiente&quot;, y a la fecha se evidencia un avance significativo, ya que el PMP tiene 16 no conformidades en estado &quot;cerrado&quot; y 1 en estado &quot;pendi"/>
    <s v="JUNIO"/>
    <x v="1"/>
  </r>
  <r>
    <n v="2805"/>
    <n v="101"/>
    <x v="3"/>
    <s v="8.1 Para la Interventoría_x000a_4. Llevar a cabo seguimiento estricto a los trámites ambientales pendientes, esto con el fin de poder dar vía libre a la construcción de tramos pendientes, es el caso del trayecto 3.1 y 4ª, en los cuales en el primer caso se desi"/>
    <x v="4"/>
    <x v="3"/>
    <x v="40"/>
    <s v="Ivan Mejia "/>
    <s v="Mayo de 2015"/>
    <n v="2015"/>
    <s v="PEI"/>
    <n v="37"/>
    <s v="Ac"/>
    <s v="Para el caso del Tramo 4A, ya se otorgó el licenciamiento solicitado. Para el caso del tramo 3.1 en su subsector 2, aún se está a la espera del pronunciamiento de la ANLA. Las acciones de mejora son el envío de correspondencia solicitando pronunciamiento "/>
    <m/>
    <m/>
    <m/>
    <s v="Mediante correo electrónico del 14/12/15, se anexan pronunciamiento de la ANLA sobre le primer tramo. A la espera del segundo. Se menciona mediante correo electrónico del 05/04/2016 que sigue pendiente._x000a__x000a_Mediante correo electrónico del 29/08/2016 se anexa"/>
    <m/>
    <x v="0"/>
    <m/>
    <m/>
    <x v="1"/>
  </r>
  <r>
    <n v="2811"/>
    <n v="107"/>
    <x v="3"/>
    <s v="poste SOS 18 unificar la tecnología garantizando el adecuado funcionamiento a lo largo de todo el corredor vial, implementando el mismo servicio a lo largo de todo el corredor y definiendo los mismos parámetros, diseño e información para uso."/>
    <x v="4"/>
    <x v="3"/>
    <x v="40"/>
    <s v="Ivan Mejia "/>
    <s v="Mayo de 2015"/>
    <n v="2015"/>
    <s v="PEI"/>
    <n v="37"/>
    <s v="Ac"/>
    <s v="En diferentes oportunidades la Interventoría le ha sugerido al Concesionario unificar la tecnología de todos y cada uno de los postes de emergencia, con el objeto de mejorar su funcionamiento., para lo cual el Concesionario manifiesta que la unificación d"/>
    <m/>
    <m/>
    <m/>
    <s v="Mediante correo electrónico del 21/12/15 se informa que la actividad se realizará en un futuro._x000a__x000a_Seguimiento en el 2016"/>
    <m/>
    <x v="1"/>
    <s v="Mediante correo electrónico del 05/04/2016 se anexan comunicaciones de la interventoría solicitando unificación de tecnología.  De igual manera, se evidencia gestión por parte del concesionario para mejorar las fallas encontradas"/>
    <s v="ABRIL"/>
    <x v="1"/>
  </r>
  <r>
    <n v="2814"/>
    <n v="110"/>
    <x v="3"/>
    <s v="a lo largo del corredor se evidencian sitios donde el manejo que se realizó a los cortes en talud evidencian ausencia de pradización como mecanismo de compensación ambiental y mitigación de derrumbes; es necesario emprender dichas actividades para mejorar"/>
    <x v="4"/>
    <x v="3"/>
    <x v="40"/>
    <s v="Ivan Mejia "/>
    <s v="Mayo de 2015"/>
    <n v="2015"/>
    <s v="PEI"/>
    <n v="37"/>
    <s v="Ac"/>
    <s v="Durante los meses de junio y julio de 2015, la Interventoría realizo recorrido en donde identifico sitios con estas características, principalmente en el tramo 3 y entrego al Concesionario un listado con los sitios que ha considerado para intervención, al"/>
    <m/>
    <m/>
    <m/>
    <s v="Mediante correo electrónico del 21/12/15 se anexa acta de reunión en donde se expone la problemática; sin embargo, es necesario conocer las acciones por parte del concesionario. Por tal motivo, mediante correo electrónico del 05/04/2016 se informa que aún"/>
    <m/>
    <x v="0"/>
    <m/>
    <m/>
    <x v="1"/>
  </r>
  <r>
    <n v="2815"/>
    <n v="111"/>
    <x v="3"/>
    <s v="Las metas propuestas por la Concesión y la Interventoría, respecto al año 2015 (metas no contractuales) están atadas a terceros, debido a que más del 75% de estas requieren de liberación de predios, modificaciones o expediciones de licencias ambientales; "/>
    <x v="4"/>
    <x v="3"/>
    <x v="40"/>
    <s v="Ivan Mejia "/>
    <s v="Mayo de 2015"/>
    <n v="2015"/>
    <s v="PEI"/>
    <n v="37"/>
    <s v="Ac"/>
    <s v="Las metas extracontractuales se definen teniendo en cuenta la disponibilidad predial con que se cuente, así mismo se actualiza según los avances en la entrega de predios en expropiación y en procesos de enajenación voluntaria."/>
    <m/>
    <m/>
    <m/>
    <s v="Se cierra la no conformidad, ya que mediante correo electrónico del 14/12/15, se anexa concepto del especialista predial, y formato con avance de metas"/>
    <m/>
    <x v="1"/>
    <s v="Se cierra la no conformidad, ya que mediante correo electrónico del 14/12/15, se anexa concepto del especialista predial, y formato con avance de metas"/>
    <s v="ABRIL"/>
    <x v="1"/>
  </r>
  <r>
    <n v="2817"/>
    <n v="113"/>
    <x v="3"/>
    <s v="3. Gestionar de manera proactiva lo contemplado en el Plan de Mejoramiento Institucional – PMI, referido al hallazgo que hasta el momento se mantiene el proyecto de acuerdo a lo valorado por la Contraloría General de la República, se evidencia acertado ma"/>
    <x v="4"/>
    <x v="3"/>
    <x v="40"/>
    <s v="Ivan Mejia "/>
    <s v="Mayo de 2015"/>
    <n v="2015"/>
    <s v="PEI"/>
    <n v="37"/>
    <s v="Ac"/>
    <s v="En estos momento se están desarrollando mesas de trabajo en conjunto con la Interventoría, con el fin de realizar la revisión del modelo financiero, a razón de socializar el mismo a la Sociedad Concesión Sabana de Occidente, informando el recorte en plazo"/>
    <m/>
    <m/>
    <m/>
    <s v="Mediante correo electrónico del 14/12/15, se anexan actas de comité gestión al respecto. Se revisará envío de las mimas"/>
    <m/>
    <x v="1"/>
    <s v="Mediante correo electrónico del 14/12/15, se anexan actas de comité y gestión al respecto. En revisiones internas se evidencia que el PMI está al 100% de cumplimiento y se está a la espera de cierre por parte de CGR"/>
    <s v="ABRIL"/>
    <x v="1"/>
  </r>
  <r>
    <n v="2818"/>
    <n v="114"/>
    <x v="3"/>
    <s v="6. Gestionar de manera proactiva las observaciones y recomendaciones de PMP que vienen desde la auditoría del año 2013 y 2014 ya que aún no han sido subsanadas en su totalidad, dar un adecuado seguimiento para su cierre ya que no se evidencia estricto seg"/>
    <x v="4"/>
    <x v="3"/>
    <x v="40"/>
    <s v="Ivan Mejia "/>
    <s v="Mayo de 2015"/>
    <n v="2015"/>
    <s v="PEI"/>
    <n v="37"/>
    <s v="Ac"/>
    <s v="Se envía respuesta de las mismas, con sus debidos soportes."/>
    <m/>
    <m/>
    <m/>
    <s v="S evidencia gestión y respuesta periódicas asobre el PMP. Se cerrará la no conformidad una vez quede al 100% el PMP._x000a__x000a_"/>
    <m/>
    <x v="0"/>
    <m/>
    <m/>
    <x v="1"/>
  </r>
  <r>
    <n v="2819"/>
    <n v="115"/>
    <x v="3"/>
    <s v="6. A la fecha, esta auditoría no se pudo detectar con toda la certeza qué concesionarios cuentan con las garantías (pólizas) vigentes, en tanto que el control ejercido por la Vicepresidencia Jurídica no es alimentado permanentemente por los supervisores d"/>
    <x v="5"/>
    <x v="5"/>
    <x v="53"/>
    <s v="Marcos  Noguera"/>
    <s v="Mayo de 2015"/>
    <n v="2015"/>
    <s v="PEI"/>
    <n v="146"/>
    <s v="Ac"/>
    <m/>
    <m/>
    <m/>
    <m/>
    <s v="En proceso de subsanar, teniendo en cuenta reuniones y seguimiento a partir del mes de septiembre de 2015 y memorando bajo radicación No. 2015-102-014983-3 de fecha 21 de diciembre de 2015."/>
    <m/>
    <x v="0"/>
    <m/>
    <m/>
    <x v="0"/>
  </r>
  <r>
    <n v="2822"/>
    <n v="118"/>
    <x v="3"/>
    <s v="12. En la auditoría realizada en la caseta de peaje, se evidenció que el concesionario está incumpliendo con el Apéndice B, numeral 13.1, al no existir un segundo ordenador (computador) que trabaje en redundancia con el servidor principal y servir de back"/>
    <x v="4"/>
    <x v="3"/>
    <x v="47"/>
    <s v="T Luz Jeni Fung Muñoz"/>
    <s v="Julio de 2015"/>
    <n v="2015"/>
    <s v="PEI"/>
    <s v="45F"/>
    <s v="Ac"/>
    <m/>
    <m/>
    <m/>
    <m/>
    <s v="Mediante memorando No. 2015-305-014498-3 se anexa Informe de Auditoría de Sistemas a cargo de la Interventoría; sin embargo, es necesario que el concesionario se pronuncie"/>
    <m/>
    <x v="1"/>
    <s v="Mediante correo electrónico del 22/06/2016 se anexa comunicación del concesionario con radicado ANI 2016-409-051653-2 del 21/06/2016, en donde se explica que en el peaje existe dos servidores de alta disponibilidad y un pc como servidor testigo, los cuale"/>
    <s v="JUNIO-JULIO"/>
    <x v="1"/>
  </r>
  <r>
    <n v="2825"/>
    <n v="121"/>
    <x v="3"/>
    <s v="Continuando en la etapa del proceso de identificación, nos consultan si son adecuadas y completas las descripciones que se hacen en las transacciones, hechos u operaciones en el documento fuente o soporte; en este caso, hace falta por parte de la Entidad "/>
    <x v="2"/>
    <x v="2"/>
    <x v="25"/>
    <s v="Luz Jeni Fung Muñoz"/>
    <s v="Febrero de 2015"/>
    <n v="2015"/>
    <s v="PIL"/>
    <n v="4"/>
    <m/>
    <m/>
    <m/>
    <m/>
    <s v="EL AUDITOR DEBE REMITIRSE AL DUCMENTOS QUE SOPORTA EL REGISTRO ACORDADO EN MESA DE TRABAJO DEL DIA 27 DE ABRIL DE 2016"/>
    <s v="Se subsanó con  los documentos que soportan el registro contable"/>
    <m/>
    <x v="1"/>
    <s v="se evidenció que el SINFAT es un herramienta contable complementaria que tiene limitantes  en el ingreso de caracteres  lo que no permite detallar la transacciones, hechos u operaciones, no obstante se cuenta con  el documento soporte que tiene la complet"/>
    <s v="ABRIL"/>
    <x v="0"/>
  </r>
  <r>
    <n v="2826"/>
    <n v="122"/>
    <x v="3"/>
    <s v="En la Etapa de Otros Elementos de Control, en el proceso de acciones implementadas, nos interrogan si los bienes, derechos y obligaciones se encuentran debidamente individualizadas en la contabilidad, bien sea por el área contable o en bases de datos admi"/>
    <x v="2"/>
    <x v="2"/>
    <x v="25"/>
    <s v="Luz Jeni Fung Muñoz"/>
    <s v="Febrero de 2015"/>
    <n v="2015"/>
    <s v="PIL"/>
    <n v="4"/>
    <m/>
    <m/>
    <m/>
    <m/>
    <s v="ESTA NO CONFORMIDAD DEBE SER TRASLADADA A LAS AREAS QUE NO SUMINISTRAN LA INFORMAN DE MANERA OPORTUNA MESA DE TRABAJO DEL 27 DE ABRIL DE 2016."/>
    <s v="Se subsana con las circulares y oficios que envía la VAF para que las demás dependencias les envíen la información a tiempo."/>
    <m/>
    <x v="1"/>
    <m/>
    <s v="ABRIL"/>
    <x v="0"/>
  </r>
  <r>
    <n v="2827"/>
    <n v="123"/>
    <x v="3"/>
    <s v="Continuando con la Etapa de Otros Elementos, en el mismo proceso de acciones implementadas, nos interrogan si se ha implementado una política o mecanismo de actualización permanente para los funcionarios involucrados en el proceso contable y se lleva a ca"/>
    <x v="2"/>
    <x v="2"/>
    <x v="25"/>
    <s v="Luz Jeni Fung Muñoz"/>
    <s v="Febrero de 2015"/>
    <n v="2015"/>
    <s v="PIL"/>
    <n v="4"/>
    <m/>
    <m/>
    <m/>
    <m/>
    <s v="YA SE CERRO DE ACUERDO CON LA DIRECTIVA PRESIDENCIAL 01 DE 2016."/>
    <s v="por política de austeridad de gasto por directiva presidencial del 2016 la entidad no cuenta con disponibilidad  para este rubor; sin enmarco al interior de  la entidad la ANI diacta capacitación con su recurso humano "/>
    <m/>
    <x v="1"/>
    <m/>
    <s v="ABRIL"/>
    <x v="0"/>
  </r>
  <r>
    <n v="2828"/>
    <n v="124"/>
    <x v="3"/>
    <s v="1. Observamos que en la página web de la ANI (www.ani.gov.co) se encuentra publicada la ejecución presupuestal de gastos pero no se evidencia la de ingresos."/>
    <x v="2"/>
    <x v="2"/>
    <x v="54"/>
    <s v="Luz Jeni Fung Muñoz"/>
    <s v="Mayo de 2015"/>
    <n v="2015"/>
    <s v="PEI "/>
    <n v="26"/>
    <m/>
    <m/>
    <m/>
    <m/>
    <m/>
    <s v="se constato en la pagina web de la entidad la publicación de los ingresos en el link http://www.ani.gov.co/rendicion-de-cuentas/presupuestos"/>
    <m/>
    <x v="1"/>
    <m/>
    <s v="ENE-MAR"/>
    <x v="0"/>
  </r>
  <r>
    <n v="2829"/>
    <n v="125"/>
    <x v="3"/>
    <s v="1. Las siguientes vicepresidencias y el superior jerárquico no realizaron la evaluación de los acuerdos de gestión para la vigencia 2014: (Ver tabla No.2)_x000a_a. Beatriz Eugenia Morales Vélez, Vicepresidente de Estructuración. (Evaluación del acuerdo de gesti"/>
    <x v="9"/>
    <x v="7"/>
    <x v="1"/>
    <s v="M Natalia "/>
    <s v="Julio de 2015"/>
    <n v="2015"/>
    <s v="PEI "/>
    <n v="111"/>
    <s v="Ac"/>
    <s v="22/03/2016, (VPRE)_x000a_* Ídem No. 2391"/>
    <m/>
    <m/>
    <s v="22/03/2016, (VPRE)_x000a_* Ídem No. 2391"/>
    <m/>
    <m/>
    <x v="0"/>
    <m/>
    <m/>
    <x v="0"/>
  </r>
  <r>
    <n v="2830"/>
    <n v="126"/>
    <x v="3"/>
    <s v="2. Las seis (6) vicepresidencias no realizaron el seguimiento a los compromisos pactados en los acuerdos de gestión de la vigencia 2014.( Ver tabla No.4 y 5)_x000a_a. Beatriz Eugenia Morales Vélez, Vicepresidente de Estructuración; programó dos (2) seguimientos"/>
    <x v="9"/>
    <x v="7"/>
    <x v="1"/>
    <s v="M Natalia "/>
    <s v="Julio de 2015"/>
    <n v="2015"/>
    <s v="PEI "/>
    <n v="111"/>
    <s v="Ac"/>
    <s v="22/03/2016, (VPRE)_x000a_* Ídem No. 2391"/>
    <m/>
    <m/>
    <s v="22/03/2016, (VPRE)_x000a_* Ídem No. 2391"/>
    <m/>
    <m/>
    <x v="0"/>
    <m/>
    <m/>
    <x v="0"/>
  </r>
  <r>
    <n v="2831"/>
    <n v="127"/>
    <x v="3"/>
    <s v="3. El  Vicepresidente Ejecutivo (Javier Alberto Hernández),  no alineó los compromisos del acuerdo de gestión con el plan de acción de la vigencia 2014 ( Ver tabla No.4 )"/>
    <x v="9"/>
    <x v="7"/>
    <x v="1"/>
    <s v="M Natalia "/>
    <s v="Julio de 2015"/>
    <n v="2015"/>
    <s v="PEI "/>
    <n v="111"/>
    <s v="Ac"/>
    <s v="22/03/2016, (VPRE)_x000a_* Ídem No. 2391"/>
    <m/>
    <m/>
    <s v="22/03/2016, (VPRE)_x000a_* Ídem No. 2391"/>
    <m/>
    <m/>
    <x v="0"/>
    <m/>
    <m/>
    <x v="0"/>
  </r>
  <r>
    <n v="2832"/>
    <n v="128"/>
    <x v="3"/>
    <s v="5. Las siguientes vicepresidencias no cuentan con la firma de alguna de las partes: superior jerárquico y/o  vicepresidente del acuerdo de gestión para la vigencia 2015: (Ver tabla No.4 y 5)_x000a_a. Camilo Mendoza Rozo, Vicepresidente de Planeación, Riesgos y "/>
    <x v="9"/>
    <x v="7"/>
    <x v="1"/>
    <s v="M Natalia "/>
    <s v="Julio de 2015"/>
    <n v="2015"/>
    <s v="PEI "/>
    <n v="111"/>
    <s v="Ac"/>
    <s v="22/03/2016, (VPRE)_x000a_* Ídem No. 2391"/>
    <m/>
    <m/>
    <s v="22/03/2016, (VPRE)_x000a_* Ídem No. 2391"/>
    <m/>
    <m/>
    <x v="0"/>
    <m/>
    <m/>
    <x v="0"/>
  </r>
  <r>
    <n v="2833"/>
    <n v="129"/>
    <x v="3"/>
    <s v="6. Las siguientes vicepresidencias no programaron seguimiento a los compromisos pactados en el acuerdo de gestión de la vigencia 2015. (Ver tabla No.6)_x000a_a. Camilo Mendoza Rozo, Vicepresidente de Planeación, Riesgos y Entorno._x000a_b. German Córdoba Ordoñez, Vic"/>
    <x v="9"/>
    <x v="7"/>
    <x v="1"/>
    <s v="M Natalia "/>
    <s v="Julio de 2015"/>
    <n v="2015"/>
    <s v="PEI "/>
    <n v="111"/>
    <s v="Ac"/>
    <s v="22/03/2016, (VPRE)_x000a_* Ídem No. 2391"/>
    <m/>
    <m/>
    <s v="22/03/2016, (VPRE)_x000a_* Ídem No. 2391"/>
    <m/>
    <m/>
    <x v="0"/>
    <m/>
    <m/>
    <x v="0"/>
  </r>
  <r>
    <n v="2840"/>
    <n v="136"/>
    <x v="3"/>
    <s v="• Incumplimiento de las Directrices Institucionales: Es de público conocimiento el   manual de interventoría y supervisión (versión actualizada el 28/04/2015) como documento oficial y de carácter obligatorio que en su capítulo 9,  cita dentro de las funci"/>
    <x v="4"/>
    <x v="3"/>
    <x v="20"/>
    <s v="Luz Mary Hernández"/>
    <s v="Julio de 2015"/>
    <n v="2015"/>
    <s v="PEI"/>
    <n v="79"/>
    <m/>
    <m/>
    <m/>
    <m/>
    <s v="Se entrega Procedimiento GCSP-P-023 Se entrega informe final de Xiomara Juris "/>
    <s v="Se recibió copia de procedimiento GCSP-P-023,Versión 002 de fecha 30/07/2015. "/>
    <n v="100"/>
    <x v="1"/>
    <m/>
    <s v="ABRIL"/>
    <x v="0"/>
  </r>
  <r>
    <n v="2841"/>
    <n v="137"/>
    <x v="3"/>
    <s v="• En la revisión efectuada se denotó ausencia de lineamientos claros y apropiados tanto en lo que se refiere al diseño y estructuración de los informes de entrega de los supervisores, como en los procesos de empalme entre los titulares y los sucesores."/>
    <x v="4"/>
    <x v="3"/>
    <x v="20"/>
    <s v="Luz Mary Hernández"/>
    <s v="Julio de 2015"/>
    <n v="2015"/>
    <s v="PEI"/>
    <n v="79"/>
    <m/>
    <m/>
    <m/>
    <m/>
    <s v="Se tiene formato de informe mensual de supervisión GCSP-F-019"/>
    <s v="Se recibió copia del respectivo formato."/>
    <n v="100"/>
    <x v="1"/>
    <m/>
    <s v="ABRIL"/>
    <x v="0"/>
  </r>
  <r>
    <n v="2842"/>
    <n v="138"/>
    <x v="3"/>
    <s v="• Es necesario insistir en la uniformidad del contenido formal y sustancial del acta o informe de entrega, sugiriendo que los datos allí consignados sean relevantes, precisos y actuales de tal forma que la misma proporcione a quien ingresa a la actividad "/>
    <x v="4"/>
    <x v="3"/>
    <x v="20"/>
    <s v="Luz Mary Hernández"/>
    <s v="Julio de 2015"/>
    <n v="2015"/>
    <s v="PEI"/>
    <n v="79"/>
    <m/>
    <m/>
    <m/>
    <m/>
    <s v="Se tiene formato de informe mensual de supervisión GCSP-F-019"/>
    <s v="Se recibió copia del respectivo formato."/>
    <n v="100"/>
    <x v="1"/>
    <m/>
    <s v="ABRIL"/>
    <x v="0"/>
  </r>
  <r>
    <n v="2843"/>
    <n v="139"/>
    <x v="3"/>
    <s v="18. Actualmente el panorama es incierto en cuanto a la situación financiera del concesionario, las cifras expresadas en los estados financieros nos muestra que en los últimos tres años el resultado del ejercicio ha sido negativo, operativamente el negocio"/>
    <x v="4"/>
    <x v="3"/>
    <x v="45"/>
    <s v="T Luz Jeni Fung Muñoz"/>
    <s v="Julio de 2015"/>
    <n v="2015"/>
    <s v="PEI "/>
    <s v="110F"/>
    <m/>
    <m/>
    <m/>
    <m/>
    <m/>
    <s v="Mediante memorando No. 2015-306-030091-1 y correo electrónico del 11 de Febrero de 2016, se informa que mediante No. 2016-409-006762-2 se incluye la revisión de la Gestión Financiera y seguimiento financiero de la concesión. Mediante correo electrónico de"/>
    <n v="100"/>
    <x v="1"/>
    <s v="Mediante correo electrónico del 24/06/2016, y considerando que el proyecto cambió de interventoría, la interventoría 3B PROYECTOS S.A.S anexo los informes mensuales desde enero de 2016, en donde se evidencia que se está mejorando dicha situación, y se inf"/>
    <s v="JUNIO-JULIO"/>
    <x v="1"/>
  </r>
  <r>
    <n v="2844"/>
    <n v="140"/>
    <x v="3"/>
    <s v="• Se observa que no se realiza un seguimiento al recaudo de peajes, no existen registros históricos sobre el tráfico y recaudo de peajes, existe un total desconocimiento sobre la elusión de peajes y no se llevan estadísticas al respecto."/>
    <x v="4"/>
    <x v="3"/>
    <x v="45"/>
    <s v="T Luz Jeni Fung Muñoz"/>
    <s v="Julio de 2015"/>
    <n v="2015"/>
    <s v="PEI "/>
    <s v="110F"/>
    <m/>
    <m/>
    <m/>
    <m/>
    <m/>
    <s v="Mediante memorando No. 2015-306-030091-1 se menciona acciones de mejora; sin embargo, es necesario aportar documentación soporte al respecto"/>
    <n v="100"/>
    <x v="1"/>
    <s v="Mediante memorando No. 2015-306-030091-1 y correo electrónico del 11 de Febrero de 2016, se informa que mediante No. 2016-409-006762-2 se incluye la revisión al recaudo y tráfico"/>
    <s v="ENE-MAR"/>
    <x v="1"/>
  </r>
  <r>
    <n v="2849"/>
    <n v="145"/>
    <x v="3"/>
    <s v="• No se realizan capacitaciones dentro del personal de la interventoría."/>
    <x v="4"/>
    <x v="3"/>
    <x v="45"/>
    <s v="T Luz Jeni Fung Muñoz"/>
    <s v="Julio de 2015"/>
    <n v="2015"/>
    <s v="PEI "/>
    <s v="110F"/>
    <m/>
    <m/>
    <m/>
    <m/>
    <m/>
    <s v="Mediante memorando No. 2015-306-030091-1 se menciona acciones de mejora; sin embargo, es necesario aportar documentación soporte al respecto"/>
    <m/>
    <x v="1"/>
    <s v="Mediante memorando No. 2015-306-030091-1 y correo electrónico del 11/02/16, se informa que se han realizado capacitaciones. Mediante correo electrónico del 01/03/2016 se anexa soportes"/>
    <s v="ENE-MAR"/>
    <x v="1"/>
  </r>
  <r>
    <n v="2853"/>
    <n v="149"/>
    <x v="3"/>
    <s v="8.1.1 Para la Interventoría_x000a_1. El seguimiento y control a la calibración de las básculas debe darse de manera programada y estricta; es un componente fundamental en el control de este tipo de contratos ya que por medio de la carga movilizada se da el patr"/>
    <x v="4"/>
    <x v="3"/>
    <x v="37"/>
    <s v="Ivan Mejia "/>
    <s v="Julio de 2015"/>
    <n v="2015"/>
    <s v="PEI "/>
    <n v="41"/>
    <m/>
    <m/>
    <m/>
    <m/>
    <m/>
    <s v="Mediante memorando No. 2015-307-015140-3, se revisará avance en 2016"/>
    <m/>
    <x v="1"/>
    <s v="Mediante memorando No. 2015-307-015140-3, se revisará avance en 2016._x000a__x000a_Mediante correo electrónico del 01/07/2016, se verifica que en el informe mensual de la interventoría  se incluye el seguimiento a las básculas de pesaje dinámico y la precisión de las"/>
    <s v="JUNIO-JULIO"/>
    <x v="1"/>
  </r>
  <r>
    <n v="2854"/>
    <n v="150"/>
    <x v="3"/>
    <s v="2. Dentro de la señalización requerida en los pasos a nivel, se evidencia en campo la falencia de los elementos de control en el paso por el municipio de Bosconia; la talanquera instalada, y que supone una maniobra automática en el paso del tren, no se en"/>
    <x v="4"/>
    <x v="3"/>
    <x v="37"/>
    <s v="Ivan Mejia "/>
    <s v="Julio de 2015"/>
    <n v="2015"/>
    <s v="PEI "/>
    <n v="41"/>
    <m/>
    <m/>
    <m/>
    <m/>
    <m/>
    <s v="Mediante memorando No. 2015-307-015140-3, se revisará avance en 2016._x000a_Mediante correo electrónico del 01/07/2016, se verifica que en el informe mensual de la interventoría  se lleva registro de seguimiento y verificación sobre el funcionamiento de las bar"/>
    <m/>
    <x v="0"/>
    <m/>
    <m/>
    <x v="1"/>
  </r>
  <r>
    <n v="2855"/>
    <n v="151"/>
    <x v="3"/>
    <s v="3. No se evidencia que la interventoría examina y ejerce control sobre LA/FT (Lavado de Activos y Financiación del Terrorismo); este control es viable de realizar mediante solicitud a la Fiduciaria que maneja el Patrimonio Autónomo y las cuentas del contr"/>
    <x v="4"/>
    <x v="3"/>
    <x v="37"/>
    <s v="Ivan Mejia "/>
    <s v="Julio de 2015"/>
    <n v="2015"/>
    <s v="PEI "/>
    <n v="41"/>
    <m/>
    <m/>
    <m/>
    <m/>
    <m/>
    <s v="Mediante memorando No. 2015-307-015140-3, se revisará avance en 2016._x000a__x000a_Mediante correo electrónico del 01/07/2016, no se evidencia el anexo financiero del informe mensual de la interventoría, en donde se realice seguimiento"/>
    <m/>
    <x v="0"/>
    <m/>
    <m/>
    <x v="1"/>
  </r>
  <r>
    <n v="2856"/>
    <n v="152"/>
    <x v="3"/>
    <s v="8.1.2 Para la Supervisión_x000a_1. Se sugiere a la supervisión del proyecto suministrar la información del proyecto de manera más oportuna y completa en virtud de la auditoría a realizar; no se suministró a la Oficina de Control Interno con celeridad dicha docu"/>
    <x v="4"/>
    <x v="3"/>
    <x v="37"/>
    <s v="Ivan Mejia "/>
    <s v="Julio de 2015"/>
    <n v="2015"/>
    <s v="PEI "/>
    <n v="41"/>
    <s v="Ap"/>
    <s v="Verificar mensualmente que toda la información general del proyecto se encuentre disponible en la nube &quot;one drive&quot; con el fin de contar siempre y de manera oportuna con la información requerida por el cliente interno y externo"/>
    <m/>
    <m/>
    <m/>
    <s v="Mediante memorando No. 2015-307-015140-3, no se evidencia cierre._x000a_Mediante correos electrónicos del  22 de febrero, 14 de abril y 26 de abril se solicitó cierre de la no conformidad sin plan de mejoramiento. _x000a_Mediante correo electrónico del 28 de abril se"/>
    <m/>
    <x v="0"/>
    <m/>
    <m/>
    <x v="1"/>
  </r>
  <r>
    <n v="2857"/>
    <n v="153"/>
    <x v="3"/>
    <s v="La Interventoría debe cumplir lo reglamentado por Ley en Colombia, respecto a examen que los ciclos de los recursos del concesionario garanticen que no hay violación a los LA/FT (lavado de activos y financiación de terrorismo). "/>
    <x v="4"/>
    <x v="3"/>
    <x v="35"/>
    <s v="Alvaro Sandoval"/>
    <s v="Mayo de 2015"/>
    <n v="2015"/>
    <s v="PEI"/>
    <n v="18"/>
    <m/>
    <m/>
    <m/>
    <m/>
    <m/>
    <s v="Mediante correo electrónico del 01/12/15 se informa que sya está aprobada la Preforma No. 10; sin embargo, es necesario aportar doc soporte_x000a_"/>
    <m/>
    <x v="0"/>
    <m/>
    <m/>
    <x v="1"/>
  </r>
  <r>
    <n v="2864"/>
    <n v="160"/>
    <x v="3"/>
    <s v="8.1.1 Para la Interventoría 1. No se evidencia seguimiento reiterado a la colocación de los postes SOS, la interventoría evidencia que en su momento se allegaron varias cartas solicitando su implementación pero de un tiempo para acá no se volvió a gestion"/>
    <x v="4"/>
    <x v="4"/>
    <x v="22"/>
    <s v="Ivan Mejia "/>
    <s v="Julio de 2015"/>
    <n v="2015"/>
    <s v="PEI"/>
    <n v="35"/>
    <m/>
    <m/>
    <m/>
    <m/>
    <m/>
    <s v="Mediante memorando No. 2015-500-015428-3 del 29/12/15, se informa que se solicitó en varias ocasiones al concesionario la colocación de los postes. A la espera de aprobación del Tribunal de arbitramiento para terminación del contrato de concesión"/>
    <n v="100"/>
    <x v="1"/>
    <s v="Mediante memorando No. 2015-500-015428-3 del 29/12/15, se informa que se solicitó en varias ocasiones al concesionario la colocación de los postes. Mediante correo electrónico del 17/02/16 se enviaron los soportes "/>
    <s v="ENE-MAR"/>
    <x v="1"/>
  </r>
  <r>
    <n v="2865"/>
    <n v="161"/>
    <x v="3"/>
    <s v="_x000a_2. No se evidencia la colocación de cámaras en las estaciones de pesaje, en virtud del seguimiento y control al pesaje de los vehículos que pasen por estos puntos, es una obligación contractual y una necesidad para poder cotejar los reportes dados por el"/>
    <x v="4"/>
    <x v="4"/>
    <x v="22"/>
    <s v="Ivan Mejia "/>
    <s v="Julio de 2015"/>
    <n v="2015"/>
    <s v="PEI"/>
    <n v="35"/>
    <m/>
    <m/>
    <m/>
    <m/>
    <m/>
    <s v="Mediante memorando No. 2015-500-015428-3 del 29/12/15, se informa que se envió un comunicado de la interventoría subsanando la observación; sin embargo, es necesario aportar documento"/>
    <n v="100"/>
    <x v="1"/>
    <s v="Mediante memorando No. 2015-500-015428-3 del 29/12/15, se informa que se envió un comunicado de la interventoría subsanando la observación. Mediante correo electrónico del 17/02/16 se enviaron los soportes "/>
    <s v="ENE-MAR"/>
    <x v="1"/>
  </r>
  <r>
    <n v="2867"/>
    <n v="163"/>
    <x v="3"/>
    <s v="4. A lo largo del recorrido y de acuerdo a los documentos aportados por la concesión se evidencia que no se hace actualización de logos, mejoramiento de vallas publicitarias con la información de la concesión, en los tiquetes de pesajes aun aparece el log"/>
    <x v="4"/>
    <x v="4"/>
    <x v="22"/>
    <s v="Ivan Mejia "/>
    <s v="Julio de 2015"/>
    <n v="2015"/>
    <s v="PEI"/>
    <n v="35"/>
    <m/>
    <m/>
    <m/>
    <m/>
    <m/>
    <s v="Mediante memorando No. 2015-500-015428-3 del 29/12/15, se informa que existen varios comunicados solicitando estas actualizaciones; sin embargo, es necesario aportar documentos"/>
    <n v="100"/>
    <x v="1"/>
    <s v="Mediante memorando No. 2015-500-015428-3 del 29/12/15, se informa que existen varios comunicados solicitando estas actualizaciones.  Mediante correo electrónico del 17/02/16 se enviaron los soportes "/>
    <s v="ENE-MAR"/>
    <x v="1"/>
  </r>
  <r>
    <n v="2874"/>
    <n v="170"/>
    <x v="3"/>
    <s v="4. Adicionalmente se evidenció que en la página web en el link http://www.ani.gov.co/politicas-y-programas/planes y en la intranet http://intranet.ani.gov.co/sig/documentos-sig?title=planeaci%C3%B3n se encuentran dos  matrices diferentes de seguimiento de"/>
    <x v="1"/>
    <x v="1"/>
    <x v="1"/>
    <s v="M Natalia "/>
    <s v="Agosto de 2015"/>
    <n v="2015"/>
    <s v="PIL"/>
    <n v="40"/>
    <m/>
    <m/>
    <m/>
    <m/>
    <m/>
    <m/>
    <m/>
    <x v="1"/>
    <s v="Actualizaron la pagina web dejando solo una versión del seguimiento de  la matriz a la planeación estratégica del 1er  trimestre 2015, "/>
    <s v="ENE-MAR"/>
    <x v="0"/>
  </r>
  <r>
    <n v="2875"/>
    <n v="171"/>
    <x v="3"/>
    <s v="1. El común denominador de la muestra seleccionada es que no es posible tener un responsable de la tenencia y custodia de los bienes de la entidad, ya que por los constantes movimientos de puestos de trabajos y funcionarios, el inventario de activos fijos"/>
    <x v="2"/>
    <x v="2"/>
    <x v="10"/>
    <s v="Luz Jeni Fung Muñoz"/>
    <s v="Agosto de 2015"/>
    <n v="2015"/>
    <s v="PEI"/>
    <n v="88"/>
    <m/>
    <m/>
    <m/>
    <m/>
    <m/>
    <s v="En la  auditoría julio de 2016 se evidenció que con los formatos de inventario recibidos, se tienen los responsables de la tenencia y custodia de los bienes de la entidad."/>
    <n v="100"/>
    <x v="1"/>
    <m/>
    <s v="JULIO"/>
    <x v="0"/>
  </r>
  <r>
    <n v="2876"/>
    <n v="172"/>
    <x v="3"/>
    <s v="2. Se reitera al área de sistemas, informar a tiempo al área de servicios generales sobre los cambios que se vayan a realizar en la asignación de los equipos de cómputo, con la finalidad de que estas novedades queden registradas en el sistema SINFAD y SII"/>
    <x v="2"/>
    <x v="2"/>
    <x v="10"/>
    <s v="Luz Jeni Fung Muñoz"/>
    <s v="Agosto de 2015"/>
    <n v="2015"/>
    <s v="PEI"/>
    <n v="88"/>
    <m/>
    <m/>
    <m/>
    <m/>
    <m/>
    <s v="En la  auditoría julio de 2016 se evidenció que con los formatos de inventario recibidos, se tienen los responsables de la tenencia y custodia de los equipos de cómputo."/>
    <n v="100"/>
    <x v="1"/>
    <m/>
    <s v="JULIO"/>
    <x v="0"/>
  </r>
  <r>
    <n v="2877"/>
    <n v="173"/>
    <x v="3"/>
    <s v="3. Por último, se resalta que en la realización de la auditoría se constató que los muebles y enseres, equipos de cómputo y comunicación sujetos a verificación, se encontraron dentro de las instalaciones de la ANI, solo que no se encontraban en poder de l"/>
    <x v="2"/>
    <x v="2"/>
    <x v="10"/>
    <s v="Luz Jeni Fung Muñoz"/>
    <s v="Agosto de 2015"/>
    <n v="2015"/>
    <s v="PEI"/>
    <n v="88"/>
    <m/>
    <m/>
    <m/>
    <m/>
    <m/>
    <s v="se cierra por ser una observación"/>
    <m/>
    <x v="1"/>
    <m/>
    <s v="ENE-MAR"/>
    <x v="0"/>
  </r>
  <r>
    <n v="2878"/>
    <n v="174"/>
    <x v="3"/>
    <s v="4. La muestra consistió en observar los bienes de 32 servidores públicos in situ, de los cuales no coinciden con el titular del inventario los siguientes: 8 CPU´s, 7 monitores, 7 teclados, 8 mouses, 23 puestos operativos, 23 sillas, 5 soportes de CPU, 3 t"/>
    <x v="2"/>
    <x v="2"/>
    <x v="10"/>
    <s v="Luz Jeni Fung Muñoz"/>
    <s v="Agosto de 2015"/>
    <n v="2015"/>
    <s v="PEI"/>
    <n v="88"/>
    <m/>
    <m/>
    <m/>
    <m/>
    <m/>
    <s v="se cierra por ser una observación"/>
    <m/>
    <x v="1"/>
    <m/>
    <s v="ENE-MAR"/>
    <x v="0"/>
  </r>
  <r>
    <n v="2888"/>
    <n v="184"/>
    <x v="3"/>
    <s v="j) Existe un archivo organizado con las buenas prácticas soportadas con bases de datos dinámicas pero por problemas de obras locativas no hay acceso a los servidores en la actualidad."/>
    <x v="4"/>
    <x v="3"/>
    <x v="55"/>
    <s v="Alvaro Sandoval"/>
    <s v="Agosto de 2015"/>
    <n v="2015"/>
    <s v="PEI"/>
    <n v="100"/>
    <m/>
    <s v="1. La Interventoría desarrolla  la construcción de una edificación propia en Cartagena, que incluirá la logística para almacenamiento, bodegaje y tecnología. Estas obras estarán en funcionamiento a partir de febrero  de 2016."/>
    <m/>
    <m/>
    <m/>
    <s v="Mediante correo electrónico del 07/03/2016 se envían fotografías del estado actual de las obras. Se informa que en los próximos quince días se dará inicio al traslado de archivos a su nueva ubicación, la cual actualmente se encuentra en proceso de instala"/>
    <m/>
    <x v="1"/>
    <s v="Mediante correo electrónico del 07/03/2016 se envian fotografías del estado actual de las obras. Se informa que en los próximos quince días se dará inicio al traslado de archivos a su nueva ubicación, la cual actualmente se encuentra en proceso de instala"/>
    <s v="JUNIO"/>
    <x v="1"/>
  </r>
  <r>
    <n v="2892"/>
    <n v="188"/>
    <x v="3"/>
    <s v="4. Ubicar la señalización necesaria y recomendada en los centros de cómputo."/>
    <x v="0"/>
    <x v="1"/>
    <x v="44"/>
    <s v="Juan Diego Toro"/>
    <s v="Septiembre de 2015"/>
    <n v="2015"/>
    <s v="PEI"/>
    <n v="124"/>
    <s v="Ac"/>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
    <n v="50"/>
    <x v="0"/>
    <m/>
    <m/>
    <x v="0"/>
  </r>
  <r>
    <n v="2893"/>
    <n v="189"/>
    <x v="3"/>
    <s v="6. Dotar de mecanismos de riego de agua para eventualidades de incendio en los centros de cómputo de los pisos 6 y 7. Igualmente dotar de sendos equipos extintores los cuartos que conforman el centro de cómputo del piso octavo."/>
    <x v="0"/>
    <x v="1"/>
    <x v="44"/>
    <s v="Juan Diego Toro"/>
    <s v="Septiembre de 2015"/>
    <n v="2015"/>
    <s v="PEI"/>
    <n v="124"/>
    <s v="Ac"/>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m/>
    <x v="0"/>
  </r>
  <r>
    <n v="2894"/>
    <n v="190"/>
    <x v="3"/>
    <s v="8. Dotar de un aire acondicionado portátil con control de temperatura el centro de cómputo del piso 7, similar al que se encuentra operando en el piso 8."/>
    <x v="0"/>
    <x v="1"/>
    <x v="44"/>
    <s v="Juan Diego Toro"/>
    <s v="Septiembre de 2015"/>
    <n v="2015"/>
    <s v="PEI"/>
    <n v="124"/>
    <s v="Ac"/>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
    <n v="50"/>
    <x v="0"/>
    <m/>
    <m/>
    <x v="0"/>
  </r>
  <r>
    <n v="2896"/>
    <n v="192"/>
    <x v="3"/>
    <s v="2. En virtud de las obligaciones administrativas dispuestas en el contrato de interventoría, no se evidencia actividades realizadas hasta la fecha por falta de documentación, dicha falta de documentación se aduce a la no entregada por la Sociedad Portuari"/>
    <x v="4"/>
    <x v="3"/>
    <x v="56"/>
    <s v="Ivan Mejia "/>
    <s v="Septiembre de 2015"/>
    <n v="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s v="ENE-MAR"/>
    <x v="1"/>
  </r>
  <r>
    <n v="2898"/>
    <n v="194"/>
    <x v="3"/>
    <s v="4. No se evidencia el sistema de identificación y previsión de los principales riesgos asociados al contrato de concesión que permita a la entidad estar atenta a las alertas que dicho seguimiento pueda impulsar acciones sobre el desarrollo del contrato de"/>
    <x v="4"/>
    <x v="3"/>
    <x v="56"/>
    <s v="Ivan Mejia "/>
    <s v="Septiembre de 2015"/>
    <n v="2015"/>
    <s v="PEI"/>
    <n v="140"/>
    <m/>
    <m/>
    <m/>
    <m/>
    <m/>
    <s v="Mediando memorando No. 2015-303-014619-3 se anexa matriz de riesgos, sin embargo se informa que se está a la espera que el concesionario remita documentación necesaria para identificación de riesgos._x000a_*Mediando memorando No. 2016-303-003553-3 se solicita a"/>
    <m/>
    <x v="1"/>
    <s v="Mediante memorando No. 2016-3030-004606-3 del 12/04/2016 se envía matriz de riesgos a cargo de la sociedad portuaria de Cartagena"/>
    <s v="ABRIL"/>
    <x v="1"/>
  </r>
  <r>
    <n v="2899"/>
    <n v="195"/>
    <x v="3"/>
    <s v="5. No se evidencia gestión social llevada a cabo por la interventoría, en temas referidos a la gestión desarrollada por el concesionario como consecuencia de adecuada atención a usuarios, trámites de peticiones, quejas e incertidumbres de la comunidad par"/>
    <x v="4"/>
    <x v="3"/>
    <x v="56"/>
    <s v="Ivan Mejia "/>
    <s v="Septiembre de 2015"/>
    <n v="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do memorando No. 2016-303-003553-3 se informa que el actualmente el proyecto no cuenta con interventoría; sin embargo, mediante comunicación enviada por la Sociedad Portuaria se recibe un informe social y ambiental que se implementa por parte de la "/>
    <s v="ENE-MAR"/>
    <x v="1"/>
  </r>
  <r>
    <n v="2900"/>
    <n v="196"/>
    <x v="3"/>
    <s v="6. No se evidencia que la interventoría examina y ejerce control sobre LA/FT (Lavado de Activos y Financiación del Terrorismo); este control es viable de realizar mediante solicitud a la Fiduciaria que maneja el Patrimonio Autónomo y las cuentas del contr"/>
    <x v="4"/>
    <x v="3"/>
    <x v="56"/>
    <s v="Ivan Mejia "/>
    <s v="Septiembre de 2015"/>
    <n v="2015"/>
    <s v="PEI"/>
    <n v="140"/>
    <m/>
    <m/>
    <m/>
    <m/>
    <m/>
    <s v="Mediando memorando No. 2016-303-003553-3 se informa que tanto la interventoría como la ANI solicitó a la concesión reporte de SARLAFT; sin embargo, es necesario conocer la respuesta por parte de la Sociedad Portuaria al respecto"/>
    <m/>
    <x v="1"/>
    <s v="Mediando memorando No. 2016-303-003553-3 se informa que tanto la interventoría como la ANI solicitó a la concesión reporte de SARLAFT; sin embargo, es necesario conocer la respuesta por parte de la Sociedad Portuaria al respecto._x000a_Mediante memorando No. 20"/>
    <s v="JUNIO"/>
    <x v="1"/>
  </r>
  <r>
    <n v="2901"/>
    <n v="197"/>
    <x v="3"/>
    <s v="8.1.2 Para la Supervisión_x000a_1. Se sugiere a la supervisión del proyecto definir conjuntamente con el concesionario y la interventoría los mecanismos por los cuales se pueda llevar a cabo una comunicación más fluida en términos de documentación necesaria par"/>
    <x v="4"/>
    <x v="3"/>
    <x v="56"/>
    <s v="Ivan Mejia "/>
    <s v="Septiembre de 2015"/>
    <n v="2015"/>
    <s v="PEI"/>
    <n v="140"/>
    <m/>
    <m/>
    <m/>
    <m/>
    <m/>
    <s v="Mediando memorando No. 2015-303-014619-3 se informa que se realizaron unas mesas de trabajo en donde quedaron compromisos de actividades, por tal motivo es necesario hacerle seguimiento en el 2016"/>
    <m/>
    <x v="1"/>
    <s v="Mediando memorando No. 2015-303-014619-3 y No. 2016-303-003553-3 se informa que se realizaron unas mesas de trabajo en donde quedaron compromisos de actividades. De igual manera, se envía comunicado en donde la Sociedad Portuaria de Cartagena envía docume"/>
    <s v="ENE-MAR"/>
    <x v="1"/>
  </r>
  <r>
    <n v="2903"/>
    <n v="199"/>
    <x v="3"/>
    <s v="3. Dentro de los soportes de los planes de inversión presentados a la ANI y que la jefatura de Control Interno auditó el segundo semestre de 2014 y primer semestre de 2015, se evidenció que los siguientes conceptos mostrados a continuación no son inversio"/>
    <x v="4"/>
    <x v="3"/>
    <x v="56"/>
    <s v="Ivan Mejia "/>
    <s v="Septiembre de 2015"/>
    <n v="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m/>
    <x v="1"/>
  </r>
  <r>
    <n v="2904"/>
    <n v="200"/>
    <x v="3"/>
    <s v="4. Se evidenciaron inversiones que ha realizado la Sociedad Portuaria a su cuenta y riesgo que son incluidas en el formato GCSP-F-011; esta auditoría verificó que en el segundo semestre de 2014 adjuntaron soportes que no corresponden a inversiones, como e"/>
    <x v="4"/>
    <x v="3"/>
    <x v="56"/>
    <s v="Ivan Mejia "/>
    <s v="Septiembre de 2015"/>
    <n v="2015"/>
    <s v="PEI"/>
    <n v="140"/>
    <m/>
    <m/>
    <m/>
    <m/>
    <s v="Según el memorando No. 2015-303-013255-3 del 19/11/2015, la Gerente GIT Férreo y Portuario VGC informa que en virtud de las mesas de trabajo realizadas los días 30/10/2015 y 04/11/2015, entre el Concesionario, la Interventoría y la Supervisión, la SPRC se"/>
    <s v="Mediando memorando No. 2016-303-003553-3 se informa que se remitirá respuesta en Julio de 2016, debido a que el concesionario actualiza el informe de inversión de capital privado semestralmente._x000a__x000a_Mediando memorando No. 2016-303-007683-3 del 21/06/2016 se "/>
    <m/>
    <x v="0"/>
    <m/>
    <m/>
    <x v="1"/>
  </r>
  <r>
    <n v="2905"/>
    <n v="201"/>
    <x v="3"/>
    <s v="_x000a_5. Por otro lado, existe una diferencia entre el valor pagado por contraprestación por la SPRC y la liquidación hecha por la ANI, diferencia que a la fecha está siendo debatida mediante unas mesas de trabajo de acuerdo directo. Actualmente la CGR abrió p"/>
    <x v="4"/>
    <x v="3"/>
    <x v="56"/>
    <s v="Ivan Mejia "/>
    <s v="Septiembre de 2015"/>
    <n v="2015"/>
    <s v="PEI"/>
    <n v="140"/>
    <m/>
    <m/>
    <m/>
    <m/>
    <s v="Mediante memorando No. 2015-303-014330-3, se informa que se han realizado dos mesas de trabajo sobre lo referente, al igual que se ha solicitado concepto a varias dependencias de la ANI, a un asesor externo y a la Interventoría, con el fin de dirimir la s"/>
    <s v="Mediante memorando  No. 2016-303-003553-3, se informa que se han realizado tres mesas de trabajo sobre lo referente, al igual que se ha solicitado concepto a varias dependencias de la ANI, a un asesor externo y a la Interventoría, con el fin de dirimir la"/>
    <m/>
    <x v="1"/>
    <s v="Mediante memorando  No. 2016-303-003553-3, se informa que se han realizado tres mesas de trabajo sobre lo referente, al igual que se ha solicitado concepto a varias dependencias de la ANI, a un asesor externo y a la Interventoría, con el fin de dirimir la"/>
    <s v="JUNIO-JULIO"/>
    <x v="1"/>
  </r>
  <r>
    <n v="2906"/>
    <n v="202"/>
    <x v="3"/>
    <s v="6. Se evidenció que las dos grúas pórtico que pertenecen a la Resolución No. 583 de 2015 del contrato de concesión No. 007 de 1993, las cuales deberían reemplazar las grúas pórtico G3 y G4 de la SPRC, se encuentran en la zona concesionada de Muelle 9; por"/>
    <x v="4"/>
    <x v="3"/>
    <x v="56"/>
    <s v="Ivan Mejia "/>
    <s v="Septiembre de 2015"/>
    <n v="2015"/>
    <s v="PEI"/>
    <n v="140"/>
    <m/>
    <m/>
    <m/>
    <m/>
    <m/>
    <s v="Según el memorando No. 2015-303-013255-3 del 19/11/2015, la Gerente GIT Férreo y Portuario VGC informa que en virtud de las mesas de trabajo realizadas los días 30/10/2015 y 04/11/2015, entre el Concesionario, la Interventoría y la Supervisión, la SPRC se"/>
    <m/>
    <x v="1"/>
    <s v="Mediante memorando  No. 2016-303-003553-3, se anexa comunicación enviada por la Sociedad Portuaria a la ANI, en donde se evidencia procedimiento realizado para reemplazar las grúas pórtico G3 y G4. "/>
    <s v="ENE-MAR"/>
    <x v="1"/>
  </r>
  <r>
    <n v="2907"/>
    <n v="203"/>
    <x v="3"/>
    <s v="se encuentran, en menor proporción, enlaces desactualizados como se ha evidenciado a lo largo de este informe, teniendo en cuenta que el contenido de la información publicada en la Intranet tiene característica informativa y de transparencia con los servi"/>
    <x v="0"/>
    <x v="1"/>
    <x v="44"/>
    <s v="Juan Diego Toro"/>
    <s v="Septiembre de 2015"/>
    <n v="2015"/>
    <s v="PEI"/>
    <n v="8"/>
    <s v="Ap"/>
    <s v="Definir una lista de responsables para mantener la actualización de la información "/>
    <d v="2015-01-01T00:00:00"/>
    <d v="2016-07-01T00:00:00"/>
    <m/>
    <s v="Se cuenta con la lista de responsables de la actualización de la información de la página web."/>
    <n v="100"/>
    <x v="1"/>
    <s v="El soporte de la lista de responsables de la actualización de la información se encuentra como soporte en la carpeta C:/ANI/AUDITORIAS"/>
    <s v="ABRIL"/>
    <x v="0"/>
  </r>
  <r>
    <n v="2908"/>
    <n v="204"/>
    <x v="3"/>
    <s v="5. Actualizar la página web de la entidad ya que no se encontró información alguna concerniente a: Provisión por vacancia temporal, comisión para desempeñar empleos de libre nombramiento y remoción o de periodo, vacancia propiamente dicha y encargos."/>
    <x v="3"/>
    <x v="2"/>
    <x v="5"/>
    <s v="Marcos  Noguera"/>
    <s v="Septiembre de 2015"/>
    <n v="2015"/>
    <s v="PEI"/>
    <n v="28"/>
    <m/>
    <m/>
    <m/>
    <m/>
    <m/>
    <s v="se verifico en la pagina de la entidad que se publico un link con los ASPIRANTES A CARGOS DE LIBRE NOMBRAMIENTO Y REMOCIÓN http://www.ani.gov.co/contratacion/aspirantes"/>
    <m/>
    <x v="0"/>
    <m/>
    <m/>
    <x v="0"/>
  </r>
  <r>
    <n v="2909"/>
    <n v="205"/>
    <x v="3"/>
    <s v="• Incorporar la Resolución 296 de 2012 en la intranet de la entidad, teniendo en cuenta que para esta auditoría no fue posible encontrar dicha norma "/>
    <x v="5"/>
    <x v="5"/>
    <x v="12"/>
    <s v="Marcos  Noguera"/>
    <s v="Septiembre de 2015"/>
    <n v="2015"/>
    <s v="PIL"/>
    <n v="8"/>
    <m/>
    <m/>
    <m/>
    <m/>
    <m/>
    <m/>
    <m/>
    <x v="1"/>
    <s v="Ya se encuentra publicada la Resolución 296 de 2012 - conciliación"/>
    <s v="ENE-MAR"/>
    <x v="0"/>
  </r>
  <r>
    <n v="2910"/>
    <n v="206"/>
    <x v="1"/>
    <s v="No obstante que el contrato de Interventoría N° SEA 015 de 2012 suscrito ante la Agencia Nacional de Infraestructura y el Consorcio Inter-Puertos, capítulo IV, sección 4.0.2 “Informes Mensuales”,  establece que el Interventor deberá suministrar al Supervi"/>
    <x v="4"/>
    <x v="3"/>
    <x v="32"/>
    <s v="Javier León"/>
    <s v="Octubre de 2013"/>
    <n v="2013"/>
    <s v="PEI"/>
    <n v="63"/>
    <m/>
    <m/>
    <m/>
    <m/>
    <s v="Los tiempos de presentación de informes mensuales están sujetos a la pertinencia con la que las sociedades portuarias presentan sus reportes mensuales de actividades ejecutadas en materia técnica, operativa, ambiental y financiera. No obstante, se han efe"/>
    <s v="Mediante correo electrónico del 18/12/15 se informa que se la interventoría entregará las planillas con la facturación y de esta manera no retrasar la entrega de los informes."/>
    <n v="100"/>
    <x v="1"/>
    <s v="Mediante memorando No. 2016-303.003674-3  se anexa los últimos 4 informes de interventoría, y aunque uno sólo no cumple con los 5 días hábiles, se evidencia que en general se cumple "/>
    <s v="ENE-MAR"/>
    <x v="1"/>
  </r>
  <r>
    <n v="2911"/>
    <n v="207"/>
    <x v="1"/>
    <s v="Dentro de los formatos adoptados por la Interventoría se debe incluir la obligación del contrato de concesión en cumplimiento a la señalización temporal de obra....&quot;"/>
    <x v="4"/>
    <x v="3"/>
    <x v="32"/>
    <s v="Javier León"/>
    <s v="Octubre de 2013"/>
    <n v="2013"/>
    <s v="PEI"/>
    <n v="63"/>
    <m/>
    <m/>
    <m/>
    <m/>
    <s v="Para la realización del seguimiento de las obras correspondientes a las inversiones que ejecuta el concesionario, no existe formato alguno propuesto oficialmente por la Agencia en la que se deba consignar e informar los avances de las diferentes actividad"/>
    <s v="Mediante correo electrónico del 18/12/15 se informa que se incluirá el seguimiento de la señalización en los informes mensuales._x000a_*Mediante memorando No. 2016-303.003674-3  se anexa los últimos 4 informes de interventoría; sin embargo, no se evidencia que "/>
    <n v="60"/>
    <x v="1"/>
    <s v="Mediante memorando No. 2016-303.003674-3  se anexa los últimos 4 informes de interventoría; sin embargo, no se evidencia que se haya incluido el seguimiento a la señalización en el informe (indicar en que parte)._x000a__x000a__x000a_Mediante memorando No. 2016-303-008005-3"/>
    <s v="JUNIO-JULIO"/>
    <x v="1"/>
  </r>
  <r>
    <n v="2912"/>
    <n v="208"/>
    <x v="1"/>
    <s v="Se cuentan con áreas e inversiones condicionadas como son la adecuación de la carrera 1 y acceso a la carrera 4 (inversión para el 2012), Invemar, los Silos de Almagrario, Muelle de Granel Líquido, inversiones que se encuentran aplazadas...&quot;"/>
    <x v="4"/>
    <x v="3"/>
    <x v="32"/>
    <s v="Javier León"/>
    <s v="Octubre de 2013"/>
    <n v="2013"/>
    <s v="PEI"/>
    <n v="63"/>
    <m/>
    <m/>
    <m/>
    <m/>
    <s v="Referente a este tipo de inversiones, la interventoría ha venido haciendo acompañamiento al concesionario en sus gestiones frente a las diferentes autoridades y poseedores de los bienes que harían parte de la concesión una vez surtido el trámite para ser "/>
    <s v="Mediante correo electrónico del 18/12/15 se informa que se ha realizado seguimiento al tema; sin embargo, es necesario requerir soportes._x000a_*Mediante memorando No. 2016-303.003674-3  se anexa comunicación de la interventoría solicitando al concesionario lo "/>
    <n v="80"/>
    <x v="0"/>
    <m/>
    <m/>
    <x v="1"/>
  </r>
  <r>
    <n v="2914"/>
    <n v="210"/>
    <x v="1"/>
    <s v="&quot;...5.     Existen algunas observaciones técnicas efectuadas por parte de la Oficina de Control Interno, sobre las cuales no existe pronunciamiento alguno emanado de la supervisión y las cuales es importante sean tomadas en cuenta:_x000a_a.  Se debe incluir en "/>
    <x v="4"/>
    <x v="3"/>
    <x v="32"/>
    <s v="Javier León"/>
    <s v="Octubre de 2013"/>
    <n v="2013"/>
    <s v="PEI"/>
    <n v="63"/>
    <m/>
    <m/>
    <m/>
    <m/>
    <s v="En lo correspondiente a estas tres observaciones de tipo técnico emanado de la Oficina de Control interno, la  interventoría no cuenta con requerimiento alguno vigente que solicite expresamente incluir en sus informes mensuales el resultado del seguimient"/>
    <s v="Mediante correo electrónico del 18/12/15 se informa que se incluirá un detalle de la vía férrea dentro del puerto en los informes mensuales._x000a_*Mediante memorando No. 2016-303.003674-3  se anexa informe de inventario; sin embargo, es necesario evidenciar la"/>
    <n v="50"/>
    <x v="1"/>
    <s v="Mediante memorando No. 2016-303.003674-3  se anexa informe de inventario; sin embargo, es necesario evidenciar la inclusión del tema en los informes mensuales ni el detalle de la vía férrea que se mencionaba anteriormente._x000a__x000a_Mediante memorando No. 2016-303"/>
    <s v="JUNIO-JULIO"/>
    <x v="1"/>
  </r>
  <r>
    <n v="2923"/>
    <n v="219"/>
    <x v="3"/>
    <s v=" Para la Interventoría_x000a_a) Dentro de los informes de Interventoría no se evidenció el establecimiento y aplicación de índices o indicadores que permitan medir la eficacia y la eficiencia de los trabajos del Interventor._x000a_"/>
    <x v="4"/>
    <x v="3"/>
    <x v="32"/>
    <s v="Alvaro Sandoval"/>
    <s v="Septiembre de 2015"/>
    <n v="2015"/>
    <s v="PEI"/>
    <n v="63"/>
    <m/>
    <m/>
    <m/>
    <m/>
    <m/>
    <s v="Mediante correo electrónico del 18/12/15 se informa que aunque no es una obligación, la interventoría realiza seguimiento mediante registros de información; sin embargo, es necesario requerir soportes._x000a_*Mediante memorando No. 2016-303.003674-3  se anexa i"/>
    <m/>
    <x v="1"/>
    <s v="Mediante memorando No. 2016-303.003674-3  se anexa informe de interventoría con seguimiento a las operaciones propias del Puerto. Al respecto, se recomienda que la información sea más completa y detallada._x000a__x000a_Mediante memorando No. 2016-303-008005-3 del 27/"/>
    <s v="JUNIO-JULIO"/>
    <x v="1"/>
  </r>
  <r>
    <n v="2924"/>
    <n v="220"/>
    <x v="3"/>
    <s v="b) Las páginas web de la concesión, presenta déficit en su información respecto de la interventoría."/>
    <x v="4"/>
    <x v="3"/>
    <x v="32"/>
    <s v="Alvaro Sandoval"/>
    <s v="Septiembre de 2015"/>
    <n v="2015"/>
    <s v="PEI"/>
    <n v="63"/>
    <m/>
    <m/>
    <m/>
    <m/>
    <m/>
    <s v="Mediante correo electrónico del 18/12/15 se informa que se traslado la observación a la sociedad portuaria; sin embargo, es necesario requerir soportes._x000a_*Mediante memorando No. 2016-303.003674-3  se anexa correo electrónico trasladando el requerimiento. E"/>
    <m/>
    <x v="1"/>
    <s v="Mediante memorando No. 2016-303-011501-3 del 22/09/2016, se anexa comunicaciones solicitado modificaciones. La pág se encuentra en operacion."/>
    <s v="septiembre"/>
    <x v="1"/>
  </r>
  <r>
    <n v="2925"/>
    <n v="221"/>
    <x v="3"/>
    <s v="c) No se evidenció que se lleve una matriz o metodología para identificar periódicamente los riesgos del desarrollo del contrato de concesión y del de interventoría. todos los riesgos son del privado pero deberían señalarse de manera más específica y punt"/>
    <x v="4"/>
    <x v="3"/>
    <x v="32"/>
    <s v="Alvaro Sandoval"/>
    <s v="Septiembre de 2015"/>
    <n v="2015"/>
    <s v="PEI"/>
    <n v="63"/>
    <m/>
    <m/>
    <m/>
    <m/>
    <m/>
    <s v="Mediante correo electrónico del 18/12/15 se informa que no es una obligación de la interventoría; sin embargo, es necesario requerir soportes sobre la posición del supervisor y la matriz de riesgos._x000a_*Mediante correo electrónico del 18/12/15 y memorando No"/>
    <m/>
    <x v="0"/>
    <m/>
    <m/>
    <x v="1"/>
  </r>
  <r>
    <n v="2926"/>
    <n v="222"/>
    <x v="3"/>
    <s v="d) La señalización de obra es deficiente, se verificaron los frentes de trabajo donde la señalización no es suficiente como se evidencia en las fotos 3 y 4 del componente técnico; es importante exigir a la sociedad portuaria respecto de este tema."/>
    <x v="4"/>
    <x v="3"/>
    <x v="32"/>
    <s v="Alvaro Sandoval"/>
    <s v="Septiembre de 2015"/>
    <n v="2015"/>
    <s v="PEI"/>
    <n v="63"/>
    <m/>
    <m/>
    <m/>
    <m/>
    <m/>
    <s v="Mediante correo electrónico del 18/12/15 se informa que se incluirá el requerimiento en los informes mensuales._x000a_*Mediante memorando No. 2016-303.003674-3  se anexa los últimos 4 informes de interventoría; sin embargo, no se evidencia que se haya incluido "/>
    <m/>
    <x v="1"/>
    <s v="Mediante memorando No. 2016-303.003674-3  se anexa los últimos 4 informes de interventoría; sin embargo, no se evidencia que se haya incluido el seguimiento a la señalización en el informe (indicar en que parte)._x000a__x000a_Mediante memorando No. 2016-303-008005-3 "/>
    <s v="JUNIO-JULIO"/>
    <x v="1"/>
  </r>
  <r>
    <n v="2927"/>
    <n v="223"/>
    <x v="3"/>
    <s v="e) El último plan de inversión, establece el cambio de escáner; estos aún no se han comprado y los que ya están previstos serán desactualizados a futuro, se debe verificar y emprender las recomendaciones necesarias."/>
    <x v="4"/>
    <x v="3"/>
    <x v="32"/>
    <s v="Alvaro Sandoval"/>
    <s v="Septiembre de 2015"/>
    <n v="2015"/>
    <s v="PEI"/>
    <n v="63"/>
    <m/>
    <m/>
    <m/>
    <m/>
    <m/>
    <s v="Mediante correo electrónico del 18/12/15 se informa se dio una reunión en que se demostró la adquisición de los equipos; sin embargo, es necesario requerir soportes"/>
    <m/>
    <x v="1"/>
    <s v="Mediante memorando No. 2016-303.003674-3  se anexa comunicación en donde se demuestra la adquisición de los equipos"/>
    <s v="ENE-MAR"/>
    <x v="1"/>
  </r>
  <r>
    <n v="2929"/>
    <n v="225"/>
    <x v="3"/>
    <s v="b) El concesionario continua adelantando actividades que no fueron incluidas dentro del Plan Bienal 2015-2016, por lo cual se sugiere a la ANI agilizar el proceso de análisis, estudio y aprobación del plan bienal pendiente, con el fin de establecer cómo v"/>
    <x v="4"/>
    <x v="3"/>
    <x v="32"/>
    <s v="Alvaro Sandoval"/>
    <s v="Septiembre de 2015"/>
    <n v="2015"/>
    <s v="PEI"/>
    <n v="63"/>
    <m/>
    <m/>
    <m/>
    <m/>
    <m/>
    <s v="Mediante memorando No. 2016-303.003674-3  se informa que ya se han emitidos conceptos técnicos y requerimientos al concesionario; sin embargo, es necesario realizar seguimiento al tema en Julio 2016._x000a_Mediante memorando No. 2016-303-008005-3 del 27/06/2016"/>
    <m/>
    <x v="0"/>
    <m/>
    <m/>
    <x v="1"/>
  </r>
  <r>
    <n v="2930"/>
    <n v="226"/>
    <x v="3"/>
    <s v="c) Esta concesión ha tenido desde la auditoria del año 2013, cuatro (4) supervisores por parte de la ANI así: Fernando Hoyos, Miguel Landinez, Alfonso Córdoba y Yadira Perez Arciniegas, generando problemas de continuidad en el manejo de la información."/>
    <x v="4"/>
    <x v="3"/>
    <x v="32"/>
    <s v="Alvaro Sandoval"/>
    <s v="Septiembre de 2015"/>
    <n v="2015"/>
    <s v="PEI"/>
    <n v="63"/>
    <m/>
    <m/>
    <m/>
    <m/>
    <m/>
    <m/>
    <m/>
    <x v="1"/>
    <s v="Mediante memorando No. 2016-303.003674-3  se da explicación de la situación"/>
    <s v="ENE-MAR"/>
    <x v="1"/>
  </r>
  <r>
    <n v="2931"/>
    <n v="227"/>
    <x v="3"/>
    <s v="d) La ANI expidió la Resolución No. 1104 de 2015 por medio de la cual aprobó el PB 13 – 14 de SPRSM; sin embargo, esta interpuso el respectivo recurso de reposición, por lo que aún no se puede afirmar la ejecutoria de dicho acto administrativo para proced"/>
    <x v="4"/>
    <x v="3"/>
    <x v="32"/>
    <s v="Alvaro Sandoval"/>
    <s v="Septiembre de 2015"/>
    <n v="2015"/>
    <s v="PEI"/>
    <n v="63"/>
    <m/>
    <m/>
    <m/>
    <m/>
    <m/>
    <s v="Mediante correo electrónico del 18/12/15 se informa que la interventoría se encuentra adelantando el balance de inversiones; sin embargo, es necesario requerir soportes._x000a_*Mediante memorando No. 2016-303.003674-3  se informa que ya se han emitidos concepto"/>
    <m/>
    <x v="1"/>
    <s v="Mediante memorando No. 2016-303.003674-3  se informa que ya se han emitidos conceptos técnicos y requerimientos al concesionario; sin embargo, es necesario realizar seguimiento al tema en Julio 2016._x000a__x000a_Mediante memorando No. 2016-303-008005-3 del 27/06/201"/>
    <s v="JUNIO-JULIO"/>
    <x v="1"/>
  </r>
  <r>
    <n v="2932"/>
    <n v="228"/>
    <x v="3"/>
    <s v="e) No se encontró evidencia de la aplicación al procedimiento PD- 26 – EVCI-F-004 ”PLAN DE MEJORAMIENTO POR PROCESO (ACCIÓN PREVENTIVA, ACCIÓN CORRECTIVA)” por parte del Supervisor Fernando Hoyos quien ejercía la supervisión por la ANI en el año 2013."/>
    <x v="4"/>
    <x v="3"/>
    <x v="32"/>
    <s v="Alvaro Sandoval"/>
    <s v="Septiembre de 2015"/>
    <n v="2015"/>
    <s v="PEI"/>
    <n v="63"/>
    <m/>
    <m/>
    <m/>
    <m/>
    <m/>
    <s v="Mediante memorando No. 2016-303.003674-3  se informa que se está realizando backup para conseguir soportes. A la espera de documentación"/>
    <m/>
    <x v="0"/>
    <m/>
    <m/>
    <x v="1"/>
  </r>
  <r>
    <n v="2934"/>
    <n v="230"/>
    <x v="3"/>
    <s v="3. Dentro del informe mensual de interventoría, se sugiere enmarcar de manera más significativa las acciones asociadas a las actividades de índole social realizadas por el contratista, estas son fundamentales en la entrada en operación que está teniendo e"/>
    <x v="4"/>
    <x v="3"/>
    <x v="57"/>
    <s v="Ivan Mejia "/>
    <s v="Septiembre de 2015"/>
    <n v="2015"/>
    <s v="PEI"/>
    <n v="154"/>
    <m/>
    <s v="Acciones adelantadas:_x000a__x000a_Con el fin de fortalecer y atender las recomendaciones efectuadas por la OCI, se requirió a la Interventoría a fin de plasmar en un  Capitulo especial las activiadades de índole social en el marco del Contrato de Obra No 418 de Octu"/>
    <m/>
    <m/>
    <m/>
    <s v="Mediante memorando No. 2015-307-015141-3, se informa que se realizará un informe, el cual se remitirá en Noviembre de 2016"/>
    <m/>
    <x v="1"/>
    <s v="Mediante correo electrónico del 27/06/2016, se evidencia que en el informe mensual de la interventoría se incluyó un capítulo, en donde se indica seguimiento del tema social del proyecto."/>
    <s v="JUNIO-JULIO"/>
    <x v="1"/>
  </r>
  <r>
    <n v="2936"/>
    <n v="232"/>
    <x v="3"/>
    <s v="8.1.2 Para la Supervisión_x000a_1. Definir de manera activa los posibles escenarios con los cuales se financiará el ramal Capulco, este ramal si bien no incide en la operación continua del corredor La Dorada-Chiriguaná, si es un punto crítico contractual que se"/>
    <x v="4"/>
    <x v="3"/>
    <x v="57"/>
    <s v="Ivan Mejia "/>
    <s v="Septiembre de 2015"/>
    <n v="2015"/>
    <s v="PEI"/>
    <n v="154"/>
    <m/>
    <s v="Buscar el financiamiento de la obra de Ramal Capulco, en su fase I, a través de recursos propios del contrato vigente con el fin de garantizar la conectividad el corredor en cumplimiento del acamce y objeto establecido en el contrato de obra 418 de 2013._x000a_"/>
    <m/>
    <m/>
    <m/>
    <s v="No cierra la no conformidad, ya que mediante memorando No. 2015-307-015141-3, no se incluyó._x000a__x000a_Mediante correos electrónicos del  22 de febrero, 14 de abril y 26 de abril se solicitó cierre de la no conformidad sin plan de mejoramiento._x000a__x000a_Mediante correo el"/>
    <m/>
    <x v="1"/>
    <s v="Mediante correo electrónico del 27/06/2016, se aeva otrosí No. 3, en el cual la Entidad garantiza los recursos requeridos para la ejecución de la la Obra denomidada Ramal Capulco. "/>
    <s v="JUNIO-JULIO"/>
    <x v="1"/>
  </r>
  <r>
    <n v="2946"/>
    <n v="242"/>
    <x v="3"/>
    <s v="1. Al concluir la auditoría a las acreencias de la Entidad, observamos que hay cuentas pendientes por pagar a la ANI de los diversos operadores a los que FENOCO factura para el recaudo de estos recursos. A continuación detallamos las acreencias más crític"/>
    <x v="2"/>
    <x v="2"/>
    <x v="25"/>
    <s v="Luz Jeni Fung Muñoz"/>
    <s v="Diciembre de 2015"/>
    <n v="2015"/>
    <s v="PIL"/>
    <n v="20"/>
    <m/>
    <m/>
    <m/>
    <m/>
    <s v="YA SE CERRO CON ACTA DEL COMITÉ CONTABLE DE DICIEMBRE DE 2015"/>
    <s v="POR MEDIO DEL Comité Técnico de Sostenibilidad del Sistema de Contabilidad Pública de diciembre de 2015 se castigo la cartera. Se subsanó con comité último acta"/>
    <m/>
    <x v="1"/>
    <m/>
    <s v="ABRIL"/>
    <x v="0"/>
  </r>
  <r>
    <n v="2947"/>
    <n v="243"/>
    <x v="3"/>
    <s v="2. Se encuentran vigentes la No Conformidad 2059 y 2786 en relación con que no se evidencias gestiones para la recuperación de la cartera de difícil de cobro de FENOCO. La vicepresidencia jurídica en el comité técnico de sostenibilidad del sistema de cont"/>
    <x v="2"/>
    <x v="2"/>
    <x v="25"/>
    <s v="Luz Jeni Fung Muñoz"/>
    <s v="Diciembre de 2015"/>
    <n v="2015"/>
    <s v="PIL"/>
    <n v="20"/>
    <m/>
    <m/>
    <m/>
    <m/>
    <s v="YA SE CERRO CON ACTA DEL COMITÉ CONTABLE DE DICIEMBRE DE 2015"/>
    <s v="POR MEDIO DEL Comité Técnico de Sostenibilidad del Sistema de Contabilidad Pública de diciembre de 2015 se castigo la cartera."/>
    <m/>
    <x v="1"/>
    <m/>
    <s v="ABRIL"/>
    <x v="0"/>
  </r>
  <r>
    <n v="2948"/>
    <n v="244"/>
    <x v="3"/>
    <s v="1. Incumplimiento de los términos establecidos en el art. 14 de la ley 1437 de 2011: Lo presente teniendo en cuenta que en los dos (2) trimestres evaluados se dieron los siguientes porcentajes:_x000a_- Primer trimestre: De 586 comunicaciones se respondieron fue"/>
    <x v="6"/>
    <x v="2"/>
    <x v="14"/>
    <s v="Luz Mary Hernández"/>
    <s v="Octubre de 2015"/>
    <n v="2015"/>
    <s v="PIL"/>
    <n v="35"/>
    <s v="Ap"/>
    <s v="En el plan de mejoramiento propuesto se indica que &quot;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_x000a_Se harán capacitaciones conforme al cronograma planteado en el P"/>
    <s v="Informe de auditoria de febrero 2016:_x000a_El GIT- Atención al ciudadano mediante memorando rad. No. 2015-402-015559-3 del 30/12/2015, comunica los diferentes controles  que ha realizado para mitigar el riesgo de incumplimiento de plazos para dar respuesta por"/>
    <m/>
    <x v="1"/>
    <m/>
    <s v="AGOSTO"/>
    <x v="0"/>
  </r>
  <r>
    <n v="2949"/>
    <n v="245"/>
    <x v="3"/>
    <s v="2. Incumplimiento a los criterios establecidos en la circular No. 2013-409-000009-4 del 10/05/2015, referente con el manejo de ORFEO y Derechos de Petición. "/>
    <x v="6"/>
    <x v="2"/>
    <x v="14"/>
    <s v="Luz Mary Hernández"/>
    <s v="Octubre de 2015"/>
    <n v="2015"/>
    <s v="PIL"/>
    <n v="35"/>
    <s v="Ap"/>
    <s v="En el plan de mejoramiento propuesto se precisa que se adelantaran capacitaciones de ORFEO a través de Talento humano."/>
    <d v="2016-07-01T00:00:00"/>
    <d v="2016-12-31T00:00:00"/>
    <s v="Se verificará el cumplimiento de las acciones propuestas trimestralmente. Se realizará prueba aleatoria sobre la inclusión del los enlaces de las entradas Vs. Repuestas. Por otra parte, se revisarán soportes de asistencias a las capacitaciones._x000a_JUNIO 2016"/>
    <s v="Informe de auditoria de febrero 2016:_x000a_El GIT- Atención al ciudadano mediante memorando rad. No. 2015-402-015559-3 del 30/12/2015, informa las diferentes gestiones que se han emprendido sobre este tema;  sin embargo, para el cuarto trimestre se evidencian "/>
    <m/>
    <x v="1"/>
    <m/>
    <s v="AGOSTO"/>
    <x v="0"/>
  </r>
  <r>
    <n v="2950"/>
    <n v="246"/>
    <x v="3"/>
    <s v="3. Incumplimiento Art. 8 de la Ley 1437 de 2011, lo presente teniendo en cuenta que en la página Web de la entidad, en el  link de servicios al ciudadano, existe información desactualizada correspondiente con: _x000a_- Resultados en la participación ciudadana_x000a_-"/>
    <x v="6"/>
    <x v="2"/>
    <x v="14"/>
    <s v="Luz Mary Hernández"/>
    <s v="Octubre de 2015"/>
    <n v="2015"/>
    <s v="PIL"/>
    <n v="35"/>
    <m/>
    <m/>
    <m/>
    <m/>
    <m/>
    <s v="Se evidenció que se realizaron diferentes ajustes y actualizaciones a la página web de la entidad y por ende, lo propio con la atención al ciudadano."/>
    <n v="100"/>
    <x v="1"/>
    <s v="Se cerro la  no conformidad en el informe de febrero de 2016"/>
    <s v="ENE-MAR"/>
    <x v="0"/>
  </r>
  <r>
    <n v="2951"/>
    <n v="247"/>
    <x v="3"/>
    <s v="1. No es posible evidenciar el nivel de cumplimiento de la normatividad, en tanto que a la fecha 27 de octubre de 2015, no se ha recibido de parte de la Gerencia de Sistemas, la información ni la documentación exigida por este ejercicio de evaluación y se"/>
    <x v="0"/>
    <x v="1"/>
    <x v="44"/>
    <s v="Juan Diego Toro"/>
    <s v="Octubre de 2015"/>
    <n v="2015"/>
    <s v="PEI"/>
    <n v="7"/>
    <s v="Ac"/>
    <s v="Diligenciar la lista de chequeo"/>
    <d v="2015-09-30T00:00:00"/>
    <d v="2015-12-31T00:00:00"/>
    <m/>
    <s v="EL documento fue remitido el 23 de diciembre de 2015"/>
    <n v="100"/>
    <x v="1"/>
    <s v="El soporte de esta lista diligencia se encuentra en c:\ani\auditorias"/>
    <s v="ABRIL"/>
    <x v="0"/>
  </r>
  <r>
    <n v="2952"/>
    <n v="248"/>
    <x v="3"/>
    <s v="1. Actualizar la información de la página web ya que se encuentra desactualizada y no brinda información relevante acorde a la realidad del proyecto."/>
    <x v="4"/>
    <x v="3"/>
    <x v="58"/>
    <s v="Angela Cajamarca"/>
    <s v="Octubre de 2015"/>
    <n v="2015"/>
    <s v="PEI"/>
    <n v="50"/>
    <s v="Ac"/>
    <s v="Se actualiza la pagina web de la Interventoría    http://www.interventorianeg.com/"/>
    <m/>
    <m/>
    <m/>
    <s v="Mediante correo electrónico del 6 de abril se informa que la página WEB se actualizó y se incluyeron todos los requerimientos observados en la Auditoría._x000a__x000a_El 11 de abril mediante correo electrónico se informa que la no conformidad queda en estado &quot;cerrado"/>
    <n v="100"/>
    <x v="1"/>
    <m/>
    <s v="ABRIL"/>
    <x v="1"/>
  </r>
  <r>
    <n v="2953"/>
    <n v="249"/>
    <x v="3"/>
    <s v="2. Verificar los procedimientos para la implementación de camilla, puntos de encuentro, extintor, botiquín y todos los temas relacionados con seguridad industrial en la oficina ubicada en el Municipio del Guamo."/>
    <x v="4"/>
    <x v="3"/>
    <x v="58"/>
    <s v="Angela Cajamarca"/>
    <s v="Octubre de 2015"/>
    <n v="2015"/>
    <s v="PEI"/>
    <n v="50"/>
    <s v="Ac"/>
    <s v="Se verifico los procedimientos de seguridad industrial y salud ocupacional y se implementa lo respectivo. se adjuntan fotografías."/>
    <m/>
    <m/>
    <m/>
    <s v="Mediante correo electrónico del 6 de abril se adjuntan fotografías en donde se verifica que se realizaron cambios.  De igual manera, mediante correo electrónico del 13 de abril se enviaron los procedimientos implementados._x000a__x000a_El 13 de abril mediante correo "/>
    <n v="100"/>
    <x v="1"/>
    <m/>
    <s v="ABRIL"/>
    <x v="1"/>
  </r>
  <r>
    <n v="2954"/>
    <n v="250"/>
    <x v="3"/>
    <s v="Para la Interventoría                              1. No se evidencian acciones de apremio sobre el no funcionamiento de la báscula de pesaje Los Acacios en el trayecto Cúcuta-Pamplona; se observó que la concesión está adecuando la infraestructura física "/>
    <x v="4"/>
    <x v="3"/>
    <x v="24"/>
    <s v="Ivan Mejia "/>
    <s v="Octubre de 2015"/>
    <n v="2015"/>
    <s v="PEI"/>
    <n v="57"/>
    <m/>
    <m/>
    <m/>
    <m/>
    <m/>
    <s v="Mediante correo electrónico del 21/12/15, se informa que se requirió plan de contingencia al concesionario; sin embargo, es necesario enviar soportes y respuesta del concesionario"/>
    <m/>
    <x v="1"/>
    <s v="Mediante correo electrónico del 21/12/15, se informa que se requirió plan de contingencia al concesionario. Se adjuntan soportes "/>
    <s v="ENE-MAR"/>
    <x v="1"/>
  </r>
  <r>
    <n v="2955"/>
    <n v="251"/>
    <x v="3"/>
    <s v="Para la Interventoría                              2. El control de la infraestructura de peaje en el denominado Los Acacios no es suficiente respecto al servicio que se debe brindar, el sistema tecnológico que posee no es actualizado y prevé falencias pa"/>
    <x v="4"/>
    <x v="3"/>
    <x v="24"/>
    <s v="Ivan Mejia "/>
    <s v="Octubre de 2015"/>
    <n v="2015"/>
    <s v="PEI"/>
    <n v="57"/>
    <m/>
    <m/>
    <m/>
    <m/>
    <m/>
    <s v="Mediante correo electrónico del 21/12/15, se informa que se evidenció lo mismo en las auditorías de sistemas; sin embargo, es necesario enviar soportes y respuesta del concesionario"/>
    <m/>
    <x v="1"/>
    <s v="Mediante correo electrónico del 21/12/15, se informa que se evidenció lo mismo en las auditorías de sistemas. Se adjuntan soportes "/>
    <s v="ENE-MAR"/>
    <x v="1"/>
  </r>
  <r>
    <n v="2956"/>
    <n v="252"/>
    <x v="3"/>
    <s v="Para la Interventoría                              3. Los backup de información relativa a la interventoría no fue presentada de manera in situ, estos sistemas de respaldo son esenciales al momento de requerir información histórica del proyecto que pueda "/>
    <x v="4"/>
    <x v="3"/>
    <x v="24"/>
    <s v="Ivan Mejia "/>
    <s v="Octubre de 2015"/>
    <n v="2015"/>
    <s v="PEI"/>
    <n v="57"/>
    <m/>
    <m/>
    <m/>
    <m/>
    <m/>
    <s v="Mediante correo electrónico del 21/12/15, se informa que si se está realizando el back up; sin embargo, es necesario enviar soportes"/>
    <m/>
    <x v="1"/>
    <s v="Mediante correo electrónico del 21/12/15, se informa que si se está realizando el back up. Se adjuntan soportes "/>
    <s v="ENE-MAR"/>
    <x v="1"/>
  </r>
  <r>
    <n v="2957"/>
    <n v="253"/>
    <x v="3"/>
    <s v="Para la Interventoría                              4. No se evidenció el inventario del proyecto, se presentaron diagnósticos asociados al mismo lo cual no se compadece con el inventario general que debe tener el proyecto asociados a todos los elementos q"/>
    <x v="4"/>
    <x v="3"/>
    <x v="24"/>
    <s v="Ivan Mejia "/>
    <s v="Octubre de 2015"/>
    <n v="2015"/>
    <s v="PEI"/>
    <n v="57"/>
    <m/>
    <m/>
    <m/>
    <m/>
    <m/>
    <s v="Mediante correo electrónico del 21/12/15, se informa que se está realizando el inventario; sin embargo, es necesario enviar fecha de cumplimiento_x000a__x000a_Seguimiento en 2016"/>
    <m/>
    <x v="1"/>
    <s v="Mediante correo electrónico del 01/07/2016, se anexa inventario vial actualizado, discriminado por tramos "/>
    <s v="JUNIO-JULIO"/>
    <x v="1"/>
  </r>
  <r>
    <n v="2958"/>
    <n v="254"/>
    <x v="3"/>
    <s v="Para la Interventoría                              5. Actualizar permanentemente la información de la página web ya que se encuentra desactualizada y no brinda información actual y conforme a la realidad del proyecto; de la misma manera se sugiere hacer e"/>
    <x v="4"/>
    <x v="3"/>
    <x v="24"/>
    <s v="Ivan Mejia "/>
    <s v="Octubre de 2015"/>
    <n v="2015"/>
    <s v="PEI"/>
    <n v="57"/>
    <m/>
    <m/>
    <m/>
    <m/>
    <m/>
    <s v="Mediante correo electrónico del 21/12/15, se informa que se tiene actualizada la pago WEB de la interventoría y concesión; sin embargo, es necesario enviar soportes"/>
    <m/>
    <x v="1"/>
    <s v="Mediante correo electrónico del 21/12/15, se informa que se tiene actualizada la pago WEB de la interventoría y concesión. Se adjuntan soportes "/>
    <s v="ENE-MAR"/>
    <x v="1"/>
  </r>
  <r>
    <n v="2959"/>
    <n v="255"/>
    <x v="3"/>
    <s v="Para la Supervisión                                  1. Definir un parámetro metodológico de avance del proyecto, los porcentajes presentados en la ficha técnica del proyecto no son claros en la medida del seguimiento general. Es claro que el proyecto tie"/>
    <x v="4"/>
    <x v="3"/>
    <x v="24"/>
    <s v="Ivan Mejia "/>
    <s v="Octubre de 2015"/>
    <n v="2015"/>
    <s v="PEI"/>
    <n v="57"/>
    <m/>
    <m/>
    <m/>
    <m/>
    <m/>
    <s v="Mediante correo electrónico del 21/12/15, se informa que se solicitará reunión para definir metodología; sin embargo, es necesario evidenciar gestión al respecto._x000a_Mediante correo electrónico del 01/07/2016, se informa que aún no se ha definido la metodolo"/>
    <m/>
    <x v="0"/>
    <m/>
    <m/>
    <x v="1"/>
  </r>
  <r>
    <n v="2960"/>
    <n v="256"/>
    <x v="3"/>
    <s v="Para la Supervisión                                  2. Establecer el concepto de Gestión Predial asociado a la validación de los recursos invertidos por la concesión para el cálculo del porcentaje gastado para esta gestión; a partir del concepto de la in"/>
    <x v="4"/>
    <x v="3"/>
    <x v="24"/>
    <s v="Ivan Mejia "/>
    <s v="Octubre de 2015"/>
    <n v="2015"/>
    <s v="PEI"/>
    <n v="57"/>
    <m/>
    <m/>
    <m/>
    <m/>
    <m/>
    <s v="Mediante correo electrónico del 21/12/15, se informa que la interventoría conoce la importancia de la gestión predial. No se  adjuntan soportes _x000a_Mediante correo electrónico del 01/07/2016, se anexa comunicaciones de las dos interventorías a la concesión, "/>
    <m/>
    <x v="0"/>
    <m/>
    <m/>
    <x v="1"/>
  </r>
  <r>
    <n v="2961"/>
    <n v="257"/>
    <x v="3"/>
    <s v="Para la Supervisión                                  3. Gestionar de manera proactiva lo contemplado en el Plan de Mejoramiento por Procesos – PMP, referido a las recomendaciones de la auditoría anterior (Septiembre de 2013) que hasta el momento se mantie"/>
    <x v="4"/>
    <x v="3"/>
    <x v="24"/>
    <s v="Ivan Mejia "/>
    <s v="Octubre de 2015"/>
    <n v="2015"/>
    <s v="PEI"/>
    <n v="57"/>
    <m/>
    <m/>
    <m/>
    <m/>
    <m/>
    <s v="Mediante correo electrónico del 21/12/15, se informa que se cerrará en la medida en que se evien documentos de soporte y se realicen las actividades propuestas._x000a__x000a_Mediante correo electrónico del 01/07/2016,  se evidencia gestión al respecto"/>
    <m/>
    <x v="0"/>
    <m/>
    <m/>
    <x v="1"/>
  </r>
  <r>
    <n v="2962"/>
    <n v="258"/>
    <x v="3"/>
    <s v="2. Tener en cuenta las alarmas arrojadas dentro del sistema y realizar su efectiva corrección como lo son:_x000a_La entidad 41 procesos judiciales sin provisión contable y calificación del riesgo._x000a_Existen 6 procesos con inconsistencias entre la instancia y los "/>
    <x v="5"/>
    <x v="5"/>
    <x v="12"/>
    <s v="Marcos  Noguera"/>
    <s v="Octubre de 2015"/>
    <n v="2015"/>
    <s v="PIL"/>
    <n v="11"/>
    <s v="Ap"/>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m/>
    <x v="0"/>
    <m/>
    <m/>
    <x v="0"/>
  </r>
  <r>
    <n v="2963"/>
    <n v="259"/>
    <x v="3"/>
    <s v="Falta formalizar el acto administrativo por el cual se adopta el Plan de Incentivos de la entidad "/>
    <x v="1"/>
    <x v="1"/>
    <x v="1"/>
    <s v="M Natalia "/>
    <s v="Noviembre de 2015"/>
    <n v="2015"/>
    <s v="PIL"/>
    <n v="32"/>
    <m/>
    <m/>
    <m/>
    <m/>
    <m/>
    <m/>
    <n v="100"/>
    <x v="1"/>
    <s v="La entidad realizó el acto administrativo a través de la Resolución 1906 de 11 noviembre de 2015"/>
    <s v="ENE-MAR"/>
    <x v="0"/>
  </r>
  <r>
    <n v="2968"/>
    <n v="264"/>
    <x v="3"/>
    <s v="1. En el modo carretero tenemos 51 proyectos vigentes (2 en reversión), de los cuales 24 no requieren contar con bitácora (estructuración ni contratación) por la fecha de su contratación y celebración del contrato.  De los 27 proyectos restantes,  2 no cu"/>
    <x v="8"/>
    <x v="5"/>
    <x v="59"/>
    <s v="Mariela Grass"/>
    <s v="Noviembre de 2015"/>
    <n v="2015"/>
    <s v="PEI"/>
    <n v="119"/>
    <s v="Ap"/>
    <s v="la VE realizará un cronograma y se efectuara un seguimiento por parte de la Vicepresidencia de estructuración_x000a_A la fecha de la realización de este plan la Vicepresidencia de Estructuración solo tiene pendiente la completitud de la Bitácora Neiva – Espinal"/>
    <d v="2016-04-28T00:00:00"/>
    <d v="2016-05-06T00:00:00"/>
    <s v="Se debe trasladar a la Vicepresidencia Jurídica Gerencia de Estructuración Legal y Gerencia de Contratación para los casos de su competencia"/>
    <m/>
    <m/>
    <x v="0"/>
    <m/>
    <m/>
    <x v="0"/>
  </r>
  <r>
    <n v="2969"/>
    <n v="265"/>
    <x v="3"/>
    <s v="2. En el modo portuario,  se tienen 56 concesiones en ejecución, en su gran mayoría fueron otorgadas y/o celebradas, con anterioridad a la vigencia de la Resolución No. 959 de 2013.   Celebradas  con posterioridad al 30 de agosto de 2013. Los contratos de"/>
    <x v="8"/>
    <x v="6"/>
    <x v="29"/>
    <s v="Mariela Grass"/>
    <s v="Noviembre de 2015"/>
    <n v="2015"/>
    <s v="PEI"/>
    <n v="119"/>
    <m/>
    <m/>
    <m/>
    <m/>
    <s v="Las bitácoras de los Proyectos de concesión portuaria, fueron radicadas así: Concesión Portuaria de la Empresa de Desarrollo Urbano de Bolívar S.A. EDURBE S.A. - con Radicado 20152000023953 - Concesión Portuaria de la Sociedad Puerto Gas Licuado del Carib"/>
    <s v="Se revisaron los soportes dando cuenta de su radicación"/>
    <m/>
    <x v="1"/>
    <m/>
    <s v="ABRIL"/>
    <x v="0"/>
  </r>
  <r>
    <n v="2970"/>
    <n v="266"/>
    <x v="3"/>
    <s v="3. Se observa una dificultad importante para encontrar una bitácora específica en los archivos magnéticos de bitácora que se han entregado al área de archivo, debido a que la denominación de los archivos no corresponde a una nemotecnia estandarizada ni es"/>
    <x v="8"/>
    <x v="6"/>
    <x v="29"/>
    <s v="Mariela Grass"/>
    <s v="Noviembre de 2015"/>
    <n v="2015"/>
    <s v="PEI"/>
    <n v="119"/>
    <s v="Ap"/>
    <s v="Con el código que asigna planeación para la Bitácora de Estructuración se asocia al proyecto y se evita de esta manera la distinta denominación del nombre del Proyecto"/>
    <d v="2016-04-28T00:00:00"/>
    <d v="2016-12-31T00:00:00"/>
    <m/>
    <m/>
    <m/>
    <x v="0"/>
    <m/>
    <m/>
    <x v="0"/>
  </r>
  <r>
    <n v="2971"/>
    <n v="267"/>
    <x v="3"/>
    <s v="4. En relación a las bitácoras de los contratos de concesión portuaria, las mismas no desarrollan en orden cronológico y secuencial las actividades correspondientes al informe mínimo en la fase de estructuración, así como tampoco en la bitácora de modific"/>
    <x v="8"/>
    <x v="6"/>
    <x v="29"/>
    <s v="Mariela Grass"/>
    <s v="Noviembre de 2015"/>
    <n v="2015"/>
    <s v="PEI"/>
    <n v="119"/>
    <s v="Ap"/>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
    <m/>
    <m/>
    <x v="0"/>
    <m/>
    <m/>
    <x v="0"/>
  </r>
  <r>
    <n v="2972"/>
    <n v="268"/>
    <x v="3"/>
    <s v="5. La Gerencia Jurídica de Estructuración legal,  a 25 de septiembre de 2015, no ha radicado las bitácoras de Proyecto a su cargo. El último registro de radicación, data del 29 de noviembre de 2013."/>
    <x v="8"/>
    <x v="5"/>
    <x v="38"/>
    <s v="Mariela Grass"/>
    <s v="Noviembre de 2015"/>
    <n v="2015"/>
    <s v="PEI"/>
    <n v="119"/>
    <m/>
    <m/>
    <m/>
    <m/>
    <s v="Se debe dar traslado a la Vicepresidencia Jurídica por ser de su competencia"/>
    <m/>
    <m/>
    <x v="0"/>
    <m/>
    <m/>
    <x v="0"/>
  </r>
  <r>
    <n v="2973"/>
    <n v="269"/>
    <x v="3"/>
    <s v="1. No se tiene dispuesta una interventoría para llevar a cabo la vigilancia y control del contrato 002 de 1992, situación que a juicio de esta oficina y por lo dispuesto en la ley 1474 de 2011, debe arraigarse un control ejercido por un tercero (intervent"/>
    <x v="4"/>
    <x v="3"/>
    <x v="34"/>
    <s v="Ivan Mejia "/>
    <s v="Noviembre de 2015"/>
    <n v="2015"/>
    <s v="PEI"/>
    <n v="130"/>
    <m/>
    <m/>
    <m/>
    <m/>
    <m/>
    <s v="Mediante comunicación No. 2015-303-014928-3, se informa que se realizó reunión entre la Superintendencia de Puertos y Transporte y la ANI, en donde se definió no continuar con la contratación de los módulos. Por lo tanto, es necesario evidenciar acta de r"/>
    <m/>
    <x v="1"/>
    <s v="Verificación de la OCI : Se da cierre de la no conformidad, ya que mediante oficio No, 2016-409-050261-2 del 16/06/2016, la Contraloría da cierre al hallazgo 73-115 "/>
    <s v="AGOSTO"/>
    <x v="1"/>
  </r>
  <r>
    <n v="2974"/>
    <n v="270"/>
    <x v="3"/>
    <s v="2. No se evidencia como se llevó a cabo el control al plan de inversión in situ, si bien la cláusula cuarta del otro si 4 precisa las actividades y valores destinados al plan de inversiones a realizar, no se han avalado puntualmente dichas cifras que sust"/>
    <x v="4"/>
    <x v="3"/>
    <x v="34"/>
    <s v="Ivan Mejia "/>
    <s v="Noviembre de 2015"/>
    <n v="2015"/>
    <s v="PEI"/>
    <n v="130"/>
    <m/>
    <m/>
    <m/>
    <m/>
    <m/>
    <s v="Mediante comunicación No. 2015-303-014928-3, se informa que se realizará semestralmente un informe ejecutivo del estado de cumplimiento del contrato de concesión, al igual que la ficha técnica._x000a_Mediante correo electrónico del 12/05/2016, se anexa informes"/>
    <m/>
    <x v="1"/>
    <m/>
    <s v="MAYO"/>
    <x v="1"/>
  </r>
  <r>
    <n v="2975"/>
    <n v="271"/>
    <x v="3"/>
    <s v="3. Siendo un proyecto donde el control se hace de manera remota por parte de la entidad, no se evidencia acompañamiento in situ para verificar componentes ambientales y sociales durante el año 2015."/>
    <x v="4"/>
    <x v="3"/>
    <x v="34"/>
    <s v="Ivan Mejia "/>
    <s v="Noviembre de 2015"/>
    <n v="2015"/>
    <s v="PEI"/>
    <n v="130"/>
    <m/>
    <m/>
    <m/>
    <m/>
    <m/>
    <s v="Mediante comunicación No. 2015-303-014928-3, se informa que se solicitará cronograma de visitas  e informe sobre el cumplimiento a la Gerencia socio ambiental. Por lo tanto, es necesario evidenciar oficios. _x000a_Mediante memorando No. 2016-603-005758-3 del 05"/>
    <m/>
    <x v="1"/>
    <m/>
    <s v="MAYO"/>
    <x v="1"/>
  </r>
  <r>
    <n v="2976"/>
    <n v="272"/>
    <x v="3"/>
    <s v="7.1.2 Para la Supervisión_x000a_1. En la ficha técnica del proyecto se evidencia ausencia de información en la parte “3. Actos Administrativos”, deben evidenciarse las resoluciones que tiene el contrato, sobre todo del componente ambiental. En el aparte “4. Inf"/>
    <x v="4"/>
    <x v="3"/>
    <x v="34"/>
    <s v="Ivan Mejia "/>
    <s v="Noviembre de 2015"/>
    <n v="2015"/>
    <s v="PEI"/>
    <n v="130"/>
    <m/>
    <m/>
    <m/>
    <m/>
    <m/>
    <s v="Mediante comunicación No. 2015-303-014928-3, se informa que se realizará semestralmente la actualización de la ficha técnica_x000a_Mediante correo electrónico del 12/05/2016, se anexa informes de la supervisión del primer trimestre del 2016, en donde se evidenc"/>
    <m/>
    <x v="1"/>
    <m/>
    <s v="MAYO"/>
    <x v="1"/>
  </r>
  <r>
    <n v="2977"/>
    <n v="273"/>
    <x v="3"/>
    <s v="2. Se evidencia en los informes trimestrales del supervisor anterior, referidos a los periodos primer trimestre 2015 y segundo trimestre 2015, un seguimiento muy básico al proyecto que no denota mayor tipo de actividades en el contrato, cuando por el cont"/>
    <x v="4"/>
    <x v="3"/>
    <x v="34"/>
    <s v="Ivan Mejia "/>
    <s v="Noviembre de 2015"/>
    <n v="2015"/>
    <s v="PEI"/>
    <n v="130"/>
    <m/>
    <m/>
    <m/>
    <m/>
    <m/>
    <s v="Mediante comunicación No. 2015-303-014928-3, se informa que se realizará trimestralmente los informes de supervisión con la ficha técnica._x000a_Mediante correo electrónico del 12/05/2016, se anexa informes de la supervisión del primer trimestre del 2016, en do"/>
    <m/>
    <x v="1"/>
    <m/>
    <s v="MAYO"/>
    <x v="1"/>
  </r>
  <r>
    <n v="2978"/>
    <n v="274"/>
    <x v="3"/>
    <s v="2. Proyectos de Concesión que presentan diferencias por Ingresos que no se registran por causación sino por el método de caja según contrato de fiducia:_x000a_• Autopista Conexión Pacífico 3, diferencia de $97.119.161=._x000a_• Autopista Conexión Pacífico 2, diferenc"/>
    <x v="2"/>
    <x v="2"/>
    <x v="25"/>
    <s v="Luz Jeni Fung Muñoz"/>
    <s v="Noviembre de 2015"/>
    <n v="2015"/>
    <s v="PEI"/>
    <n v="83"/>
    <m/>
    <m/>
    <m/>
    <m/>
    <s v="YA SE CERRO CON INFORME DEL MES DE ABRIL DE 2016"/>
    <s v="En la presente auditoría se evidenció que las diferencias citadas para los tres proyectos se subsanaron."/>
    <n v="100"/>
    <x v="1"/>
    <s v="Se cierra la no conformidad en el informe de abril de 2016 Informe de seguimiento a los ingresos recibidos por peajes (PEI 83)"/>
    <s v="ABRIL"/>
    <x v="0"/>
  </r>
  <r>
    <n v="2979"/>
    <n v="275"/>
    <x v="3"/>
    <s v="3. Proyectos que no enviaron el formato GCSP-F-009 al área de contabilidad dentro del tiempo establecido a la ANI para el mes de septiembre del año en curso:_x000a_ • Pereira – La Victoria._x000a_• Malla Vial del Meta._x000a_• Puerta del Hierro – Palmar de Varela y Carreto"/>
    <x v="2"/>
    <x v="2"/>
    <x v="25"/>
    <s v="Luz Jeni Fung Muñoz"/>
    <s v="Noviembre de 2015"/>
    <n v="2015"/>
    <s v="PEI"/>
    <n v="83"/>
    <m/>
    <m/>
    <m/>
    <m/>
    <s v="YA SE CERRO CON INFORME DEL MES DE ABRIL DE 2016"/>
    <s v="Se evidenció el envío de los formatos con corte a 30 de septiembre de 2015 en la presente auditoría."/>
    <n v="100"/>
    <x v="1"/>
    <s v="Se cierra la no conformidad en el informe de abril de 2016 Informe de seguimiento a los ingresos recibidos por peajes (PEI 83)"/>
    <s v="ABRIL"/>
    <x v="0"/>
  </r>
  <r>
    <n v="2980"/>
    <n v="276"/>
    <x v="3"/>
    <s v="4. Proyectos a los que les hizo falta la certificación de Fiducia de los saldos acumulados por ingreso de peajes:_x000a_• Rumichaca – Pasto – Chachagüi – Aeropuerto._x000a_"/>
    <x v="2"/>
    <x v="2"/>
    <x v="25"/>
    <s v="Luz Jeni Fung Muñoz"/>
    <s v="Noviembre de 2015"/>
    <n v="2015"/>
    <s v="PEI"/>
    <n v="83"/>
    <m/>
    <m/>
    <m/>
    <m/>
    <s v="YA SE CERRO CON INFORME DEL MES DE ABRIL DE 2016"/>
    <s v="Presenta certificación de la fiduciaria."/>
    <n v="100"/>
    <x v="1"/>
    <s v="Se cierra la no conformidad en el informe de abril de 2016 Informe de seguimiento a los ingresos recibidos por peajes (PEI 83)"/>
    <s v="ABRIL"/>
    <x v="0"/>
  </r>
  <r>
    <n v="2981"/>
    <n v="277"/>
    <x v="3"/>
    <s v="5. Proyectos que presentaron diferencias mínimas en saldos:_x000a_• Bogotá – Villavicencio, diferencia $1=, que corresponde al redondear los decimales._x000a_"/>
    <x v="2"/>
    <x v="2"/>
    <x v="25"/>
    <s v="Luz Jeni Fung Muñoz"/>
    <s v="Noviembre de 2015"/>
    <n v="2015"/>
    <s v="PEI"/>
    <n v="83"/>
    <s v="Ac"/>
    <s v="Se solicitó al Concesionario e interventoría de nuevo el formato GCSP-F-009 del mes de diciembre del año 2015 con el fin que dicho formato coincida con el valor certificado por la fiduciaria, el cual será remitido por la interventoría en el mes de junio d"/>
    <m/>
    <m/>
    <s v="ESTA NO CONFORMIDAD SE TRASLADA PARA LA VGC MESA DE TRABAJO DEL 27 DE ABRIL DE 2016."/>
    <s v="Y se subsanará en el próximo formato por parte de la VGC"/>
    <m/>
    <x v="0"/>
    <m/>
    <m/>
    <x v="0"/>
  </r>
  <r>
    <n v="2982"/>
    <n v="278"/>
    <x v="3"/>
    <s v="6. Proyectos con diferencias sin justificar:_x000a_• Zona Metropolitana de Bucaramanga, valor $74.314.093=, esta diferencia se viene presentando desde el informe de auditoría realizado por esta oficina desde el año 2013. Nuevamente se le solicita al grupo finan"/>
    <x v="2"/>
    <x v="2"/>
    <x v="25"/>
    <s v="Luz Jeni Fung Muñoz"/>
    <s v="Noviembre de 2015"/>
    <n v="2015"/>
    <s v="PEI"/>
    <n v="83"/>
    <m/>
    <m/>
    <m/>
    <m/>
    <s v="YA SE CERRO CON INFORME DEL MES DE ABRIL DE 2016"/>
    <s v="Las diferencias citadas en los cuatro proyectos fueron subsanadas en el presente informe."/>
    <n v="100"/>
    <x v="1"/>
    <s v="Se cierra la no conformidad en el informe de abril de 2016 Informe de seguimiento a los ingresos recibidos por peajes (PEI 83)"/>
    <s v="ABRIL"/>
    <x v="0"/>
  </r>
  <r>
    <n v="2983"/>
    <n v="279"/>
    <x v="3"/>
    <s v="15. Se evidencian que ocho (8) hallazgos imputados por la CGR, se encuentran con un porcentaje de avance del 75% por retirarse estos de la reforma de la demanda de reconvención, situación que la Oficina de Control Interno no comprende puesto que se supedi"/>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de los 8 hallazgos vigentes, 6 se encuentran al 100% y 2 tienen plazo de cumplimiento para el 30 de junio de 2016._x000a__x000a_Mediante correo electrónico del 24/06/2016, se informa que a la fech"/>
    <m/>
    <x v="0"/>
    <m/>
    <m/>
    <x v="1"/>
  </r>
  <r>
    <n v="2984"/>
    <n v="280"/>
    <x v="3"/>
    <s v="16. En los indicadores financieros de liquidez analizados, como son: la razón circulante, la prueba acida y el capital de trabajo, los resultados de los tres indicadores fueron negativos para el año 2014; lo cual nos indica que el concesionario no tiene l"/>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5"/>
    <n v="281"/>
    <x v="3"/>
    <s v="17. En los indicadores de endeudamiento, se analizó la concentración de endeudamiento a corto y largo plazo. En el corto plazo existe una concentración de la deuda en 74.69%, en el largo plazo es de 25.31%, es decir, que las obligaciones con terceros en s"/>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6"/>
    <n v="282"/>
    <x v="3"/>
    <s v="18. Actualmente el panorama es incierto en cuanto a la situación financiera del concesionario en el año 2014, las cifras expresadas en los estados financieros nos muestra que para los años 2012 y 2013 el resultado del ejercicio había sido positivo, operat"/>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no es de competencia de la interventoría revisar los estado financieros del concesionario, ya que no los conocen. _x000a_Se aclara que la auditoría se realizo  conociendo los estados financi"/>
    <s v="ENE-MAR"/>
    <x v="1"/>
  </r>
  <r>
    <n v="2987"/>
    <n v="283"/>
    <x v="3"/>
    <s v="19. Para los fondeos de las subcuentas prediales del alcance básico del contrato de concesión y del Otrosí No. 03, se observa que el concesionario fondeó en exceso, lo que llevaría a suponer un reclamo por parte de aquel según lo dispuesto en la Cláusula "/>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informa que la interventoría ya generó un concepto al respecto y se modificó la cláusula décima mediante otrosí 7 del 11/12/15"/>
    <s v="ENE-MAR"/>
    <x v="1"/>
  </r>
  <r>
    <n v="2988"/>
    <n v="284"/>
    <x v="3"/>
    <s v="20. Se constató que la ANI autorizó y pago por concepto de gestión predial del alcance básico del contrato una suma de $12.847.766.861,04=, sin tener las carpetas prediales en su completitud, lo que nos permite deducir que a la fecha no sabemos si lo paga"/>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informa que la interventoría ya generó un concepto al respecto; sin embargo, la problemática sigue vigente razón por la cual se realizará seguimiento por parte de la OCI._x000a_Mediante correo electróni"/>
    <m/>
    <x v="0"/>
    <m/>
    <m/>
    <x v="1"/>
  </r>
  <r>
    <n v="2989"/>
    <n v="285"/>
    <x v="3"/>
    <s v="21. Se evidenció en el Adicional No. 02 que al indexarse el valor fondeado al IPC de la fecha en que se realizó, quedó pendiente un saldo por parte del concesionario de $84.077.434,09= en pesos constantes de diciembre de 2005."/>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Mediante memorando No. 2016-500-003794-3 del 16/03/2016 se solicita información de la auditoría para revisar la no conformidad. Se realizará una reunión con la Auditora con el fin de resolver las dudas"/>
    <m/>
    <x v="1"/>
    <s v="Mediante correo electrónico del 26/06/2016, se informa que la Fiduciaria en sus certificaciones de fondeos incluye esta reclasificación con valores negativos, y se realizó el movimiento con otra subcuenta. Para aclarar este caso puntual de la subcuenta de"/>
    <s v="JUNIO-JULIO"/>
    <x v="1"/>
  </r>
  <r>
    <n v="2990"/>
    <n v="286"/>
    <x v="3"/>
    <s v="22. Se realizó la evaluación de la MED, obteniendo como resultado un porcentaje promedio de 68.94, evidenciándose un aceptable seguimiento de las obligaciones contractuales del concesionario por parte de la interventoría. Se resalta la labor en la parte p"/>
    <x v="4"/>
    <x v="4"/>
    <x v="17"/>
    <s v="T Luz Jeni Fung Muñoz"/>
    <s v="Noviembre de 2015"/>
    <n v="2015"/>
    <s v="PEI"/>
    <s v="16F"/>
    <m/>
    <s v="En el numeral 3 del memorando No. 2015-500-015325-3 del 24/12/15, se mencionó que esta no conformidad no había sido enviada en la matriz original que remitió la oficina de control interno el 17/11/2015, por lo cual no se presentaron acciones para la misma"/>
    <m/>
    <m/>
    <m/>
    <s v="No se mencionó en el memorando No. 2015-500-015325-3"/>
    <m/>
    <x v="1"/>
    <s v="Mediante memorando No. 2016-500-003794-3 del 16/03/2016 se menciona que en varias ocasiones se solicitó personal adicional; sin embargo, la ANI no lo aprobó"/>
    <s v="ENE-MAR"/>
    <x v="1"/>
  </r>
  <r>
    <n v="2991"/>
    <n v="287"/>
    <x v="3"/>
    <s v="1. Ante la actualidad que vive el proyecto es preciso anotar que se requiere exigir al concesionario mejorar la señalización de obra en los sitios confluyentes de ejecución con la vía existente. "/>
    <x v="4"/>
    <x v="3"/>
    <x v="8"/>
    <s v="Ivan Mejia "/>
    <s v="Noviembre de 2015"/>
    <n v="2015"/>
    <s v="PEI"/>
    <n v="59"/>
    <m/>
    <s v="Se realizaran perio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_x000a_Mediante memorando No. 2016-306-009606-3 del 03/08/2016, se informa que se ha implementado un formato, en donde se lleva control de hallazgos de tipo operativo y mantenimiento. Además, recorridos entre el concesionario y la interventoría, con el fin de r"/>
    <s v="AGOSTO"/>
    <x v="1"/>
  </r>
  <r>
    <n v="2992"/>
    <n v="288"/>
    <x v="3"/>
    <s v="2. Insistir en el cumplimiento de los cronogramas de ejecución de acuerdo a cada sector, la alteración de los mismos si bien es viable contractualmente debe sustentarse muy bien cada cambio o reprogramación planteado por el concesionario a fin de cumplir "/>
    <x v="4"/>
    <x v="3"/>
    <x v="8"/>
    <s v="Ivan Mejia "/>
    <s v="Noviembre de 2015"/>
    <n v="2015"/>
    <s v="PEI"/>
    <n v="59"/>
    <m/>
    <s v="Se realizaran periódicamente análisis globales por sector y oficiará al Concesionario, para la adopción temprana de acciones correctivas orientadas al cumplimiento de los plazos previstos."/>
    <m/>
    <m/>
    <m/>
    <s v="Mediante correo electrónico del 22/12/15 se informa que se realizará acción recomendada. _x000a_Se revisará seguimiento en Marzo"/>
    <m/>
    <x v="1"/>
    <s v="Mediante memorando No. 2016-306-009606-3 del 03/08/2016, se anexan comunicaciones emitidas por la interventoría al concesionario, en donde se solicita cumplimiento del cronograma de obras; sin embargo, se informa que sólo hasta cumplir los 8 años de const"/>
    <s v="AGOSTO"/>
    <x v="1"/>
  </r>
  <r>
    <n v="2993"/>
    <n v="289"/>
    <x v="3"/>
    <s v="3. Apremiar la continuación de obras determinantes para el proyecto, como es el caso del puente de Chirajara en el sector 4 que evidencia parálisis de actividades."/>
    <x v="4"/>
    <x v="3"/>
    <x v="8"/>
    <s v="Ivan Mejia "/>
    <s v="Noviembre de 2015"/>
    <n v="2015"/>
    <s v="PEI"/>
    <n v="59"/>
    <m/>
    <s v="Se reiterará la alerta temprana realizada con oficio IBV-1984-15, ANI 2015-409-057650-2 (11/09/15)"/>
    <m/>
    <m/>
    <m/>
    <s v="Mediante correo electrónico del 22/12/15 se informa que se realizará acción recomendada. _x000a_Se revisará seguimiento en Marzo"/>
    <m/>
    <x v="1"/>
    <s v="_x000a_Mediante memorando No. 2016-306-009606-3 del 03/08/2016, se informa que en el 2016 se reactivó la construcción del puente de Chirajara por parte del concesionario, y que a la fecha tiene una tendencia normal de ejecución. De igual manera, se adjunta comu"/>
    <s v="AGOSTO"/>
    <x v="1"/>
  </r>
  <r>
    <n v="2994"/>
    <n v="290"/>
    <x v="3"/>
    <s v="8.1.2 Para la supervisión_x000a_1. Solicitar soportes sustentables de las reprogramaciones de los cronogramas de obras de los sectores en los cuales se han venido ajustando las fechas de ejecución de obras dadas por la concesión a fin del cumplimiento en tiempo"/>
    <x v="4"/>
    <x v="3"/>
    <x v="8"/>
    <s v="Ivan Mejia "/>
    <s v="Noviembre de 2015"/>
    <n v="2015"/>
    <s v="PEI"/>
    <n v="59"/>
    <s v="Ac"/>
    <s v="El concesionario de manera unilateral ha modificado la terminación de las etapas de construcción del alcance del Adicional No. 1 de conformidad con la Claudula Septima de dicho Adicional, estas modicaficaciones las ha realizado teniendo en cuanta tambien:"/>
    <m/>
    <m/>
    <m/>
    <s v="Mediante correo electrónico del 22/12/15 no se plantea ninguna acción de mejora al respecto._x000a__x000a_Mediante correo electrónico del 8 de marzo se anexa plan de mejoramiento._x000a_Se realizó reunión con el supervisor y la asistente el 9 de marzo, en donde se verificó"/>
    <m/>
    <x v="0"/>
    <m/>
    <m/>
    <x v="1"/>
  </r>
  <r>
    <n v="2995"/>
    <n v="291"/>
    <x v="3"/>
    <s v="2. Gestionar de manera proactiva lo contemplado en el Plan de Mejoramiento Institucional – PMI, referido a los hallazgos de la Contraloría General de la República de las auditorías anteriores que hasta el momento se mantienen en el proyecto, se evidencian"/>
    <x v="4"/>
    <x v="3"/>
    <x v="8"/>
    <s v="Ivan Mejia "/>
    <s v="Noviembre de 2015"/>
    <n v="2015"/>
    <s v="PEI"/>
    <n v="59"/>
    <s v="Ac"/>
    <s v="El area responsable de los dos hallazgos (466 y 467) es la Vicepresidencia Juridica, a la fecha de la Auditoria estaba pendiente un concepto del abogado externo relacionado con el desequilibrio económico o reclamación por enriquecimiento sin causa. Hallaz"/>
    <m/>
    <m/>
    <m/>
    <s v="Mediante correo electrónico del 22/12/15 no se plantea ninguna acción de mejora al respecto._x000a_Mediante correo electrónico del 8 de marzo se anexa plan de mejoramiento._x000a_Se realizó reunión con el supervisor y la asistente el 9 de marzo, en donde se verificó "/>
    <m/>
    <x v="0"/>
    <m/>
    <m/>
    <x v="1"/>
  </r>
  <r>
    <n v="2996"/>
    <n v="292"/>
    <x v="3"/>
    <s v="1. Si bien, la interventoría cuenta ya con una página web. www.concesionmvvcc.com. Esta NO permite establecer los avances del  proyecto. (no se actualiza desde 2013) no hace fácil la consulta de los usuarios toda vez que la misma página, en su ítem pregun"/>
    <x v="4"/>
    <x v="4"/>
    <x v="30"/>
    <s v="Alvaro Sandoval"/>
    <s v="Noviembre de 2015"/>
    <n v="2015"/>
    <s v="PEI"/>
    <n v="17"/>
    <m/>
    <m/>
    <m/>
    <m/>
    <m/>
    <s v="Mediante memorando No. 20155000149153 del 18/12/15 se informa que se tomarán acciones al respecto. Revisar avance en Marzo"/>
    <m/>
    <x v="1"/>
    <s v="Mediante memorando No. 2016-500-000795-3 del 20/01/2016 y No. 2016-500-003581-3 se informa que se actualiza la página web periódicamente"/>
    <s v="ENE-MAR"/>
    <x v="1"/>
  </r>
  <r>
    <n v="2997"/>
    <n v="293"/>
    <x v="3"/>
    <s v="2. El concesionario no cuenta con una página web específica para esta concesión, existe la página web de PAVIMENTOS COLOMBIA que hace alusión a la concesión  mencionada pero solo contiene información básica y no incluye links para acceder a la página de l"/>
    <x v="4"/>
    <x v="4"/>
    <x v="30"/>
    <s v="Alvaro Sandoval"/>
    <s v="Noviembre de 2015"/>
    <n v="2015"/>
    <s v="PEI"/>
    <n v="17"/>
    <m/>
    <m/>
    <m/>
    <m/>
    <m/>
    <s v="Mediante memorando No. 20155000149153 del 18/12/15 se informa que se tomarán acciones al respecto. Revisar avance en Marzo"/>
    <n v="100"/>
    <x v="1"/>
    <s v="Mediante memorando No. 2016-500-000795-3 del 20/01/2016 se informa que al ser una concesión de segunda generación, no es una obligación contractual la de tener pago web._x000a__x000a_"/>
    <s v="ENE-MAR"/>
    <x v="1"/>
  </r>
  <r>
    <n v="2998"/>
    <n v="294"/>
    <x v="3"/>
    <s v="3. Si bien mensualmente la interventoría presenta en el informe técnico de interventoría el análisis DOFA comparativo interventoría-concesión, relacionado con las actividades críticas y la valoración de los riesgos que requieren mayor atención por parte d"/>
    <x v="4"/>
    <x v="4"/>
    <x v="30"/>
    <s v="Alvaro Sandoval"/>
    <s v="Noviembre de 2015"/>
    <n v="2015"/>
    <s v="PEI"/>
    <n v="17"/>
    <m/>
    <m/>
    <m/>
    <m/>
    <m/>
    <s v="Mediante memorando No. 20155000149153 del 18/12/15 se informa que se tomarán acciones al respecto. Revisar avance en Marzo"/>
    <m/>
    <x v="1"/>
    <s v="Mediante memorando No. 2016-500-000795-3 del 20/01/2016 y No. 2016-500-003581-3 se informa que se está realizando seguimiento a la matriz y se anexa informes de soporte"/>
    <s v="ENE-MAR"/>
    <x v="1"/>
  </r>
  <r>
    <n v="2999"/>
    <n v="295"/>
    <x v="3"/>
    <s v="4. No se evidencia en las camionetas de la interventoría ni en los chalecos, los logos de la Agencia y el contrato al cual se está ejecutando, es importante señalar que dichos elementos lleven los logos de la ANI y hagan referencia al contrato que se está"/>
    <x v="4"/>
    <x v="4"/>
    <x v="30"/>
    <s v="Alvaro Sandoval"/>
    <s v="Noviembre de 2015"/>
    <n v="2015"/>
    <s v="PEI"/>
    <n v="17"/>
    <m/>
    <m/>
    <m/>
    <m/>
    <m/>
    <s v="Mediante memorando No. 20155000149153 del 18/12/15 se informa que se tomarán acciones al respecto. Revisar avance en Marzo"/>
    <n v="100"/>
    <x v="1"/>
    <s v="Mediante memorando No. 2016-500-000795-3 del 20/01/2016 se informa que se están utilizando los logos, y algunos son retirados dependiendo de la zona a la cual se vayas a movilizar por tema de orden público. Se anexa registro fotográfico utilizando el logo"/>
    <s v="ENE-MAR"/>
    <x v="1"/>
  </r>
  <r>
    <n v="3000"/>
    <n v="296"/>
    <x v="3"/>
    <s v="Para la supervisión_x000a_1. Gestionar de manera proactiva lo contemplado en el PMP, referido a las no conformidades que hasta el momento se mantienen sin cerrar en el proyecto, de acuerdo a lo valorado._x000a_"/>
    <x v="4"/>
    <x v="4"/>
    <x v="30"/>
    <s v="Alvaro Sandoval"/>
    <s v="Noviembre de 2015"/>
    <n v="2015"/>
    <s v="PEI"/>
    <n v="17"/>
    <m/>
    <m/>
    <m/>
    <m/>
    <m/>
    <s v="Mediante memorando No. 20155000149153 del 18/12/15 se informa que se tomarán acciones al respecto. Revisar avance en Marzo"/>
    <n v="100"/>
    <x v="1"/>
    <s v="Mediante memorando No. 2016-500-000795-3 del 20/01/2016 se informa que se ha apoyado en la respuesta y acciones del PMI y PMP; sin embargo, se revisará avance del PMP en marzo._x000a__x000a_Mediante memorando No. 2016-500-007359-3 del 15/06/2016 y soportes enviados e"/>
    <s v="JUNIO"/>
    <x v="1"/>
  </r>
  <r>
    <n v="3001"/>
    <n v="297"/>
    <x v="3"/>
    <s v="2. Establecer un mecanismo de bitácora de las actuaciones de los anteriores supervisores que permita ubicar y establecer la trazabilidad de las actuaciones asociadas a las evidencias documentales, especialmente respecto de las respuestas dadas por la ANI "/>
    <x v="4"/>
    <x v="4"/>
    <x v="30"/>
    <s v="Alvaro Sandoval"/>
    <s v="Noviembre de 2015"/>
    <n v="2015"/>
    <s v="PEI"/>
    <n v="17"/>
    <m/>
    <m/>
    <m/>
    <m/>
    <m/>
    <s v="Mediante memorando No. 20155000149153 del 18/12/15 se informa que se tomarán acciones al respecto. Revisar avance en Marzo"/>
    <n v="100"/>
    <x v="1"/>
    <s v="Mediante memorando No. 20155000149153 del 18/12/15 y memorando No. 2016-500-000795-3 del 20/01/2016 se informa que el mecanismo de gestión documental es el &quot;Orfeo&quot;, razón por la cual no lo consideran necesario._x000a__x000a_Se cierra por considerarse una recomendació"/>
    <s v="ENE-MAR"/>
    <x v="1"/>
  </r>
  <r>
    <n v="3003"/>
    <n v="299"/>
    <x v="3"/>
    <s v="No conformidad  por contravenir la exigencia del deber de publicación de estudios previos:_x000a_Nueve  (9)  convenios no publicaron estudios previos:_x000a_1. Convenio Interadministrativo sin número, suscrito el 29 de octubre de 2014,  con el Distrito Especial, Indu"/>
    <x v="7"/>
    <x v="5"/>
    <x v="21"/>
    <s v="Mariela Grass"/>
    <s v="Diciembre de 2015"/>
    <n v="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m/>
    <x v="0"/>
  </r>
  <r>
    <n v="3004"/>
    <n v="300"/>
    <x v="3"/>
    <s v="No conformidad  por contravenir la exigencia del deber de publicación de acto  administrativo de justificación de contratación directa:_x000a_Cinco (5) convenios no publicaron acto administrativo de justificación de la contratación directa:_x000a_1. Convenio interadm"/>
    <x v="7"/>
    <x v="5"/>
    <x v="21"/>
    <s v="Mariela Grass"/>
    <s v="Diciembre de 2015"/>
    <n v="2015"/>
    <s v="PEI"/>
    <n v="125"/>
    <s v="Ap"/>
    <s v="Expedir una circular mediante la cual se ratifique el deber de adelantar los convenios interadministrativos con base en el procedimiento establecido para el efecto._x000a__x000a_la VE Remitira dentro de los tres días siguientes a la expedición del documento que conti"/>
    <d v="2016-04-28T00:00:00"/>
    <d v="2016-06-30T00:00:00"/>
    <s v="Gabriel Eduardo del Toro Benavides"/>
    <m/>
    <m/>
    <x v="0"/>
    <m/>
    <m/>
    <x v="0"/>
  </r>
  <r>
    <n v="3005"/>
    <n v="301"/>
    <x v="3"/>
    <s v=" No conformidad  por contravenir la exigencia del deber de publicación en el SECOP de los “Documentos del Proceso y los actos administrativos del proceso de contratación, dentro de los tres (3) días siguientes a su expedición”_x000a__x000a_El tercer criterio de eval"/>
    <x v="7"/>
    <x v="5"/>
    <x v="21"/>
    <s v="Mariela Grass"/>
    <s v="Diciembre de 2015"/>
    <n v="2015"/>
    <s v="PEI"/>
    <n v="125"/>
    <s v="Ap"/>
    <s v="Expedir una circular mediante la cual se ratifique el deber de adelantar los convenios interadministrativos con base en el procedimiento establecido para el efecto._x000a_ _x000a_la VE  Remitir dentro de los tres días siguientes a la expedición del documento (estudio"/>
    <d v="2016-04-28T00:00:00"/>
    <d v="2016-06-30T00:00:00"/>
    <s v="Gabriel Eduardo del Toro Benavides"/>
    <m/>
    <m/>
    <x v="0"/>
    <m/>
    <m/>
    <x v="0"/>
  </r>
  <r>
    <n v="3006"/>
    <n v="1"/>
    <x v="4"/>
    <s v="5.1. Incumplimiento en el término de atención de 58 solicitudes que representan el 25% del total de las 537 comunicaciones recibidas durante el primer semestre de 2015, que se describen al detalle en el anexo."/>
    <x v="6"/>
    <x v="2"/>
    <x v="14"/>
    <s v="Luz Mary Hernández"/>
    <s v="Enero de 2016"/>
    <n v="2016"/>
    <s v="PAOC"/>
    <n v="1"/>
    <s v="Ac"/>
    <s v="En el plan de mejoramiento  enviado por atención al ciudadno se indica que se han dado continuidad a los procesos disciplinarios abiertos sobre estos temas.  _x000a_Continuidad de charlas de peticion//inclusión de nuevos avisos en outlook a cada usuario//Dar co"/>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
    <s v="En los informes de atención al ciudadno se evidencia un capitulo en donde se precisa lo referente con el tema de investigaciones disciplinarias aperturadas. para el tercer trimestre de 2015 se inició actuación preliminar disciplinaria por presunta falta o"/>
    <m/>
    <x v="0"/>
    <m/>
    <m/>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
    <x v="6"/>
    <x v="2"/>
    <x v="14"/>
    <s v="Luz Mary Hernández"/>
    <s v="Enero de 2016"/>
    <n v="2016"/>
    <s v="PAOC"/>
    <n v="1"/>
    <s v="Ac"/>
    <s v="En el plan de mejoramiento  enviado por atención al ciudadno se indica que se han dado continuidad a los procesos disciplinarios abiertos sobre estos temas.  "/>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
    <m/>
    <x v="0"/>
    <m/>
    <m/>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
    <x v="6"/>
    <x v="2"/>
    <x v="14"/>
    <s v="Luz Mary Hernández"/>
    <s v="Enero de 2016"/>
    <n v="2016"/>
    <s v="PAOC"/>
    <n v="1"/>
    <s v="Ac"/>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m/>
    <x v="0"/>
    <m/>
    <m/>
    <x v="0"/>
  </r>
  <r>
    <n v="3009"/>
    <n v="4"/>
    <x v="4"/>
    <s v="1. Entregar a la Agencia el informe mensual dentro de los tiempos estipulados en el contrato de interventoría en la sección 4.02 “Informes Mensuales” literal a) el cual menciona: “Durante la vigencia del presente contrato, el Interventor deberá suministra"/>
    <x v="4"/>
    <x v="3"/>
    <x v="15"/>
    <s v="Mónica Bibiana Forero "/>
    <s v="Febrero de 2016"/>
    <n v="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s v="JUNIO-JULIO"/>
    <x v="1"/>
  </r>
  <r>
    <n v="3010"/>
    <n v="5"/>
    <x v="4"/>
    <s v="2. Cumplir con los tiempos establecidos en el contrato de interventoría en la sección 4.02 “Informes Mensuales” literal a) y b),  de tal manera que se entregue la información financiera con al menos un mes vencido en cada uno de los informes mensuales. De"/>
    <x v="4"/>
    <x v="3"/>
    <x v="15"/>
    <s v="Mónica Bibiana Forero "/>
    <s v="Febrero de 2016"/>
    <n v="2016"/>
    <s v="PEI"/>
    <n v="49"/>
    <m/>
    <s v="La interventoría se permite solicitar amablemente a la Entidad que se acuerde por medio de un otrosí la modificación de la fecha de entrega del informe mensual"/>
    <m/>
    <m/>
    <m/>
    <s v="Mediante correo electrónico del 28/03/2016 se da respuesta a las no conformidades"/>
    <m/>
    <x v="1"/>
    <s v="Mediante correo electrónico del 28/03/2016 se da respuesta a las no conformidades._x000a__x000a_Mediante correo electrónico del 28/06/2016, se informa que en comités de regularización se solicitó la entrega de los informes en las fechas establecidas. Se evidencia que"/>
    <s v="JUNIO-JULIO"/>
    <x v="1"/>
  </r>
  <r>
    <n v="3011"/>
    <n v="6"/>
    <x v="4"/>
    <s v="3. En la visita de obra se observó que en el viaducto antiguo de la Caro el concesionario empezó actividades de topografía, ubicación de maquinaria y material en la zona, armado de hierro, entre otros, sin tener aprobado un plan de obras por parte de la I"/>
    <x v="4"/>
    <x v="3"/>
    <x v="15"/>
    <s v="Mónica Bibiana Forero "/>
    <s v="Febrero de 2016"/>
    <n v="2016"/>
    <s v="PEI"/>
    <n v="49"/>
    <m/>
    <s v="La interventoría ha sido clara ante la ANI y ante el Concesionario, de que la obra no se puede iniciar hasta tanto se suscriba el acta de iniciación previa la suscripción de un otrosí en donde se plasme el acuerdo conciliatorio, pero el Concesionario ha i"/>
    <m/>
    <m/>
    <m/>
    <s v="Mediante correo electrónico del 28/03/2016 se da respuesta a las no conformidades. Soportes"/>
    <n v="100"/>
    <x v="1"/>
    <s v="Mediante correo electrónico del 28/06/2016, se informa que las obras se suspendieron debido a que no se tenia permiso de intervención en la vía férrea. Mediante otrosí 60 se acordó plan de obras y cronograma._x000a_Mediante correo electrónico del 04/08/2016, se"/>
    <s v="AGOSTO"/>
    <x v="1"/>
  </r>
  <r>
    <n v="3012"/>
    <n v="7"/>
    <x v="4"/>
    <s v="4. Incluir dentro de las matrices de riesgo actividades que se generan en etapas diferentes a la de la construcción, ya que se evidencia que no se tiene un control sobre riesgos adicionales que están presentes en el proyecto en la etapa de operación y sob"/>
    <x v="4"/>
    <x v="3"/>
    <x v="15"/>
    <s v="Mónica Bibiana Forero "/>
    <s v="Febrero de 2016"/>
    <n v="2016"/>
    <s v="PEI"/>
    <n v="49"/>
    <m/>
    <s v="El departamento de HSEQ de la interventoría realizará una visita al proyecto para establecer que puntos se deben cambiar o incluir en la matriz de riesgos"/>
    <m/>
    <m/>
    <m/>
    <s v="Mediante correo electrónico del 28/03/2016 se da respuesta a las no conformidades"/>
    <m/>
    <x v="1"/>
    <s v="Mediante correo electrónico del 28/06/2016, se evidencia que se realizó la visita y se incluyeron los riesgos en la matriz de seguimiento. Se anexa registro fotográfico y actas de recibo HSEQ"/>
    <s v="JUNIO-JULIO"/>
    <x v="1"/>
  </r>
  <r>
    <n v="3013"/>
    <n v="8"/>
    <x v="4"/>
    <s v="7.1.2 Para la supervisión_x000a_1. Solicitar y hacer cumplir con los tiempos de entrega del informe mensual a cargo de la Interventoría, al igual que la información financiera actualizada."/>
    <x v="4"/>
    <x v="3"/>
    <x v="15"/>
    <s v="Mónica Bibiana Forero "/>
    <s v="Febrero de 2016"/>
    <n v="2016"/>
    <s v="PEI"/>
    <n v="49"/>
    <m/>
    <s v="Se solicitó a la interventoría en plan de regularización del día Lunes 25 de Abril de 2016, cumplir con las fechas establecidas contractualmente para la radicación del Informe Mensual de Interventoría y de la información financiera. Al respecto el Interve"/>
    <m/>
    <m/>
    <m/>
    <s v="Mediante correos electrónicos del 4 de abril, 14 de abril y 26 de abril se recordó al supervisor la entrega del plan de mejoramiento._x000a__x000a_Mediante correo electrónico del 28 de abril, es supervisor envío plan de mejoramiento. A la espera de acciones tomadas p"/>
    <m/>
    <x v="1"/>
    <s v="Mediante correo electrónico del 28/06/2016, se informa que en comités de regularización se solicitó la entrega de los informes en las fechas establecidas. Se evidencia que los informes de  abril y mayo se han entregado oportunamente. "/>
    <s v="JUNIO-JULIO"/>
    <x v="1"/>
  </r>
  <r>
    <n v="3014"/>
    <n v="9"/>
    <x v="4"/>
    <s v="2. Gestionar de manera proactiva lo contemplado en el Plan de Mejoramiento por Procesos – PMP, referido a las recomendaciones de las auditorías anteriores (desde diciembre de 2012) que hasta el momento se mantienen en el proyecto."/>
    <x v="4"/>
    <x v="3"/>
    <x v="15"/>
    <s v="Mónica Bibiana Forero "/>
    <s v="Febrero de 2016"/>
    <n v="2016"/>
    <s v="PEI"/>
    <n v="49"/>
    <m/>
    <m/>
    <m/>
    <m/>
    <m/>
    <s v="Mediante correo electrónico del 28/03/2016 se da respuesta a las no conformidades"/>
    <m/>
    <x v="1"/>
    <s v="Se evidencia en la reunión del 15 de junio y envio de documentación soporte el 24 de junio, que se ha gestionado el cierre del PMP"/>
    <s v="JUNIO-JULIO"/>
    <x v="1"/>
  </r>
  <r>
    <n v="3015"/>
    <n v="10"/>
    <x v="4"/>
    <s v="1. Una vez revisado el informe mensual se sugiere a la interventoría profundizar las conclusiones del informe por cada una de las temáticas, a fin de establecer las sugerencias para cada uno de los componentes, ya que se encuentra bastante información en "/>
    <x v="4"/>
    <x v="3"/>
    <x v="60"/>
    <s v="Ivan Mejia "/>
    <s v="Febrero de 2016"/>
    <n v="2016"/>
    <s v="PEI"/>
    <n v="107"/>
    <m/>
    <s v="1. A partir del informe No. 9 (corresponde al periodo del 1 al 31 marzo_2016), se atenderá la mejora sobre el informe en incluir no menos de 5 conclusiones por especialidad._x000a_2. Se incluirá como un requisito (5 conclusiones como mínimo por cada especialida"/>
    <m/>
    <m/>
    <m/>
    <s v="Mediante correo electrónico del 21/03/2016, se anexa plan de mejoramiento"/>
    <m/>
    <x v="1"/>
    <s v="_x000a_Mediante correo electrónico del 28/06/2016, se anexa informe mensual No. 9, en donde se evidencia que generan conclusiones por cada componente"/>
    <s v="JUNIO-JULIO"/>
    <x v="1"/>
  </r>
  <r>
    <n v="3016"/>
    <n v="11"/>
    <x v="4"/>
    <s v="2. De acuerdo a los cambios que se vienen planteando por la concesión referidos a disminución de longitud de los túneles respecto a lo previsto inicialmente por el concesionario, debe sustentarse muy claramente dichas disminuciones debido al costo implíci"/>
    <x v="4"/>
    <x v="3"/>
    <x v="60"/>
    <s v="Ivan Mejia "/>
    <s v="Febrero de 2016"/>
    <n v="2016"/>
    <s v="PEI"/>
    <n v="107"/>
    <m/>
    <s v="Revisión sobre los diseños definitivos a las UF No. 1, 2, 3, 4, 5, 6, donde se garantice una disminución no mayor al 10% sobre los diseños iniciales, lo cual ha sido definido contractualmente entre el Concesionario y la entidad (ANI). _x000a__x000a_Revisión a nivel t"/>
    <m/>
    <m/>
    <m/>
    <s v="Mediante correo electrónico del 21/03/2016, se anexa plan de mejoramiento._x000a__x000a_Mediante correo electrónico del 28/06/2016, se informa que aún se está a la espera del otrosí No. 2, de tal manera que se incluya la revisión técnica, ambiental, financiera, socia"/>
    <m/>
    <x v="0"/>
    <m/>
    <m/>
    <x v="1"/>
  </r>
  <r>
    <n v="3017"/>
    <n v="12"/>
    <x v="4"/>
    <s v="3. La interventoría debe establecer una metodología conjunta con el concesionario para la revisión de la documentación de las carpetas prediales y en general la gestión predial que permitan avanzar con la información preliminar de identificación y levanta"/>
    <x v="4"/>
    <x v="3"/>
    <x v="60"/>
    <s v="Ivan Mejia "/>
    <s v="Febrero de 2016"/>
    <n v="2016"/>
    <s v="PEI"/>
    <n v="107"/>
    <m/>
    <s v="1-Metodología está definida contractualmente como revisar los documentos de gestión predial según apéndice técnico No. 7. _x000a_Está definido por el Contrato:_x000a__x000a_A los 210 días se entrega el Plan de Adquisición de predios , luego, las partes _x000a_a partir de los 210"/>
    <m/>
    <m/>
    <m/>
    <s v="Mediante correo electrónico del 21/03/2016, se anexa plan de mejoramiento"/>
    <m/>
    <x v="1"/>
    <s v="Mediante correo electrónico del 28/06/2016, se Se adjunta lista de formato GCSP-F-046 &quot;Lista de Chequeo Expedientes Prediales&quot; y  formato FR-CMA-004-0 &quot;Control documentos&quot;-prediales. _x000a__x000a_"/>
    <s v="JUNIO-JULIO"/>
    <x v="1"/>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
    <x v="4"/>
    <x v="3"/>
    <x v="60"/>
    <s v="Ivan Mejia "/>
    <s v="Febrero de 2016"/>
    <n v="2016"/>
    <s v="PEI"/>
    <n v="107"/>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m/>
    <x v="0"/>
    <m/>
    <m/>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
    <x v="1"/>
    <x v="1"/>
    <x v="1"/>
    <s v="M Natalia "/>
    <s v="Febrero de 2016"/>
    <n v="2016"/>
    <s v="PIL_x000a_PEI "/>
    <s v="40_x000a_52"/>
    <s v="Ac"/>
    <s v="• Se ajustara el instructivo SEPG-I-006 (Metodología plan de acción)_x000a_o Solicitará  a las áreas respectivas explicación sobre las metas no cumplidas._x000a_o El GITP presentara informe a la alta dirección sobre el  no cumplimiento de las metas programadas._x000a_• El "/>
    <m/>
    <m/>
    <m/>
    <m/>
    <m/>
    <x v="0"/>
    <m/>
    <m/>
    <x v="0"/>
  </r>
  <r>
    <n v="3020"/>
    <n v="15"/>
    <x v="4"/>
    <s v="2.      Se publicaron en la página web de la entidad los indicadores por proceso, generados del plan de acción; sin embargo, falta que los indicadores sean validados por los líderes de proceso y realicen el análisis de estos."/>
    <x v="1"/>
    <x v="1"/>
    <x v="1"/>
    <s v="M Natalia "/>
    <s v="Febrero de 2016"/>
    <n v="2016"/>
    <s v="PIL_x000a_PEI "/>
    <s v="40_x000a_52"/>
    <s v="Ac"/>
    <s v="• Se ajustara el manual SEPG-M-003 (Manual para la elaboración de indicadores)_x000a_o Indicará las competencias del equipo de calidad en la selección de los indicadores de procesos._x000a_"/>
    <m/>
    <m/>
    <m/>
    <m/>
    <m/>
    <x v="0"/>
    <m/>
    <m/>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
    <x v="1"/>
    <x v="1"/>
    <x v="1"/>
    <s v="M Natalia "/>
    <s v="Febrero de 2016"/>
    <n v="2016"/>
    <s v="PIL_x000a_PEI "/>
    <s v="40_x000a_52"/>
    <s v="Ac"/>
    <s v="• Se ajustara el instructivo SEPG-I-006 (Metodología plan de acción)_x000a_o Se complementará el instructivo en cuanto al tipo de evidencias que soporten el reporte._x000a_"/>
    <m/>
    <m/>
    <m/>
    <m/>
    <m/>
    <x v="0"/>
    <m/>
    <m/>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
    <x v="6"/>
    <x v="2"/>
    <x v="14"/>
    <s v="Luz Mary Hernández"/>
    <s v="Febrero de 2016"/>
    <n v="2016"/>
    <s v="PIL"/>
    <n v="35"/>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
    <n v="70"/>
    <x v="0"/>
    <m/>
    <m/>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
    <x v="6"/>
    <x v="2"/>
    <x v="14"/>
    <s v="Luz Mary Hernández"/>
    <s v="Febrero de 2016"/>
    <n v="2016"/>
    <s v="PIL"/>
    <n v="35"/>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
    <s v="Se verificará el cumplimiento de las acciones propuestas trimestralmente. Se realizará pruebas aleatorias sobre la inclusión del los enlaces de las entradas Vs. Repuestas. Por otra parte, se revisarán soportes de asistencias a las capacitaciones._x000a_Agosto 2"/>
    <n v="80"/>
    <x v="0"/>
    <m/>
    <m/>
    <x v="0"/>
  </r>
  <r>
    <n v="3024"/>
    <n v="19"/>
    <x v="4"/>
    <s v="5.3. Se observó que, para la tipología correspondiente a “SOLICITUD O CONSULTA EN MATERIA DE EJECUCIÓN CONTRACTUAL”, existe una posible inconsistencia del sistema de información en el conteo de términos de que trata el núm. 16 del art. 25 de la Ley 80  de"/>
    <x v="6"/>
    <x v="2"/>
    <x v="14"/>
    <s v="Luz Mary Hernández"/>
    <s v="Febrero de 2016"/>
    <n v="2016"/>
    <s v="PIL"/>
    <n v="35"/>
    <m/>
    <s v="En el plan de mejoramiento propuesto se indica que el GIT administrativo y financiero revisará y ajustará, de ser necesario, los plazos, de conformidad con la ley. "/>
    <d v="2016-04-01T00:00:00"/>
    <d v="2016-12-31T00:00:00"/>
    <s v="La ingeniera encargada del ORFEO, informa mediante correo que ya realizó los ajustes pertinentes, en lo concerniente con el cambio de 60 días, aclarando que la fecha de vencimiento será muy aproximada, más no exacta."/>
    <s v="Se recibe copia del correo de fecha 12/04/2016, por medio del cual la Ingeniera encargada del ORFEO, informa Atención al ciudadno y a correspondencia los ajuste efectuados sobre el tema. A su vez en conversación con la funcionaria de correspondencia se in"/>
    <n v="100"/>
    <x v="1"/>
    <m/>
    <s v="ABRIL"/>
    <x v="0"/>
  </r>
  <r>
    <n v="3025"/>
    <n v="20"/>
    <x v="4"/>
    <s v="5.4. La oficina de atención al ciudadano no se encuentra ubicada en una zona de fácil acceso para la ciudadanía, ocasionando limitaciones en el ingreso, y a su vez falta de una interacción oportuna y de calidad."/>
    <x v="6"/>
    <x v="2"/>
    <x v="14"/>
    <s v="Luz Mary Hernández"/>
    <s v="Febrero de 2016"/>
    <n v="2016"/>
    <s v="PIL"/>
    <n v="35"/>
    <m/>
    <m/>
    <m/>
    <m/>
    <s v="A través de  memorando 2016-402-005325-3 27/04/2016 la dependencia competente  argumenta que esta no conformidad, es una sugerencia y por lo tanto no se incluye en el plan de mejoramiento."/>
    <s v="Se tendrá en cuenta los argumentos expuestos, teniendo en cuenta los establecido en el art. 76 de la ley 1474 de 2011. En este sentido se procederá a cambia de connotación de NO conformidad a Sugerencia."/>
    <n v="100"/>
    <x v="1"/>
    <m/>
    <s v="ABRIL"/>
    <x v="0"/>
  </r>
  <r>
    <n v="3026"/>
    <n v="21"/>
    <x v="4"/>
    <s v="5.5. No se evidenciaron documentos que soportaran las capacitaciones que la entidad (Plan institucional de capacitaciones) ofreciera a los servidores públicos que orientan y atienden a los ciudadanos "/>
    <x v="6"/>
    <x v="2"/>
    <x v="14"/>
    <s v="Luz Mary Hernández"/>
    <s v="Febrero de 2016"/>
    <n v="2016"/>
    <s v="PIL"/>
    <n v="35"/>
    <m/>
    <s v="En el plan de mejoramiento propuesto informan que quedo registrada en talento humano plan institucional de capacitación para el área de atención al ciudadano y se continuará la asistencia a las capacitaciones que a PND, DAFP, ESAP y Secretaría de Transpar"/>
    <d v="2016-05-01T00:00:00"/>
    <d v="2016-12-31T00:00:00"/>
    <s v="En las fichas PIC ANI-2016 se relacionan las diferentes actividades y capacitaciones enfocadas al tema de atención al ciudadno_x000a_JUNIO 2016 El equipo de atención al ciudadano participa de las capacitaciones, foros, reuniones adelantadas por Planeación Nacio"/>
    <s v="Se recibió mediante correo anexo 2C Consolidado fichas PIC ANI 2016, en donde se evidencia la inclusión de capacitaciones sobre temas relacionados con PQRS._x000a_Agosto 2016: Se recibieron mediante correo evidencias fotográficas y listas de asistencia de las c"/>
    <n v="100"/>
    <x v="1"/>
    <m/>
    <s v="septiembre"/>
    <x v="0"/>
  </r>
  <r>
    <n v="3027"/>
    <n v="22"/>
    <x v="4"/>
    <s v="No se ha generado “check lista” donde se controlen variables de los procesos judiciales y de los procesos de adquisición predial – expropiaciones judiciales."/>
    <x v="5"/>
    <x v="5"/>
    <x v="12"/>
    <s v="Marcos  Noguera"/>
    <s v="Febrero de 2016"/>
    <n v="2016"/>
    <s v="PIL"/>
    <n v="11"/>
    <s v="Ac"/>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m/>
    <x v="0"/>
    <m/>
    <m/>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
    <x v="5"/>
    <x v="5"/>
    <x v="12"/>
    <s v="Marcos  Noguera"/>
    <s v="Febrero de 2016"/>
    <n v="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29"/>
    <n v="24"/>
    <x v="4"/>
    <s v="Tener en cuenta las alarmas arrojadas dentro del sistema y realizar su efectiva corrección como lo son:"/>
    <x v="5"/>
    <x v="5"/>
    <x v="12"/>
    <s v="Marcos  Noguera"/>
    <s v="Febrero de 2016"/>
    <n v="2016"/>
    <s v="PIL"/>
    <n v="11"/>
    <m/>
    <m/>
    <m/>
    <m/>
    <m/>
    <m/>
    <m/>
    <x v="1"/>
    <s v="Se trabajara con la no conformidad 2962 "/>
    <s v="ABRIL"/>
    <x v="0"/>
  </r>
  <r>
    <n v="3030"/>
    <n v="25"/>
    <x v="4"/>
    <s v="La entidad cuenta con 501 procesos judiciales sin provisión contable y calificación del riesgo, en el informe anterior esta cifra era de 41 el número de procesos, es decir, no ha habido mejora. "/>
    <x v="5"/>
    <x v="5"/>
    <x v="12"/>
    <s v="Marcos  Noguera"/>
    <s v="Febrero de 2016"/>
    <n v="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31"/>
    <n v="26"/>
    <x v="4"/>
    <s v="De la misma manera siguen existiendo 6 procesos con inconsistencias entre la instancia y los fallos reportados no incluidos en el sistema, igualmente no hubo mejora."/>
    <x v="5"/>
    <x v="5"/>
    <x v="12"/>
    <s v="Marcos  Noguera"/>
    <s v="Febrero de 2016"/>
    <n v="2016"/>
    <s v="PIL"/>
    <n v="11"/>
    <s v="Ap"/>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m/>
    <x v="0"/>
    <m/>
    <m/>
    <x v="0"/>
  </r>
  <r>
    <n v="3032"/>
    <n v="27"/>
    <x v="4"/>
    <s v="* La entidad realizó  la encuesta para medir el clima laboral, el  16 de  diciembre de 2015 a todos los servidores de la Agencia, no obstante, falta la divulgación y publicación de los resultados de esta, que sirven de insumo para ajustar el código de éti"/>
    <x v="1"/>
    <x v="1"/>
    <x v="1"/>
    <s v="M Natalia "/>
    <s v="Marzo de 2016"/>
    <n v="2016"/>
    <s v="PIL"/>
    <n v="32"/>
    <m/>
    <s v="memorando 18/03/2016 numero 2016-601-003903-3_x000a_18/03/2016 se realizara  mesas de trabajo con las diferentes áreas, para proyectar las actividades necesarias para dar cumplimiento al MECI a partir del mes de abril"/>
    <d v="2016-04-01T00:00:00"/>
    <d v="2016-12-31T00:00:00"/>
    <m/>
    <s v="11/07/2016 se evidenció :_x000a_* La entidad realizó  la encuesta para medir el clima laboral, el  16 de  diciembre de 2015 a todos los servidores de la Agencia y se publicó los resultados en la primera edición de la revista ANI informa y en la página web de la"/>
    <n v="75"/>
    <x v="0"/>
    <m/>
    <m/>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
    <x v="1"/>
    <x v="1"/>
    <x v="4"/>
    <s v="M Natalia "/>
    <s v="Marzo de 2016"/>
    <n v="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m/>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
    <x v="1"/>
    <x v="1"/>
    <x v="1"/>
    <s v="M Natalia "/>
    <s v="Marzo de 2016"/>
    <n v="2016"/>
    <s v="PIL"/>
    <n v="32"/>
    <m/>
    <s v="memorando 18/03/2016 numero 2016-601-003903-3_x000a_18/03/2016 se realizara  mesas de trabajo con las diferentes áreas, para proyectar las actividades necesarias para dar cumplimiento al MECI a partir del mes de abril"/>
    <d v="2016-04-01T00:00:00"/>
    <d v="2016-12-31T00:00:00"/>
    <m/>
    <m/>
    <m/>
    <x v="0"/>
    <m/>
    <m/>
    <x v="0"/>
  </r>
  <r>
    <n v="3035"/>
    <n v="30"/>
    <x v="4"/>
    <s v="8.1.1 Para la interventoría_x000a_• Utilizando las evidencias documentales suministradas por el supervisor, se observan inconsistencias en relación al personal para la etapa de construcción, con no objeción de la ANI y el listado suministrado por la interventor"/>
    <x v="4"/>
    <x v="3"/>
    <x v="51"/>
    <s v="Alvaro Sandoval"/>
    <s v="Marzo de 2016"/>
    <n v="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listado vigente del personal aporbado por la ANI."/>
    <s v="AGOSTO"/>
    <x v="1"/>
  </r>
  <r>
    <n v="3036"/>
    <n v="31"/>
    <x v="4"/>
    <s v="• En relación con el sistema de gestión de calidad, se evidenció, que si bien tienen ya formatos para utilizar en campo, no se evidenció la existencia de procesos ni de mapa de procesos. El sistema esta apenas en montaje y además el personal para la etapa"/>
    <x v="4"/>
    <x v="3"/>
    <x v="51"/>
    <s v="Alvaro Sandoval"/>
    <s v="Marzo de 2016"/>
    <n v="2016"/>
    <s v="PEI"/>
    <n v="149"/>
    <m/>
    <s v="Se enviará relación del personal aprobado o NO OBJETADO a la ANI, para que procedan a correlacionarlo con lo que ellos tienen internamente y aclarar y dejar el soporte respectivo de los aprobados y llegar a tener el mismo dato de forma precisa y clara."/>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plan de calidad vigente de la interventoría."/>
    <s v="AGOSTO"/>
    <x v="1"/>
  </r>
  <r>
    <n v="3037"/>
    <n v="32"/>
    <x v="4"/>
    <s v="• Se tiene implementado en cada uno de los recursos físicos en obra, el logotipo institucional vigente de la ANI aunque el utilizado para los vehículos no se encuentra en las mejores condiciones de legibilidad y se recomendó su cambio."/>
    <x v="4"/>
    <x v="3"/>
    <x v="51"/>
    <s v="Alvaro Sandoval"/>
    <s v="Marzo de 2016"/>
    <n v="2016"/>
    <s v="PEI"/>
    <n v="149"/>
    <m/>
    <s v="Se enviará con oficio a la ANI nuevamente el Plan de Calidad en su versión 3, donde incluye el mapa de procesos, donde desglosa los procesos que se manejan dentro del proyecto , sus procedimientos , caracterizaciones de cada  proceso, manual de gestión de"/>
    <m/>
    <m/>
    <m/>
    <s v="Mediante correo electrónico del 29/04/2016, se envía plan de mejoramiento. A espera de documentación que evidencie avance"/>
    <m/>
    <x v="1"/>
    <s v="Mediante correo electrónico del 24/06/2016,  se anexa registro fotográfico en donde la interventoría implementó el logo de la ANI en sus recursos físicos"/>
    <s v="JUNIO-JULIO"/>
    <x v="1"/>
  </r>
  <r>
    <n v="3038"/>
    <n v="33"/>
    <x v="4"/>
    <s v="• No se evidenció que el Interventor entregue en sus informes mensuales financieros, el diagnostico estratégico del concesionario, como parte de las labores de seguimiento de éste tema de manera regular, actualizada y detallada."/>
    <x v="4"/>
    <x v="3"/>
    <x v="51"/>
    <s v="Alvaro Sandoval"/>
    <s v="Marzo de 2016"/>
    <n v="2016"/>
    <s v="PEI"/>
    <n v="149"/>
    <m/>
    <s v="Se realizará el cambio del logotipo  en los vehículo , los cuales se deben tener legibles y en buenas condiciones."/>
    <m/>
    <m/>
    <m/>
    <s v="Mediante correo electrónico del 29/04/2016, se envía plan de mejoramiento. A espera de documentación que evidencie avance"/>
    <m/>
    <x v="1"/>
    <s v="Mediante correo electrónico del 24/06/2016, se informa que no es una obligación contractual. Se cierra por considerse una recomendación"/>
    <s v="JUNIO-JULIO"/>
    <x v="1"/>
  </r>
  <r>
    <n v="3039"/>
    <n v="34"/>
    <x v="4"/>
    <s v="• No se encontró evidencia que la Interventoría  examina, verifica y controla el documento del beneficiario real para garantizar que no hay violación a los LA/FT (lavado de activos y financiación de terrorismo). Tampoco evidencia de la solicitud del corre"/>
    <x v="4"/>
    <x v="3"/>
    <x v="51"/>
    <s v="Alvaro Sandoval"/>
    <s v="Marzo de 2016"/>
    <n v="2016"/>
    <s v="PEI"/>
    <n v="149"/>
    <m/>
    <s v="SE DA LA NO OBJECIÓN DE LA NC.  Se informa  que este diagnóstico se encuentra desglosado en el informe mensual del mes de marzo entregado con oficio CP-PER-601-2016 con radicado de la ANI 2016-409-029016-2 el 13 de abril de 2016.  Se encuentra dentro del "/>
    <m/>
    <m/>
    <m/>
    <s v="Mediante correo electrónico del 29/04/2016, se envía plan de mejoramiento. A espera de documentación que evidencie avance"/>
    <m/>
    <x v="1"/>
    <s v="Mediante correo electrónico del 24/06/2016, se anexa la política de prevención, control y gestión de riesgos de corrupción, lavado de activos y financiación de terrorismo implementado por el concesionario."/>
    <s v="JUNIO-JULIO"/>
    <x v="1"/>
  </r>
  <r>
    <n v="3040"/>
    <n v="35"/>
    <x v="4"/>
    <s v="• Durante el plazo de la actividad de actualización de inventario de activos, no se evidenció el seguimiento de la interventoría a las diligencias adelantadas por el concesionario para actualizar anualmente el inventario valorizado de activos de la conces"/>
    <x v="4"/>
    <x v="3"/>
    <x v="51"/>
    <s v="Alvaro Sandoval"/>
    <s v="Marzo de 2016"/>
    <n v="2016"/>
    <s v="PEI"/>
    <n v="149"/>
    <m/>
    <s v="NO OBJECIÓN DE LA  NC. Se informa que le fue solicitado al POB y fiduciaria  el certificado para verificar y garantizar que no haya violación en lavados de activos. Se envío con oficio N° CP-PER-490-2016 el 11 de febrero de 2016 con radicado de la ANI N° "/>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el oficio de solicitud de actualización de inventario por parte de la interventoría, y la respuesta del conce"/>
    <s v="AGOSTO"/>
    <x v="1"/>
  </r>
  <r>
    <n v="3041"/>
    <n v="36"/>
    <x v="4"/>
    <s v="• No se evidenció que la interventoría verificó y analizó los estados financieros (presentados a la ANI y la interventoría) auditados del concesionario y del Patrimonio Autónomo, a 31 de diciembre por un auditor independiente que preste sus servicios a ni"/>
    <x v="4"/>
    <x v="3"/>
    <x v="51"/>
    <s v="Alvaro Sandoval"/>
    <s v="Marzo de 2016"/>
    <n v="2016"/>
    <s v="PEI"/>
    <n v="149"/>
    <m/>
    <s v="SE DA LA OBJECIÓN A LA NC. Se tiene un registro en el informe mensual de marzo donde esta el registro del inventario.se anexa registro de la evidencia. Se envío con oficio CP-PER-601-2016 con radicado de la ANI 2016-409-029016-2 el 13 de abril de 2016.Den"/>
    <m/>
    <m/>
    <m/>
    <s v="Mediante correo electrónico del 29/04/2016, se envía plan de mejoramiento. A espera de documentación que evidencie avance"/>
    <m/>
    <x v="1"/>
    <s v="_x000a_Mediante correo electrónico del 24/06/2016, se anexa comunicación enviada por la interventoría a la ANI e donde se revisa los estados financieros (presentados a la ANI y la interventoría) auditados del concesionario y del Patrimonio Autónomo, a 31 de dic"/>
    <s v="JUNIO-JULIO"/>
    <x v="1"/>
  </r>
  <r>
    <n v="3042"/>
    <n v="37"/>
    <x v="4"/>
    <s v="• No se evidenció que la interventoría verificó y analizó los estados financieros (presentados a la ANI y la interventoría) no auditados en forma trimestral efectuados por un auditor independiente que preste sus servicios a nivel internacional, y que  ide"/>
    <x v="4"/>
    <x v="3"/>
    <x v="51"/>
    <s v="Alvaro Sandoval"/>
    <s v="Marzo de 2016"/>
    <n v="2016"/>
    <s v="PEI"/>
    <n v="149"/>
    <m/>
    <s v="SE DA LA OBJECIÓN A LA NC. Se aclara que el POB entregó estos estados financieros con corte a 31 de diciembre en marzo  a la fiducia y copia a la interventoría .Este se encuentra en el informe de marzo de 2016, enviado  con oficio N °C P-PER-601-2016 con "/>
    <m/>
    <m/>
    <m/>
    <s v="Mediante correo electrónico del 29/04/2016, se envía plan de mejoramiento. A espera de documentación que evidencie avance"/>
    <m/>
    <x v="1"/>
    <s v="Mediante correo electrónico del 24/06/2016, se anexan informes mensuales de la interventoría a la ANI e donde se revisa los estados financieros."/>
    <s v="JUNIO-JULIO"/>
    <x v="1"/>
  </r>
  <r>
    <n v="3043"/>
    <n v="38"/>
    <x v="4"/>
    <s v="• No se evidenció que la interventoría verificó y analizó durante el plazo de esta actividad, las diligencias adelantadas por el concesionario para mantener en su contabilidad claramente identificados los ingresos y egresos correspondientes a la Unidad Fu"/>
    <x v="4"/>
    <x v="3"/>
    <x v="51"/>
    <s v="Alvaro Sandoval"/>
    <s v="Marzo de 2016"/>
    <n v="2016"/>
    <s v="PEI"/>
    <n v="149"/>
    <m/>
    <s v="Esta incluido en el informe mensual de marzo de 2016, con oficio   CP-PER-601-2016 con radicado de la ANI 2016-409-029016-2 el 13 de abril de 2016.Remitirsen al numeral de informe N 5."/>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apartes de los tres últimos informes financieros, en donde se evidencia la distribución de los ingresos y egre"/>
    <s v="AGOSTO"/>
    <x v="1"/>
  </r>
  <r>
    <n v="3044"/>
    <n v="39"/>
    <x v="4"/>
    <s v="• No se evidenció que la interventoría verificó durante el plazo de esta actividad, las diligencias adelantadas por el concesionario para remitir a la ANI dentro de los primeros 15 días siguientes al periodo objeto el reporte de los formatos:-GCSP-F-008 ("/>
    <x v="4"/>
    <x v="3"/>
    <x v="51"/>
    <s v="Alvaro Sandoval"/>
    <s v="Marzo de 2016"/>
    <n v="2016"/>
    <s v="PEI"/>
    <n v="149"/>
    <m/>
    <s v="SE DA LA OBJECIÓN A LA NC. Los estados financieros son  enviados  por Fiducolombia y están  por Unidad Funcional  y son anexados en los informes mensuales de enero., febrero , marzo de 2016, diciembre de 2015.Para el cierre respectivo, enviamos el soporte"/>
    <m/>
    <m/>
    <m/>
    <s v="Mediante correo electrónico del 29/04/2016, se envía plan de mejoramiento. A espera de documentación que evidencie avance"/>
    <m/>
    <x v="1"/>
    <s v="Mediante correo electrónico del 24/06/2016, se anexan oficios en donde se evidencia entrega de los formatos señalados en la no conformidad, cumpliendo con los plazos establecidos."/>
    <s v="JUNIO-JULIO"/>
    <x v="1"/>
  </r>
  <r>
    <n v="3045"/>
    <n v="40"/>
    <x v="4"/>
    <s v="• El Plan de Acción con respecto a las auditorias de Seguridad Vial aún no ha sido presentado a la ANI,  no existe un programa de auditorías a realizar durante la vigencia del contrato aprobado, sin embargo se está planeando una auditoría para la UF1 y pa"/>
    <x v="4"/>
    <x v="3"/>
    <x v="51"/>
    <s v="Alvaro Sandoval"/>
    <s v="Marzo de 2016"/>
    <n v="2016"/>
    <s v="PEI"/>
    <n v="149"/>
    <m/>
    <s v="SE DA LA OBJECIÓN A LA NC. Se hace envío del formato GCSP-F-008  inversión de capital privado. Este se remite con el oficio y formato diligenciado y firmado por las partes interesadas, Se entrega semestralmente. El último está con fecha de 16 de diciembre"/>
    <m/>
    <m/>
    <m/>
    <s v="Mediante correo electrónico del 29/04/2016, se envía plan de mejoramiento. A espera de documentación que evidencie avance"/>
    <m/>
    <x v="1"/>
    <s v="Mediante correo electrónico del 24/06/2016, se anexan oficios en donde se evidencia entrega de cronograma de las auditorías de seguridad vial que realizará la interventoría, para aprobación de la ANI"/>
    <s v="JUNIO-JULIO"/>
    <x v="1"/>
  </r>
  <r>
    <n v="3046"/>
    <n v="41"/>
    <x v="4"/>
    <s v="• El Plan de Calidad aún no ha sido entregado por el concesionario para su revisión. Respecto de la elaboración y actualización de Memoria Técnica de cada Unidad Funcional, publicada en internet o disponible en medio magnético, en la auditoría realizada n"/>
    <x v="4"/>
    <x v="3"/>
    <x v="51"/>
    <s v="Alvaro Sandoval"/>
    <s v="Marzo de 2016"/>
    <n v="2016"/>
    <s v="PEI"/>
    <n v="149"/>
    <m/>
    <s v="Se oficializará nuevamente al POB el Plan de auditoria de seguridad vial y, teniendo en cuenta el decreto reglamentario que amplio su aplicación. Fecha de cumplimiento de aprobación del Plan estratégico de seguridad vial."/>
    <m/>
    <m/>
    <m/>
    <s v="Mediante correo electrónico del 29/04/2016, se envía plan de mejoramiento. A espera de documentación que evidencie avance"/>
    <m/>
    <x v="1"/>
    <s v="Mediante correo electrónico del 24/06/2016, se anexan oficios en donde se solicita entrega del plan de calidad por parte del concesionario, y la evaluación y modificaciones requeridas por parte de la interventoria. Es necesario conocer mediante que format"/>
    <s v="AGOSTO"/>
    <x v="1"/>
  </r>
  <r>
    <n v="3047"/>
    <n v="42"/>
    <x v="4"/>
    <s v="• La Interventoría aún no hace seguimiento al Programa de Información y Participación Comunitaria. Evaluación y Autoevaluación, porque el concesionario no ha implementado aun una encuesta que será desarrollada  por una firma de encuestas independiente, me"/>
    <x v="4"/>
    <x v="3"/>
    <x v="51"/>
    <s v="Alvaro Sandoval"/>
    <s v="Marzo de 2016"/>
    <n v="2016"/>
    <s v="PEI"/>
    <n v="149"/>
    <m/>
    <s v="Se le solicitará al POB por oficio la entrega de estas encuestas como evidencia de la evaluación  que se le hizo a los usuarios de la via y AID. Pues contractualmente deben entregar las encuestas realizadas  de forma anual , contados desde el momento que "/>
    <m/>
    <m/>
    <m/>
    <s v="Mediante correo electrónico del 29/04/2016, se envía plan de mejoramiento. A espera de documentación que evidencie avance_x000a_Mediante correo electrónico del 24/06/2016, se queda a la espera de respuesta por parte del concesionario._x000a__x000a_Mediante oficio No. 2016-"/>
    <m/>
    <x v="1"/>
    <s v="_x000a_Mediante correo electrónico del 06/09/2016, se anexa resultado de la encuesta realizada por la concesión tanto semestral como anual, de acuerdo a sus obligaciones."/>
    <s v="septiembre"/>
    <x v="1"/>
  </r>
  <r>
    <n v="3048"/>
    <n v="43"/>
    <x v="4"/>
    <s v="• La entrega del plan de adquisición de predios se hizo desde junio del año 2015, pero en su momento, la interventoría hizo observaciones respecto del cronograma que ya no se está ajustando a los tiempos por lo que el concesionario hizo entrega de una act"/>
    <x v="4"/>
    <x v="3"/>
    <x v="51"/>
    <s v="Alvaro Sandoval"/>
    <s v="Marzo de 2016"/>
    <n v="2016"/>
    <s v="PEI"/>
    <n v="149"/>
    <m/>
    <s v="Se le solicitará al POB por oficio la entrega de estas encuestas como evidencia de la evaluación  que se le hizo a los usuarios de la vía y AID. Pues contractualmente deben entregar las encuestas realizadas  de forma anual , contados desde el momento que "/>
    <m/>
    <m/>
    <m/>
    <s v="Mediante correo electrónico del 29/04/2016, se envía plan de mejoramiento. A espera de documentación que evidencie avance"/>
    <m/>
    <x v="1"/>
    <s v="Mediante correo electrónico del 24/06/2016, se queda a la espera de respuesta por parte del concesionario._x000a__x000a_Mediante oficio No. 2016-409-062159-2 del 21/07/2016, se anexa distintas comunicaciones y metodologías de seguimiento aplicadas por la interventorí"/>
    <s v="AGOSTO"/>
    <x v="1"/>
  </r>
  <r>
    <n v="3049"/>
    <n v="44"/>
    <x v="4"/>
    <s v="• No se evidencia un control permanente respecto del personal mínimo exigido para la interventoría en relación con las no objeciones del a ANI."/>
    <x v="4"/>
    <x v="3"/>
    <x v="51"/>
    <s v="Alvaro Sandoval"/>
    <s v="Marzo de 2016"/>
    <n v="2016"/>
    <s v="PEI"/>
    <n v="149"/>
    <m/>
    <s v="Se solicitará al POB por oficio  la entrega de un nuevo cronograma que se ajuste o este aterrizado en cuanto a los tiempos estipulados  que se proyectaran  por cada actividad .Se hará seguimiento de los  cumplimientos."/>
    <m/>
    <m/>
    <m/>
    <s v="Mediante correo electrónico del 29/04/2016, se envía plan de mejoramiento. A espera de documentación que evidencie avance"/>
    <m/>
    <x v="1"/>
    <s v="Mediante correo electrónico del 24/06/2016, no se anexa la documentación soporte._x000a__x000a_Mediante oficio No. 2016-409-062159-2 del 21/07/2016, se anexa comunicación por parte del representante legal de la interventoría, en donde rectifica el personal vinculado "/>
    <s v="AGOSTO"/>
    <x v="1"/>
  </r>
  <r>
    <n v="3050"/>
    <n v="45"/>
    <x v="4"/>
    <s v="• No se evidencia el seguimiento a las obligaciones contractuales de la interventoría respecto de aquellas exigidas para los contrato s 4G en relación con la gestión financiera y en especial sobre: formatos obligatorias, informes auditados por un auditor "/>
    <x v="4"/>
    <x v="3"/>
    <x v="51"/>
    <s v="Alvaro Sandoval"/>
    <s v="Marzo de 2016"/>
    <n v="2016"/>
    <s v="PEI"/>
    <n v="149"/>
    <m/>
    <s v="La Gerencia Financiera se encuentra preparando un memorando sobre las acciones adelantadas respecto a esta no conformidad para solicitar su cierre. A hoy, 29 de Abril de 2016, por un error involuntario, aún no se ha emitido dicho memorando."/>
    <m/>
    <m/>
    <m/>
    <s v="Mediante correo electrónico del 29/04/2016, se envía plan de mejoramiento. A espera de documentación que evidencie avance"/>
    <m/>
    <x v="1"/>
    <s v="Mediante memorando No. 2016-308-006198-3 del 17/05/2016 se envían todas las acciones que realiza la Gerencia Financiera de la ANI, donde se especifican cada una de las actividades de apoyo para la ejecución del proyecto"/>
    <s v="JUNIO"/>
    <x v="1"/>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x v="4"/>
    <x v="3"/>
    <x v="61"/>
    <s v="Luz Jeni Fung Muñoz"/>
    <s v="Marzo de 2016"/>
    <n v="2016"/>
    <s v="PEI"/>
    <n v="155"/>
    <m/>
    <m/>
    <m/>
    <m/>
    <m/>
    <m/>
    <m/>
    <x v="2"/>
    <m/>
    <m/>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x v="4"/>
    <x v="3"/>
    <x v="61"/>
    <s v="Luz Jeni Fung Muñoz"/>
    <s v="Marzo de 2016"/>
    <n v="2016"/>
    <s v="PEI"/>
    <n v="155"/>
    <m/>
    <m/>
    <m/>
    <m/>
    <m/>
    <m/>
    <m/>
    <x v="2"/>
    <m/>
    <m/>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
    <x v="4"/>
    <x v="3"/>
    <x v="61"/>
    <s v="Luz Jeni Fung Muñoz"/>
    <s v="Marzo de 2016"/>
    <n v="2016"/>
    <s v="PEI"/>
    <n v="155"/>
    <m/>
    <m/>
    <m/>
    <m/>
    <m/>
    <m/>
    <m/>
    <x v="2"/>
    <m/>
    <m/>
    <x v="0"/>
  </r>
  <r>
    <n v="3054"/>
    <n v="49"/>
    <x v="4"/>
    <s v="7.1.1 Para la Interventoría_x000a_1. Realizar seguimiento al plan de calidad del concesionario, de tal manera que se generen procedimientos de control y formatos sobre el mismo. _x000a_"/>
    <x v="4"/>
    <x v="3"/>
    <x v="16"/>
    <s v="Mónica Bibiana Forero "/>
    <s v="Marzo de 2016"/>
    <n v="2016"/>
    <s v="PEI"/>
    <n v="44"/>
    <m/>
    <s v="Pese a que el contrato de Concesión 113 -97 no estipula como requerimiento contractual un plan de calidad, se implementarán las siguientes acciones: _x000a_1. Solicitar al Concesionario mediante oficio la entrega del plan de calidad._x000a_2. Revisar el plan de calid"/>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la interventoría solicitó el plan de calidad al concesionario para su seguimiento, pero éste aduce que no es parte int"/>
    <s v="JUNIO-JULIO"/>
    <x v="1"/>
  </r>
  <r>
    <n v="3055"/>
    <n v="50"/>
    <x v="4"/>
    <s v="2. La página web de la Interventoría es una plataforma de una de las empresas que componen el Consorcio Intervial, razón por la cual se presentan todos los proyectos que tienen a su cargo, haciendo que se dificulte su búsqueda al no ser una página web exc"/>
    <x v="4"/>
    <x v="3"/>
    <x v="16"/>
    <s v="Mónica Bibiana Forero "/>
    <s v="Marzo de 2016"/>
    <n v="2016"/>
    <s v="PEI"/>
    <n v="44"/>
    <m/>
    <s v="1. Adecuación de la pagina de interventoría exclusiva para el proyecto, _x000a_2. Establecer procedimiento de Mejorar y actualizar el registro fotográfico.  _x000a_3. Incluir link o enlace directo  a la pagina de la ANI _x000a_4. Verificar el acceso en tiempo real a las cá"/>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informa que se creó un enlace directo para la ANI, la pagina web es exclusiva de la Interventoria, y se actualizó el registro foto"/>
    <s v="JUNIO-JULIO"/>
    <x v="1"/>
  </r>
  <r>
    <n v="3056"/>
    <n v="51"/>
    <x v="4"/>
    <s v="3. Es necesario que la interventoría dentro de su plan de calidad, implemente formatos separados para cada componente (seguridad industrial, salud ocupacional e higiene industrial), en donde se especifique con claridad los aspectos que se requieren cumpli"/>
    <x v="4"/>
    <x v="3"/>
    <x v="16"/>
    <s v="Mónica Bibiana Forero "/>
    <s v="Marzo de 2016"/>
    <n v="2016"/>
    <s v="PEI"/>
    <n v="44"/>
    <m/>
    <s v="Definir formatos contemplando los requisitos de ley aplicables (a los cuales debe dar cumplimiento el concesionario y de obligatoria verificación por la interventoría), con la implementación de formatos por componentes: _x000a_* Seguridad industrial_x000a_* Salud Ocu"/>
    <m/>
    <m/>
    <m/>
    <s v="Mediante correo electrónico del  06/05/2016 se envía el plan de mejoramiento_x000a__x000a_Se revisará seguimiento del tema en Junio 2016"/>
    <n v="100"/>
    <x v="1"/>
    <s v="Mediante correo electrónico del 24/06/2016, se evidencia que se están realizando mesas de solcialización al interior de la empresa, con el fin de consolidar un formato que permita realizar seguimiento a cada componente._x000a__x000a_Mediante correo electrónico del 16"/>
    <s v="septiembre"/>
    <x v="1"/>
  </r>
  <r>
    <n v="3057"/>
    <n v="52"/>
    <x v="4"/>
    <s v="4. Modificar las descripciones en los formatos utilizados por los inspectores en sus recorridos del proyecto, ya que se observó que en muchos se menciona “a criterio del inspector&quot;, lo que conllevaría a juicios subjetivos"/>
    <x v="4"/>
    <x v="3"/>
    <x v="16"/>
    <s v="Mónica Bibiana Forero "/>
    <s v="Marzo de 2016"/>
    <n v="2016"/>
    <s v="PEI"/>
    <n v="44"/>
    <m/>
    <s v="1. Ajustar el formato IAPM-GT-PQ-C-07 correspondiente a la Lista de chequeo - Fresado, modificando en la columna de requisitos donde establece &quot;a criterio de quien revisa&quot; y se dejará como criterio la normatividad o documentación especifica para cada aspe"/>
    <m/>
    <m/>
    <m/>
    <s v="Mediante correo electrónico del  06/05/2016 se envía el plan de mejoramiento_x000a__x000a_Se revisará seguimiento del tema en Junio 2016"/>
    <n v="100"/>
    <x v="1"/>
    <s v="Mediante correo electrónico del  06/05/2016 se envía el plan de mejoramiento_x000a__x000a_Mediante correo electrónico del 24/06/2016, se anexa los formatos con las modificaciones solicitadas"/>
    <s v="JUNIO-JULIO"/>
    <x v="1"/>
  </r>
  <r>
    <n v="3058"/>
    <n v="53"/>
    <x v="4"/>
    <s v="5. Incluir los indicadores que miden la gestión social e informar oportunamente los pendientes por parte del concesionario, de tal fin que se cree una herramienta de seguimiento sobre el tema."/>
    <x v="4"/>
    <x v="3"/>
    <x v="16"/>
    <s v="Mónica Bibiana Forero "/>
    <s v="Marzo de 2016"/>
    <n v="2016"/>
    <s v="PEI"/>
    <n v="44"/>
    <m/>
    <s v="1. Implementar un formato como herramienta de seguimiento para las peticiones, quejas y/o reclamos (PQR) presentados. _x000a_2. Establecer indicadores y sugerirlos a la ANI para implementarlos en el proyecto de Concesión, de manera concertada ANI-Concesionario-"/>
    <m/>
    <m/>
    <m/>
    <s v="Mediante correo electrónico del  06/05/2016 se envía el plan de mejoramiento_x000a_Mediante correo electrónico del 24/06/2016, se anexa formato tipo para revisión de PQR`s, de tal manera que se generen indicadores._x000a_Mediante correo electrónico del 16/09/2016, se"/>
    <m/>
    <x v="0"/>
    <m/>
    <m/>
    <x v="1"/>
  </r>
  <r>
    <n v="3059"/>
    <n v="54"/>
    <x v="4"/>
    <s v="6. Requerir al concesionario que se realicen las mejoras y/o correcciones encontradas en la visita de obra e incluir estas actividades en el cronograma de mantenimiento anual. Estas son:_x000a_a. Otrosí No. 14: Mejoramiento de la capa de rodadura del pavimento "/>
    <x v="4"/>
    <x v="3"/>
    <x v="16"/>
    <s v="Mónica Bibiana Forero "/>
    <s v="Marzo de 2016"/>
    <n v="2016"/>
    <s v="PEI"/>
    <n v="44"/>
    <m/>
    <s v="Otro si N° 14:_x000a_Sectores en intervención: otrosí 14 -Sector La Española Calarcá - en construcción. Las observaciones dentro del proceso constructivo vienen siendo atendidas por el Concesionario, dentro del plazo contractual.  _x000a_Hacer seguimiento hasta la at"/>
    <m/>
    <m/>
    <m/>
    <s v="Mediante correo electrónico del  06/05/2016 se envía el plan de mejoramiento_x000a__x000a_Mediante correo electrónico del 24/06/2016, se anexa el requerimiento de la interventoría para realizar las distintas intervenciones, las cuales fueron atendidas por el concesio"/>
    <n v="100"/>
    <x v="1"/>
    <s v="Mediante correo electrónico del 16/09/2016, se anexa registro fotográfico y formatos de funcionamiento de los postes SOS"/>
    <s v="septiembre"/>
    <x v="1"/>
  </r>
  <r>
    <n v="3060"/>
    <n v="55"/>
    <x v="4"/>
    <s v="1. Ayudar a la solución de varias de las falencias en el tema predial, de tal suerte que se realice un seguimiento oportuno sobre la entrega de las fichas prediales y la actualización de la sábana predial por parte del concesionario. De igual manera, info"/>
    <x v="4"/>
    <x v="3"/>
    <x v="16"/>
    <s v="Mónica Bibiana Forero "/>
    <s v="Marzo de 2016"/>
    <n v="2016"/>
    <s v="PEI"/>
    <n v="44"/>
    <m/>
    <s v=" _x000a_- Realizar comites prediales virtuales,  con una  frecuencia mensual, con el fin de avanzar en los temas pendientes_x000a_- Seguimiento semanal en los planes de regularización a la lista de chequeo de los pendientes prediales_x000a_- Revisión y evaluación de la sab"/>
    <m/>
    <m/>
    <m/>
    <s v="Mediante correo electrónico del  06/05/2016 se envía el plan de mejoramiento_x000a__x000a_Se revisará seguimiento del tema en Junio 2016"/>
    <n v="100"/>
    <x v="1"/>
    <s v="Mediante correo electrónico del 24/06/2016, se informa las distintas actividades que está realizando la interventoría sobre el tema._x000a__x000a_Mediante correo electrónico del 16/09/2016, se informa que la interventoría se encuentra apoyando la gestión predial del "/>
    <s v="septiembre"/>
    <x v="1"/>
  </r>
  <r>
    <n v="3061"/>
    <n v="56"/>
    <x v="4"/>
    <s v="2. Gestionar con el concesionario y realizar seguimiento a los compromisos  sobre el cumplimiento del  programa de inversión del 1%, al igual que las obligaciones que se tienen frente a las solicitudes por parte de la ANLA de las 4 licencias ambientales q"/>
    <x v="4"/>
    <x v="3"/>
    <x v="16"/>
    <s v="Mónica Bibiana Forero "/>
    <s v="Marzo de 2016"/>
    <n v="2016"/>
    <s v="PEI"/>
    <n v="44"/>
    <m/>
    <s v=" -Seguimiento a la definición por parte del Concesionario respecto a los programas y proyectos objeto e la inversión del 1 % para cada una de las Corporaciones Autónomas Regionales_x000a_- Seguimiento a la actualización el valor a ejecutar para cada una de esta"/>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m/>
    <x v="0"/>
    <m/>
    <m/>
    <x v="1"/>
  </r>
  <r>
    <n v="3062"/>
    <n v="57"/>
    <x v="4"/>
    <s v="3. Gestionar de manera proactiva lo contemplado en el Plan de Mejoramiento por Procesos – PMP, referido a las recomendaciones de las auditorías anteriores (desde diciembre de 2012) que hasta el momento se mantienen en el proyecto."/>
    <x v="4"/>
    <x v="3"/>
    <x v="16"/>
    <s v="Mónica Bibiana Forero "/>
    <s v="Marzo de 2016"/>
    <n v="2016"/>
    <s v="PEI"/>
    <n v="44"/>
    <m/>
    <s v="En el proceso de cerrar los pendientes se realizará:_x000a_- Respecto a la publicidad en el proyecto, se definirá la viabilidad jurídica de reglamentar la tipología y localización de la publicidad que se podría utilizar_x000a_- Referente a las estadísticas de segurid"/>
    <m/>
    <m/>
    <m/>
    <s v="Mediante correo electrónico del  06/05/2016 se envía el plan de mejoramiento_x000a__x000a_Mediante correo electrónico del 24/06/2016, se informa las distintas actividades que está realizando la interventoría sobre el tema._x000a__x000a_Seguimiento en diciembre"/>
    <m/>
    <x v="0"/>
    <m/>
    <m/>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
    <x v="4"/>
    <x v="4"/>
    <x v="27"/>
    <s v="Ivan Mejia "/>
    <s v="Marzo de 2016"/>
    <n v="2016"/>
    <s v="PEI"/>
    <n v="54"/>
    <m/>
    <s v="El 14 y 15 de abril de 2016, se realizará recorrido en compañía del personal del consorcio para la verificación del estado de las áreas a compensar y se elaborará un cronograma de intervención que contemple las actividades necesarias para culminar la tota"/>
    <m/>
    <m/>
    <m/>
    <s v="Mediante memorando No. 2016-500-005282-3 del 26/04/2016 se envía plan de mejoramiento._x000a_Mediante memorando No. 2016-500-007575-3 del 17/06/2016 se anexa acta del recorrido y envío del plan de compensaciones que el concesionario debe realizar en el corredor"/>
    <m/>
    <x v="0"/>
    <m/>
    <m/>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
    <x v="4"/>
    <x v="4"/>
    <x v="27"/>
    <s v="Ivan Mejia "/>
    <s v="Marzo de 2016"/>
    <n v="2016"/>
    <s v="PEI"/>
    <n v="54"/>
    <m/>
    <s v="El 14 y 15 de abril de 2016, se realizará recorrido conjunto con el Consorcio se determinará la medidas a implementar y se elaborará un  cronograma de intrvención para dar cumplimiento al establecimiento de las coberturas necesarias en los taludes según e"/>
    <m/>
    <m/>
    <m/>
    <s v="Mediante memorando No. 2016-500-005282-3 del 26/04/2016 se envía plan de mejoramiento._x000a_Mediante memorando No. 2016-500-007575-3 del 17/06/2016 se informa que la interventoría ya solicitó inicio del procedimiento sancionatorio en contra del concesionario, "/>
    <m/>
    <x v="0"/>
    <m/>
    <m/>
    <x v="1"/>
  </r>
  <r>
    <n v="3065"/>
    <n v="60"/>
    <x v="4"/>
    <s v="Con respecto al dato desactualizado de tráfico vehicular por concesión que contiene los totales mensuales de vehículos que circulan en los peajes de la ANI 2003 a 2015, se levanta una no conformidad por el incumplimiento de la periodicidad contemplada en "/>
    <x v="0"/>
    <x v="1"/>
    <x v="44"/>
    <s v="Juan Diego Toro"/>
    <s v="Abril de 2016"/>
    <n v="2016"/>
    <s v="PEI"/>
    <n v="8"/>
    <s v="Ac"/>
    <s v="-actualizar el dato de trafico vehicular por concesión en plataforma de datos abiertos _x000a_"/>
    <d v="2016-04-30T00:00:00"/>
    <d v="2016-05-30T00:00:00"/>
    <m/>
    <s v="05/09/2016 mediente el memoradno 2016-103-006661-3 del 27 de mayo se confirma la actualización del dato"/>
    <n v="100"/>
    <x v="1"/>
    <m/>
    <s v="AGOSTO"/>
    <x v="0"/>
  </r>
  <r>
    <n v="3066"/>
    <n v="61"/>
    <x v="4"/>
    <s v="1. Proyectos que no enviaron el formato GCSP-F-008 al área de contabilidad dentro del tiempo establecido a la ANI para el mes de enero del año en curso:_x000a_ _x000a_• Malla Vial del Meta._x000a_• Corredor Perimetral del Oriente de Cundinamarca._x000a_"/>
    <x v="2"/>
    <x v="2"/>
    <x v="25"/>
    <s v="Luz Jeni Fung Muñoz"/>
    <s v="Abril de 2016"/>
    <n v="2016"/>
    <s v="PEI"/>
    <n v="83"/>
    <m/>
    <m/>
    <m/>
    <m/>
    <m/>
    <m/>
    <m/>
    <x v="2"/>
    <m/>
    <m/>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
    <x v="2"/>
    <x v="2"/>
    <x v="25"/>
    <s v="Luz Jeni Fung Muñoz"/>
    <s v="Abril de 2016"/>
    <n v="2016"/>
    <s v="PEI"/>
    <n v="83"/>
    <m/>
    <s v="Corredor Perimetral del Oriente de Cundinamarca Se envió correo a la Interventoría solicitando incluir Observación en el Formato explicando la diferencia, la cual según lo indicado corresponde al Redondeo de Decimales, según les ha informado la Fiducia. E"/>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
    <m/>
    <x v="0"/>
    <m/>
    <m/>
    <x v="0"/>
  </r>
  <r>
    <n v="3068"/>
    <n v="63"/>
    <x v="4"/>
    <s v="3. Proyectos con diferencias significativas en los saldos:_x000a_• Ruta del Sol 3: presenta diferencias por ingresos que no se registran por causación sino por el método de caja por valor de $947.846.910,00=._x000a_• Santana – Mocoa – Neiva: Presenta una diferencia p"/>
    <x v="2"/>
    <x v="2"/>
    <x v="25"/>
    <s v="Luz Jeni Fung Muñoz"/>
    <s v="Abril de 2016"/>
    <n v="2016"/>
    <s v="PEI"/>
    <n v="83"/>
    <m/>
    <s v="a traves de correo del 30/06/2016 el area responsable, envia la descripción de las acciones realizadas para subsanar la no conformidad "/>
    <m/>
    <m/>
    <s v="Santana - Mocoa - Neiva: Mediante memorando No. 2016-409-040889-2 del 18 de mayo, la interventoría remite certificación emitida por Bancolombia con respecto a los menores valores consignados por INVIAS-ODINSA, en compensación de los dineros consignados en"/>
    <s v="mediante correo 24/05/2016 enviaron certificado de fiduciaria Bancolombia del proyecto Santana – Mocoa – Neiva, queda pendiente la remisión de los certificados de los demás proyectos_x000a_mediante correo 26/05/2016 enviaron certificado de fiduciaria Bancolombi"/>
    <m/>
    <x v="1"/>
    <s v="se revisaron los soportes que dan cuenta que se subsana la no conformidad "/>
    <s v="JULIO"/>
    <x v="0"/>
  </r>
  <r>
    <n v="3069"/>
    <n v="64"/>
    <x v="4"/>
    <s v="7.1.1 Para la Interventoría_x000a_1. La interventoría no realiza el seguimiento a los plazos máximos de respuesta de las comunicaciones a su cargo, de acuerdo a lo estipulado en la cláusula 1.3 inciso a) gestión administrativa del contrato de interventoría el c"/>
    <x v="4"/>
    <x v="3"/>
    <x v="62"/>
    <s v="Mónica Bibiana Forero "/>
    <s v="Abril de 2016"/>
    <n v="2016"/>
    <s v="PEI"/>
    <n v="65"/>
    <m/>
    <s v="1) Se realiza la Recepcion de la correspondencia tanto recibida como enviada, y se relaciona en el formato &quot;CONTROL DE CORRESPONDENCIA &quot; se escanea y se guarda en el archivo fisico y en medio magnetico en el servidor por parte de la secretaria._x000a_2) El Dire"/>
    <m/>
    <m/>
    <m/>
    <s v="Mediante correo electrónico del 15/06/2016 se anexa plan de mejoramiento a cargo de la interventoría._x000a__x000a_Se verificará avance en el mismo en septiembre de 2016"/>
    <n v="100"/>
    <x v="1"/>
    <s v="_x000a_Mediante memorando No. 2016-306-011232-3 del 16/09/2016, se informa que se implementó un sistema de servidor al interior de la interventoría, al igual que se manejan semáforos que permiten alertar los tiempos de respuesta. Además, se realizan backs quinc"/>
    <s v="septiembre"/>
    <x v="1"/>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
    <x v="4"/>
    <x v="3"/>
    <x v="62"/>
    <s v="Mónica Bibiana Forero "/>
    <s v="Abril de 2016"/>
    <n v="2016"/>
    <s v="PEI"/>
    <n v="65"/>
    <m/>
    <m/>
    <m/>
    <m/>
    <m/>
    <s v="Mediante memorando No. 2016-306-006413-3 del 23/05/2016, se anexa comunicación enviada al concesionario, en donde se solicita la restitución de los dineros a la subcuenta de predios del proyecto._x000a_A la espera de respuesta por parte del concesionario._x000a_Media"/>
    <m/>
    <x v="0"/>
    <m/>
    <m/>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
    <x v="4"/>
    <x v="3"/>
    <x v="63"/>
    <s v="Ivan Mejia "/>
    <s v="Abril de 2016"/>
    <n v="2016"/>
    <s v="PEI"/>
    <n v="106"/>
    <m/>
    <s v="Acotejar la información estadística de operaciones qje suministra la Concesión con la información contenida en el documento &quot;control superficie que lleva la Aeronáutica civil a través del área de tránsito aéreo; de tal manera que se cuente con una informa"/>
    <m/>
    <m/>
    <m/>
    <s v="Mediante memorando No. 2016-409-041347-2 del 20/05/2016, se anexa el plan de mejoramiento. _x000a__x000a_A  la espera de avance"/>
    <m/>
    <x v="0"/>
    <m/>
    <m/>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
    <x v="4"/>
    <x v="3"/>
    <x v="63"/>
    <s v="Ivan Mejia "/>
    <s v="Abril de 2016"/>
    <n v="2016"/>
    <s v="PEI"/>
    <n v="106"/>
    <m/>
    <s v="Actualizar la página web con la misión, visión y objetivos de la empresa con el creador de la página web actual"/>
    <m/>
    <m/>
    <m/>
    <s v="Mediante memorando No. 2016-409-041347-2 del 20/05/2016, se anexa el plan de mejoramiento. _x000a__x000a_A  la espera de avance"/>
    <m/>
    <x v="0"/>
    <m/>
    <m/>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
    <x v="4"/>
    <x v="3"/>
    <x v="63"/>
    <s v="Ivan Mejia "/>
    <s v="Abril de 2016"/>
    <n v="2016"/>
    <s v="PEI"/>
    <n v="106"/>
    <m/>
    <s v="Con el ánimo de conminar al concesionario a cumplir de forma oportuna con las obligaciones establecidas en el Contrato de Concesión No. 003 de 2015, el equipo de supervisión viene utilizando todas las herramientas de apremio estipuladas en el numeral 12 d"/>
    <m/>
    <m/>
    <m/>
    <s v="Mediante correo electrónico del 03/06/2016, se anexa el plan de mejoramiento. _x000a__x000a_A  la espera de avance"/>
    <m/>
    <x v="0"/>
    <m/>
    <m/>
    <x v="1"/>
  </r>
  <r>
    <n v="3074"/>
    <n v="69"/>
    <x v="4"/>
    <s v="8.1.1 Para la Interventoría_x000a_1. Se solicita a la interventoría que recopile y analice los resultados que el concesionario esté adelantado en donde se verifiquen las especificaciones técnicas de las mezclas, emulsiones, insumos pétreos y demás materiales im"/>
    <x v="4"/>
    <x v="3"/>
    <x v="64"/>
    <s v="Víctor Alfonso Trespalacios "/>
    <s v="Abril de 2016"/>
    <n v="2016"/>
    <s v="PEI"/>
    <n v="129"/>
    <m/>
    <s v="Se realizarán tomas aleatorias de acuerdo con la programación presentada por el concesionario, mínimo una muestra por cada 60 toneladas, que corresponde con el volumen que el concesionario aplica cada mes para cumplir los indicadores de los niveles de ser"/>
    <m/>
    <m/>
    <m/>
    <s v="Mediante memorando No. 2016-300-007379-3 del 15/06/2016 se envia en plan de mejoramiento._x000a__x000a_Mediante correo electrónico del 16/09/2016, se anexa resultados de laboratorio solicitados por la interventoría, para el seguimiento de la calidad de los materiales"/>
    <m/>
    <x v="0"/>
    <m/>
    <m/>
    <x v="1"/>
  </r>
  <r>
    <n v="3075"/>
    <n v="70"/>
    <x v="4"/>
    <s v="2. Las fechas establecidas contractualmente para la instalación de las vallas informativas no se cumplieron en un término de 20 días calendario a partir de la suscripción del Acta de Inicio (15/10/2015). La evidencia allegada por la interventoría muestra "/>
    <x v="4"/>
    <x v="3"/>
    <x v="64"/>
    <s v="Víctor Alfonso Trespalacios "/>
    <s v="Abril de 2016"/>
    <n v="2016"/>
    <s v="PEI"/>
    <n v="129"/>
    <m/>
    <s v="1. Se implementará la matriz de seguimiento de las obligaciones del concesionario durante a fase de preconstrucción y para las obligaciones de la interventoría, herramienta que permite realizar estricto seguimiento a plazos de entrega y cumplimiento de to"/>
    <m/>
    <m/>
    <m/>
    <s v="Mediante memorando No. 2016-300-007379-3 del 15/06/2016 se envia en plan de mejoramiento._x000a__x000a__x000a_Mediante correo electrónico del 16/09/2016, se anexan los documentos soportes, en donde se está dando cumplimiento a las acciones de mejoramiento_x000a__x000a_Seguimiento en d"/>
    <m/>
    <x v="0"/>
    <m/>
    <m/>
    <x v="1"/>
  </r>
  <r>
    <n v="3076"/>
    <n v="71"/>
    <x v="4"/>
    <s v="3. La interventoría no allegó una evidencia contundente de que estén implementando una verificación e identificación permanente y detallada de las invasiones de derecho de vía. Si bien en las actas de comités se advierte sobre esta problemática con el fin"/>
    <x v="4"/>
    <x v="3"/>
    <x v="64"/>
    <s v="Víctor Alfonso Trespalacios "/>
    <s v="Abril de 2016"/>
    <n v="2016"/>
    <s v="PEI"/>
    <n v="129"/>
    <m/>
    <s v="En conjunto con la parte predial del concesionario, la interventoría realizará visitas a las alcalcdías y levantará actas de verificación referente a las acciones que el municipio adelante para recuperar el derecho de vía en los lugares que el concesionar"/>
    <m/>
    <m/>
    <m/>
    <s v="Mediante memorando No. 2016-300-007379-3 del 15/06/2016 se envia en plan de mejoramiento._x000a_Mediante correo electrónico del 16/09/2016, se informa que se realizó una visita al proyecto, y se solicitó al concesionario tener mayor presencia en los municipios "/>
    <m/>
    <x v="0"/>
    <m/>
    <m/>
    <x v="1"/>
  </r>
  <r>
    <n v="3077"/>
    <n v="72"/>
    <x v="4"/>
    <s v="8.1.2 Para la Supervisión_x000a_1. Verificar y justificar la razón por la cual el concesionario pretende eliminar la mayoría de los túneles; estos cambios son drásticos respecto a la propuesta inicialmente aprobada por la entidad y deberían denotar un ajuste de"/>
    <x v="4"/>
    <x v="6"/>
    <x v="64"/>
    <s v="Víctor Alfonso Trespalacios "/>
    <s v="Abril de 2016"/>
    <n v="2016"/>
    <s v="PEI"/>
    <n v="129"/>
    <m/>
    <s v="Se revisará alcance entre OCI y la supervisión"/>
    <m/>
    <m/>
    <m/>
    <s v="Mediante memorando No. 2016-300-007379-3 del 15/06/2016 se envia en plan de mejoramiento._x000a__x000a_Mediante reunion de mesa de trabajo adelantada con la Vicepresidencia de Estructuración del día 2 de septiembre, y con la documentación aportada mediante correo ele"/>
    <n v="100"/>
    <x v="1"/>
    <m/>
    <s v="OCTUBRE"/>
    <x v="1"/>
  </r>
  <r>
    <n v="3078"/>
    <n v="73"/>
    <x v="4"/>
    <s v="2. Informar si el formato “Información Estadística de los Costos” ya ha sido homologado internamente por parte de la ANI, y en caso afirmativo notificar si el concesionario ya cumplió con su entrega."/>
    <x v="4"/>
    <x v="3"/>
    <x v="64"/>
    <s v="Víctor Alfonso Trespalacios "/>
    <s v="Abril de 2016"/>
    <n v="2016"/>
    <s v="PEI"/>
    <n v="129"/>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correo electrónico del 16/09/2016, se informa que se realizó reunión con Planeación con el fin de realiza robservaciones al formato. Se encuentra en revisi"/>
    <m/>
    <x v="0"/>
    <m/>
    <m/>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x v="4"/>
    <x v="3"/>
    <x v="42"/>
    <s v="T Luz Jeni Fung Muñoz"/>
    <s v="Abril de 2016"/>
    <n v="2016"/>
    <s v="PEI"/>
    <n v="134"/>
    <m/>
    <s v="Se adelantarán mesas de trabajo con el concesionario con el propósito de que dicha información sea enviada y adicional a esto, se tratará en el comité financiero del mes de junio la falta de acompañamiento por parte de la interventoría financiera en la so"/>
    <m/>
    <m/>
    <m/>
    <s v="Mediante memorando No. 2016-308-006972-3 del 03/06/2016, se envía plan de mejoramiento._x000a__x000a_Se revisará avance de las actividades propuestas"/>
    <m/>
    <x v="0"/>
    <s v="Mediante memorando No. 2016-308-006972-3 del 03/06/2016, se envía plan de mejoramiento._x000a__x000a_Se revisará avance de las actividades propuestas"/>
    <m/>
    <x v="1"/>
  </r>
  <r>
    <n v="3080"/>
    <n v="75"/>
    <x v="4"/>
    <s v="1. Cinco (5) de los veinticuatro (24) funcionarios públicos evaluados en la auditoria, es decir el (21%) de la muestra, a la fecha de la auditoria no registran las declaraciones de bienes y rentas de acuerdo a lo establecido en el  artículo 227 del decret"/>
    <x v="3"/>
    <x v="2"/>
    <x v="5"/>
    <s v="M Natalia "/>
    <s v="Abril de 2016"/>
    <n v="2016"/>
    <s v="PIL"/>
    <n v="9"/>
    <m/>
    <m/>
    <m/>
    <m/>
    <m/>
    <m/>
    <m/>
    <x v="2"/>
    <m/>
    <m/>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
    <x v="2"/>
    <x v="2"/>
    <x v="54"/>
    <s v="Luz Jeni Fung Muñoz"/>
    <s v="Mayo de 2016"/>
    <n v="2016"/>
    <s v="PEI"/>
    <n v="26"/>
    <m/>
    <m/>
    <m/>
    <m/>
    <m/>
    <m/>
    <m/>
    <x v="2"/>
    <m/>
    <m/>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x v="2"/>
    <x v="2"/>
    <x v="54"/>
    <s v="Luz Jeni Fung Muñoz"/>
    <s v="Mayo de 2016"/>
    <n v="2016"/>
    <s v="PEI"/>
    <n v="26"/>
    <m/>
    <m/>
    <m/>
    <m/>
    <m/>
    <m/>
    <m/>
    <x v="2"/>
    <m/>
    <m/>
    <x v="0"/>
  </r>
  <r>
    <n v="3083"/>
    <n v="78"/>
    <x v="4"/>
    <s v="3. Se evidenció, que en los ingresos de capital se dejó de recaudar un valor de $10.405.126.803,19=, que corresponde a los rendimientos financieros que se dejaron de percibir por la entrada en vigencia de la “cuenta única nacional”, que exige trasladar lo"/>
    <x v="2"/>
    <x v="2"/>
    <x v="54"/>
    <s v="Luz Jeni Fung Muñoz"/>
    <s v="Mayo de 2016"/>
    <n v="2016"/>
    <s v="PEI"/>
    <n v="26"/>
    <m/>
    <m/>
    <m/>
    <m/>
    <m/>
    <m/>
    <m/>
    <x v="2"/>
    <m/>
    <m/>
    <x v="0"/>
  </r>
  <r>
    <n v="3084"/>
    <n v="79"/>
    <x v="4"/>
    <s v="7.1.1 Para la Interventoría_x000a_1. No se observa el logo de la ANI en los recursos físicos de la obra y la oficina de la interventoría al igual que en las camionetas y EPP´s del personal, razón por la cual es necesario incluirlo en cada uno de los elementos q"/>
    <x v="4"/>
    <x v="3"/>
    <x v="65"/>
    <s v="Mónica Bibiana Forero "/>
    <s v="Mayo de 2016"/>
    <n v="2016"/>
    <s v="PEI"/>
    <n v="151"/>
    <m/>
    <s v="Esta interventoría como  parte de las buenas prátcias que aplica dentro del desarrollo del proyecto, agregará el logo de la ANI a los recursos físicos de la interventoría que así lo requiera"/>
    <m/>
    <m/>
    <m/>
    <s v="Mediante memorando No. 2016-300-008218-3 del 30/06/2016, se informa que se están realizando acciones por parte de la interventoría, de tal manera que se implemente el logo. Para tal fin, se está analizando el manual de marca remitida por la ANI._x000a__x000a_Mediante"/>
    <m/>
    <x v="0"/>
    <m/>
    <m/>
    <x v="1"/>
  </r>
  <r>
    <n v="3085"/>
    <n v="80"/>
    <x v="4"/>
    <s v="2. Es necesario dar cumplimiento a lo establecido en  el literal a) Área administrativa del capítulo 5.3.3 Funciones generales del documento Metodología y Plan de Cargas, debido a que no se evidenció que en la página web de la interventoría se tuviera acc"/>
    <x v="4"/>
    <x v="3"/>
    <x v="65"/>
    <s v="Mónica Bibiana Forero "/>
    <s v="Mayo de 2016"/>
    <n v="2016"/>
    <s v="PEI"/>
    <n v="151"/>
    <m/>
    <s v="A la fecha, no se cuenta con disponiblidad del servicio de internet en la zona del peaje, por lo que se están concertando con el concesionario las acciones necesarias para poder contar con la disponibilidad de internet, labor que se espera esté culminada "/>
    <m/>
    <m/>
    <m/>
    <s v="Mediante memorando No. 2016-300-008218-3 del 30/06/2016, se informa que aún no se tiene disponiblidad de internet, y se están llegando a concertaciones con el concesionario._x000a__x000a_Mediante memorando No. 2016-300-011293-3 del 19/09/2016, se informa que se conti"/>
    <m/>
    <x v="0"/>
    <m/>
    <m/>
    <x v="1"/>
  </r>
  <r>
    <n v="3086"/>
    <n v="81"/>
    <x v="4"/>
    <s v="3. No se verifica y controla el documento del beneficiario real para garantizan que no hay violación a los LA/FT (lavado de activos y financiación de terrorismo) de los dineros del concesionario, por lo que es necesario solicitar dicho certificado a la fi"/>
    <x v="4"/>
    <x v="3"/>
    <x v="65"/>
    <s v="Mónica Bibiana Forero "/>
    <s v="Mayo de 2016"/>
    <n v="2016"/>
    <s v="PEI"/>
    <n v="151"/>
    <m/>
    <s v="Atendiendo dicha obligación, esta interventoría mediante comunicación CO-COSE-0435-2016 de fecha 17 de junio, solicitó a la Fiduciaria la certificación donde nos informe el conocimiento del cliente y los resultados obtenidos en éste. Así mismo, se elevará"/>
    <m/>
    <m/>
    <m/>
    <s v="Mediante memorando No. 2016-300-008218-3 del 30/06/2016, se evidencia que la interventoría ya realizó el requerimiento a la fiduciaria. A la espera de respuesta.¡ y seguimiento del mismo_x000a_Mediante memorando No. 2016-300-011293-3 del 19/09/2016, se informa "/>
    <m/>
    <x v="0"/>
    <m/>
    <m/>
    <x v="1"/>
  </r>
  <r>
    <n v="3087"/>
    <n v="82"/>
    <x v="4"/>
    <s v="7.1.2 Para la Supervisión_x000a_1. De acuerdo a la verificación documental de la información que se encuentra en la plataforma Project on line, se observó que existen incoherencias respecto a lo conversado con la supervisora y evidenciado en los informes mensua"/>
    <x v="4"/>
    <x v="3"/>
    <x v="65"/>
    <s v="Mónica Bibiana Forero "/>
    <s v="Mayo de 2016"/>
    <n v="2016"/>
    <s v="PEI"/>
    <n v="151"/>
    <m/>
    <s v="Actualizar información del proyecto en la herramienta Project Online"/>
    <m/>
    <m/>
    <m/>
    <s v="Mediante memorando No. 2016-300-008218-3 del 30/06/2016, se evidencia que la supervisión realizó las modificaciones solicitadas; sin embargo, se revisará en septiembre seguimiento, para lo no incurrencia de los mismos"/>
    <n v="100"/>
    <x v="1"/>
    <s v="Mediante memorando No. 2016-300-011293-3 del 19/09/2016, se aenxan pantallazos en donde se evidencia cumplimiento"/>
    <m/>
    <x v="1"/>
  </r>
  <r>
    <n v="3088"/>
    <n v="83"/>
    <x v="4"/>
    <s v="2. Se evidenció que mediante oficio CO-COSE-0336-2015 del 11 de noviembre de 2015, la interventoría solicitó a la ANI que se indicara el proceder respecto al contrato No. 160 de 2014 debido a que para esa fecha ya habían transcurrido los doce meses establ"/>
    <x v="4"/>
    <x v="3"/>
    <x v="65"/>
    <s v="Mónica Bibiana Forero "/>
    <s v="Mayo de 2016"/>
    <n v="2016"/>
    <s v="PEI"/>
    <n v="151"/>
    <m/>
    <s v="Dar respuesta al oficio de la interventoría No. CO-COSE-0336-2015, mediante oficio radicado ANI No. 2016-704-018476-1 de fecha 24 de junio de 2016"/>
    <m/>
    <m/>
    <m/>
    <m/>
    <m/>
    <x v="1"/>
    <s v="Mediante memorando No. 2016-300-008318-3 al 30/06/2016, se evidencia que mediante oficio No. 20167040184761 del 24/06/2016 se dio respuesta a la interventoría, en donde se explica la posición de la entidad al respecto"/>
    <s v="JULIO"/>
    <x v="1"/>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
    <x v="4"/>
    <x v="3"/>
    <x v="65"/>
    <s v="Mónica Bibiana Forero "/>
    <s v="Mayo de 2016"/>
    <n v="2016"/>
    <s v="PEI"/>
    <n v="151"/>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Mediante memorando No. 2016-300-011293-3 del 19/09/2016, se informa que se continua revisando el tema y ya "/>
    <m/>
    <x v="0"/>
    <m/>
    <m/>
    <x v="1"/>
  </r>
  <r>
    <n v="3090"/>
    <n v="85"/>
    <x v="4"/>
    <s v="7.1.3 Para la Vicepresidencia de Estructuración_x000a_1. Evaluar los valores asignados a cada una de las subcuentas desde la etapa de estructuración, partiendo de la base que se están considerando proyectos con estudios fase 2, de tal fin que no se presenten di"/>
    <x v="4"/>
    <x v="6"/>
    <x v="65"/>
    <s v="Mónica Bibiana Forero "/>
    <s v="Mayo de 2016"/>
    <n v="2016"/>
    <s v="PEI"/>
    <n v="151"/>
    <m/>
    <s v="Oficiar a la dependencia encargada, para dar respuesta a la no conformidad"/>
    <m/>
    <m/>
    <m/>
    <s v="Mediante memorando No. 2016-300-008218-3 del 30/06/2016, se evidenció que mediante memorando No. 2016-300-006962-3 del 3/06/2016 se reimitió informe de auditoría._x000a__x000a_Mediante reunion de mesa de trabajo adelantada con la Vicepresidencia de Estructuración del"/>
    <m/>
    <x v="1"/>
    <m/>
    <s v="OCTUBRE"/>
    <x v="1"/>
  </r>
  <r>
    <n v="3091"/>
    <n v="86"/>
    <x v="4"/>
    <s v="2. Verificar los niveles de servicio de obligatorio cumplimiento en la etapa de preconstrucción y de las descripciones de cada una de las actividades plasmadas en el anexo técnico No. 2, de tal manera que se cuenten con mayores herramientas que permitan g"/>
    <x v="4"/>
    <x v="6"/>
    <x v="65"/>
    <s v="Mónica Bibiana Forero "/>
    <s v="Mayo de 2016"/>
    <n v="2016"/>
    <s v="PEI"/>
    <n v="151"/>
    <m/>
    <s v="Oficiar a la dependencia encargada, para dar respuesta a la no conformidad"/>
    <m/>
    <m/>
    <m/>
    <s v="Mediante memorando No. 2016-300-008218-3 del 30/06/2016, se evidenció que mediante memorando No. 2016-300-006962-3 del 3/06/2016 se reimitió informe de auditoría._x000a__x000a_Mediante reunion de mesa de trabajo adelantada con la Vicepresidencia de Estructuración del"/>
    <m/>
    <x v="0"/>
    <m/>
    <m/>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x v="4"/>
    <x v="5"/>
    <x v="65"/>
    <s v="Mónica Bibiana Forero "/>
    <s v="Mayo de 2016"/>
    <n v="2016"/>
    <s v="PEI"/>
    <n v="151"/>
    <m/>
    <s v="Oficiar a la dependencia encargada, para dar respuesta a la no conformidad"/>
    <m/>
    <m/>
    <m/>
    <s v="Mediante memorando No. 2016-300-008218-3 del 30/06/2016, se evidenció que mediante memorando No. 2016-300-006962-3 del 3/06/2016 se reimitió informe de auditoría."/>
    <m/>
    <x v="0"/>
    <m/>
    <m/>
    <x v="1"/>
  </r>
  <r>
    <n v="3093"/>
    <n v="88"/>
    <x v="4"/>
    <s v="8.1.1 Para la Interventoría_x000a_Las anotaciones a la gestión realizada por parte de la interventoría se presentan a continuación:_x000a_1. La interventoría no allegó una evidencia contundente de que estén implementando una verificación e identificación permanente y"/>
    <x v="4"/>
    <x v="3"/>
    <x v="50"/>
    <s v="Víctor Alfonso Trespalacios "/>
    <s v="Mayo de 2016"/>
    <n v="2016"/>
    <s v="PEI"/>
    <n v="150"/>
    <m/>
    <s v="En el actual estado del proyecto no es posible para la Interventoría adelantar un control permanente a la gestión del concesionario tendiente a identificar las invasiones al derecho de vía. Esto es debido a la no entrega por parte de la concesión de la in"/>
    <m/>
    <m/>
    <m/>
    <s v="Mediante memorando No. 2016-305-009071-3 del 22/07/2016, se informa que la interventoría se encuentra a la espera de respuesta por parte del concesionario, con el fin de realizar el seguimiento a las invasiones, y plantear un plan de mejoramiento"/>
    <m/>
    <x v="0"/>
    <m/>
    <m/>
    <x v="1"/>
  </r>
  <r>
    <n v="3094"/>
    <n v="89"/>
    <x v="4"/>
    <s v="8.1.2 Para la vicepresidencia de estructuración_x000a_De forma particular, se genera la siguiente anotación a la estructuración del proyecto por parte de la ANI por motivo de costos no contemplados en el manejo de las redes._x000a_1. Los aportes de la ANI, que inicia"/>
    <x v="4"/>
    <x v="6"/>
    <x v="50"/>
    <s v="Víctor Alfonso Trespalacios "/>
    <s v="Mayo de 2016"/>
    <n v="2016"/>
    <s v="PEI"/>
    <n v="150"/>
    <m/>
    <s v="Mediante memorando No. 2016-200-010353-3 del 24/08/2016, la Vicepresidencia de Estructuración da una explicación del por qué el presupuesto destinado a redes superó lo contemplado al inicio del proyecto."/>
    <m/>
    <m/>
    <m/>
    <s v="Mediante memorando No. 2016-305-008315-3 del 05/07/2016, se informa que mediante memorando No. 2016-305-016970-1 del 17/06/2016 se hizo el requerimiento a Estructuración para dar respuesta a la no conformidad ._x000a__x000a_Mediante memorando No. 2016-305-010858-3 de"/>
    <m/>
    <x v="1"/>
    <m/>
    <s v="OCTUBRE"/>
    <x v="1"/>
  </r>
  <r>
    <n v="3095"/>
    <n v="90"/>
    <x v="4"/>
    <s v="1. En la evaluación de la matriz de evaluación a la interventoría se obtuvo un puntaje medio en la gestión administrativa, esto como consecuencia de que la interventoría carece de un sistema de gestión de calidad, si bien no es un compromiso contractual, "/>
    <x v="4"/>
    <x v="3"/>
    <x v="66"/>
    <s v="T Luz Jeni Fung Muñoz"/>
    <s v="Mayo de 2016"/>
    <n v="2016"/>
    <s v="PEI"/>
    <s v="144F"/>
    <m/>
    <s v="Aunque se hace la aclaración de que no es una obligación contractual, es una actividad que desde el comienzo del contrato hace parte de los objetivos del Consorcio JET, razón por la cual se implementó un cronograma de cumplimiento"/>
    <d v="2016-05-01T00:00:00"/>
    <d v="2016-10-31T00:00:00"/>
    <s v="a traves de comunicado 2016-409-053956-2 la interventoria consorcio YET remite el plan de mejoramiento, pese a la aclaración de no ser contractual, esuna actividad que desde el comienzo del contrato hace parte de los objetivos del consorcio."/>
    <s v="Mediante  memorando No. 206-309-007261-3 del 13/06/2016 se informa que se dio traslado mediante memorando No. 2016-309-016199-1 a la interventoria, con el fin de plantear el plan de mejoramiento._x000a_Mediante correo electrónico del 29/06/2016, se informa que "/>
    <m/>
    <x v="0"/>
    <m/>
    <m/>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
    <x v="1"/>
    <x v="1"/>
    <x v="4"/>
    <s v="M Natalia "/>
    <s v="Mayo de 2016"/>
    <n v="2016"/>
    <s v="PIL"/>
    <n v="36"/>
    <m/>
    <s v="*Se suspendió la remisión del mapa de riesgos para hacer un único ejercicio con la socialización que se haga de la política anticorrupción una vez aprobada en el MPIG y en el Comité de Presidencia._x000a_* se reprogramó la fecha de socializar el  codigo de etic"/>
    <m/>
    <m/>
    <m/>
    <s v="a través de correo institucuonal del  25/07/2016 remitieron el plan de acción y los avances de las tareas realizadas_x000a__x000a_seguimiento septiembre"/>
    <m/>
    <x v="0"/>
    <m/>
    <m/>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
    <x v="1"/>
    <x v="1"/>
    <x v="4"/>
    <s v="M Natalia "/>
    <s v="Mayo de 2016"/>
    <n v="2016"/>
    <s v="PIL"/>
    <n v="36"/>
    <s v="Ap"/>
    <s v=" 1. Envio de comunicación a la Gerencia Predial, solicitando la explicación y argumentos de lo indicado por la Oficina de Control Interno con respecto al manejo del riesgos en su area._x000a_ 2. Revisión y sugerencias al mapa de Riesgos Anticorrrupcion del area"/>
    <d v="2016-09-01T00:00:00"/>
    <d v="2016-10-31T00:00:00"/>
    <m/>
    <s v="15/09/2016 a trevés de correo el GIT de riesgos envía plan de mejoremiento para no conformidad 3097"/>
    <m/>
    <x v="0"/>
    <m/>
    <m/>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
    <x v="2"/>
    <x v="2"/>
    <x v="3"/>
    <s v="Luz Jeni Fung Muñoz"/>
    <s v="Mayo de 2016"/>
    <n v="2016"/>
    <s v="PIL"/>
    <n v="2"/>
    <m/>
    <m/>
    <m/>
    <m/>
    <m/>
    <m/>
    <m/>
    <x v="2"/>
    <m/>
    <m/>
    <x v="0"/>
  </r>
  <r>
    <n v="3099"/>
    <n v="94"/>
    <x v="4"/>
    <s v="NC # 1: Al día 29 de abril de 2016 aún no se encuentra publicado el mapa de riesgos institucional y por procesos para la vigencia 2016, lo que puede afectar el cumplimiento de los controles y acciones de mitigación por parte de los responsables y el segui"/>
    <x v="1"/>
    <x v="1"/>
    <x v="4"/>
    <s v="Cesar Godoy"/>
    <s v="Mayo de 2016"/>
    <n v="2016"/>
    <s v="PVAR"/>
    <n v="1"/>
    <s v="Ac"/>
    <s v="a traves de comunicado número 2016 602 0067813 del 01/06/2016 el area responsable, envia el pla de mejora:_x000a_1. Enviar a la OCI el correo con el cual se le realizó la solicitud a la Gerencia de Sistemas para realizar la publicación de los Mapa de Riesgos y "/>
    <d v="2016-05-05T00:00:00"/>
    <d v="2016-05-30T00:00:00"/>
    <s v="Los Mapas de Riesgo Institucional y por Procesos se regulan bajo metodologías del DAFP y  a diferencia de los Mapas de Riesgo Anticorrupción no tiene una fecha oficial de publicación en la web  (M. Anticorrupción: 31 de enero de cada año). Sin embargo est"/>
    <s v="se verificó en la pagina web en el link http://www.ani.gov.co/r-institucionales-y-otros que estuviera mapa de riesgos institucional y por procesos para la vigencia 2016"/>
    <n v="100"/>
    <x v="1"/>
    <m/>
    <s v="JUNIO"/>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
    <x v="1"/>
    <x v="1"/>
    <x v="4"/>
    <s v="Cesar Godoy"/>
    <s v="Mayo de 2016"/>
    <n v="2016"/>
    <s v="PVAR"/>
    <n v="1"/>
    <s v="Ac"/>
    <s v="a traves de comunicado número 2016 602 0067813 del 01/06/2016 el area responsable, envia el pla de mejora:_x000a_1. El equipo de Riesgos remitirá un memorando a la G.I.T. de Planeación, solicitando el análisis de la conveniencia de integrar la herramienta del M"/>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
    <m/>
    <m/>
    <x v="0"/>
    <m/>
    <m/>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
    <x v="1"/>
    <x v="1"/>
    <x v="4"/>
    <s v="Cesar Godoy"/>
    <s v="Mayo de 2016"/>
    <n v="2016"/>
    <s v="PVAR"/>
    <n v="1"/>
    <s v="Ac"/>
    <s v="a traves de comunicado número 2016 602 0067813 del 01/06/2016 el area responsable, envia el pla de mejora_x000a_1. Se remitirá un memorando a la Oficina de Control Interno, en el cual se explique la diferencia entre el manejo e identificación que se le da a los"/>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
    <m/>
    <m/>
    <x v="0"/>
    <m/>
    <m/>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
    <x v="1"/>
    <x v="1"/>
    <x v="4"/>
    <s v="Cesar Godoy"/>
    <s v="Mayo de 2016"/>
    <n v="2016"/>
    <s v="PVAR"/>
    <n v="1"/>
    <s v="Ac"/>
    <s v="a traves de comunicado número 2016 602 0067813 del 01/06/2016 el area responsable, envia el pla de mejora_x000a_1. El equipo de Riesgos remitirá un memorando para cada uno de los procesos, solicitando la revisión de los controles y acciones de mitigación frente"/>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
    <m/>
    <m/>
    <x v="0"/>
    <m/>
    <m/>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
    <x v="1"/>
    <x v="1"/>
    <x v="4"/>
    <s v="Cesar Godoy"/>
    <s v="Mayo de 2016"/>
    <n v="2016"/>
    <s v="PVAR"/>
    <n v="1"/>
    <s v="Ac"/>
    <s v="a traves de comunicado número 2016 602 0067813 del 01/06/2016 el area responsable, envia el pla de mejora_x000a_1. Enviar memo a la OCI explicando la metodología que la DAFP ha indicado para la valoración de controles en los mapas de riesgo institucional._x000a_2. De"/>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
    <m/>
    <m/>
    <x v="0"/>
    <m/>
    <m/>
    <x v="0"/>
  </r>
  <r>
    <n v="3104"/>
    <n v="99"/>
    <x v="4"/>
    <s v="8.1.1 Para la Interventoría_x000a__x000a_Se presentan observaciones a la gestión realizada por parte de la Interventoría como:_x000a__x000a_1. Se evidencia que, por la reciente entrega de los peajes a cargo de la concesión (18 de abril de 2016), no se han colocado las cámaras y "/>
    <x v="4"/>
    <x v="3"/>
    <x v="67"/>
    <s v="Ivan Mejia "/>
    <s v="Mayo de 2016"/>
    <n v="2016"/>
    <s v="PEI"/>
    <n v="121"/>
    <m/>
    <s v="La Interventoría mediante comunicado No. 01-018-294-16, del 13 de junio del 2016,  solicitó a la ANI  el levantamiento de la No conformidad,  por cuanto a la fecha de realización de la Auditoria  de la ANI, contractualmente  no estábamos obligados a la in"/>
    <m/>
    <m/>
    <m/>
    <m/>
    <m/>
    <x v="1"/>
    <s v="Mediante memorando No. 2016-409-055064-2 del 30/06/2016, se informa que ya se instalaron las cámaras de los pejaes, de acuerdo a los tiempos estiupados contractualmente para realizar dicha actividad. Se adjunta documentación soporte"/>
    <s v="JULIO"/>
    <x v="1"/>
  </r>
  <r>
    <n v="3105"/>
    <n v="100"/>
    <x v="4"/>
    <s v="8.1.2 Para la supervisión_x000a_1. No se evidencio por parte de la ANI cómo se procedió a apremiar al concesionario en virtud de la demora en el trámite de permisos ambientales, siendo que la interventoría advirtió en varias oportunidades la situación, particul"/>
    <x v="4"/>
    <x v="3"/>
    <x v="67"/>
    <s v="Ivan Mejia "/>
    <s v="Mayo de 2016"/>
    <n v="2016"/>
    <s v="PEI"/>
    <n v="121"/>
    <m/>
    <m/>
    <m/>
    <m/>
    <m/>
    <m/>
    <m/>
    <x v="1"/>
    <s v="Mediante memorando No. 2016-603-008305-3 del 05/07/2016, el Grupo Interno de Trabajo Social y Ambiental de la Vicepresidencia de Planeación envía documentación soporte, en donde se evidencia las gestiones que se han realizado para apoyar la vigilancia y c"/>
    <s v="JULIO"/>
    <x v="1"/>
  </r>
  <r>
    <n v="3106"/>
    <n v="101"/>
    <x v="4"/>
    <s v="8.1.3 Para la Vicepresidencia de Estructuración 1. De acuerdo a lo presentado por el concesionario y revisado por la interventoría se advierten la activación de riesgos prediales, por redes, compensaciones ambientales y riesgo geológico para el proyecto; "/>
    <x v="4"/>
    <x v="6"/>
    <x v="67"/>
    <s v="Ivan Mejia "/>
    <s v="Mayo de 2016"/>
    <n v="2016"/>
    <s v="PEI"/>
    <n v="121"/>
    <m/>
    <s v="Se trasladó la no conformidad a la Vicepresidencia de Estructuración, para su respectivo trámite y respuesta"/>
    <m/>
    <m/>
    <m/>
    <s v="Mediante memorando No. 2016-200-008366-3 del 08/07/2016 se dio respuesta a la Oficina de Control Interno, en donde se explica los argumentos del porqué no se cuantificaron los valores finales de los riesgos prediales, por redes, compensaciones ambientales"/>
    <m/>
    <x v="0"/>
    <m/>
    <m/>
    <x v="1"/>
  </r>
  <r>
    <n v="3107"/>
    <n v="102"/>
    <x v="4"/>
    <s v="2. No se evidencia en los indicadores de niveles de servicio estipulados en el apéndice técnico 4, un indicador de referencia acerca de la señalización horizontal o demarcación, esta es vital importancia para la vía ya que en la fase preoperativa y mientr"/>
    <x v="4"/>
    <x v="6"/>
    <x v="67"/>
    <s v="Ivan Mejia "/>
    <s v="Mayo de 2016"/>
    <n v="2016"/>
    <s v="PEI"/>
    <n v="121"/>
    <m/>
    <s v="Se trasladó la no conformidad a la Vicepresidencia de Estructuración, para su respectivo trámite y respuesta"/>
    <m/>
    <m/>
    <m/>
    <s v="Mediante memorando No. 2016-200-008366-3 del 08/07/2016 se dio respuesta a la Oficina de Control Interno, en donde se explica que para los proyectos desde la segunda ola de la cuarta generación._x000a__x000a_En espera de respuesta por parte de la VE al memorando envi"/>
    <m/>
    <x v="0"/>
    <m/>
    <m/>
    <x v="1"/>
  </r>
  <r>
    <n v="3108"/>
    <n v="103"/>
    <x v="4"/>
    <s v="1. Noventa y dos (92) equipos de cómputo que equivalen al 16,58% de 555 equipos que constituyen la planta de equipos con que cuenta la entidad  se encuentran con más de 5 años de uso, es decir, son obsoletos; y no se cuenta actualmente con una política qu"/>
    <x v="0"/>
    <x v="1"/>
    <x v="44"/>
    <s v="Juan Diego Toro"/>
    <s v="Mayo de 2016"/>
    <n v="2016"/>
    <s v="PEI"/>
    <n v="32"/>
    <m/>
    <m/>
    <m/>
    <m/>
    <m/>
    <m/>
    <m/>
    <x v="2"/>
    <m/>
    <m/>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
    <x v="0"/>
    <x v="1"/>
    <x v="44"/>
    <s v="Juan Diego Toro"/>
    <s v="Mayo de 2016"/>
    <n v="2016"/>
    <s v="PEI"/>
    <n v="32"/>
    <m/>
    <m/>
    <m/>
    <m/>
    <m/>
    <m/>
    <m/>
    <x v="2"/>
    <m/>
    <m/>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x v="0"/>
    <x v="1"/>
    <x v="44"/>
    <s v="Juan Diego Toro"/>
    <s v="Mayo de 2016"/>
    <n v="2016"/>
    <s v="PEI"/>
    <n v="32"/>
    <m/>
    <m/>
    <m/>
    <m/>
    <m/>
    <m/>
    <m/>
    <x v="2"/>
    <m/>
    <m/>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
    <x v="4"/>
    <x v="3"/>
    <x v="23"/>
    <s v="T Luz Jeni Fung Muñoz"/>
    <s v="Mayo de 2016"/>
    <n v="2016"/>
    <s v="PEI"/>
    <n v="55"/>
    <m/>
    <s v="Con relación a los sobrantes producto del recaudo de peaje, se reiteró a la Gerencia Gestion Contractual 2 (Jurídica) la solicitud de concepto y procedimiento a seguir con radicado 20163050070553 de fecha 8 de junio de 2016, estamos a la espera del concep"/>
    <m/>
    <m/>
    <m/>
    <s v="Mediante correo electrónico del 15/09/2016 se informa que se sigue trabajando en el documento, aunque varios temas hacen parte de los dos tribunales en curso."/>
    <m/>
    <x v="0"/>
    <m/>
    <m/>
    <x v="1"/>
  </r>
  <r>
    <n v="3112"/>
    <n v="107"/>
    <x v="4"/>
    <s v="8.1.1 Para la Interventoría_x000a_Las anotaciones a la gestión realizada por parte de la interventoría se presentan a continuación:_x000a_1. No se evidenció la recopilación y análisis de los soportes de ensayos y de las especificaciones técnicas de mezclas, emulsione"/>
    <x v="4"/>
    <x v="3"/>
    <x v="68"/>
    <s v="Víctor Alfonso Trespalacios "/>
    <s v="Mayo de 2016"/>
    <n v="2016"/>
    <s v="PEI"/>
    <n v="145"/>
    <m/>
    <s v="En la Fase de Precontrucción, se realizaran capacitaciones para la toma de ensayos de laboratorio, y se verificaran la calibración de los equipos propios."/>
    <m/>
    <m/>
    <m/>
    <s v="Mediante memorando No. 2016-306-009024-3 del 21/07/2016 y No. 2016-306-009256-3 del 26/07/2016, se envía el plan de mejoramiento_x000a__x000a_Mediante correo electrónico del 16/09/2016, se anexan las calibraciones de los equipos de la interventoría; sin embargo, es n"/>
    <m/>
    <x v="0"/>
    <m/>
    <m/>
    <x v="1"/>
  </r>
  <r>
    <n v="3113"/>
    <n v="108"/>
    <x v="4"/>
    <s v="2. No se cumplió la fecha establecida contractualmente para la emisión del concepto de No Objeción de los estudios de trazado y diseño geométrico por parte de la interventoría. Si bien la interventoría ofició con observaciones oportunas después de cada en"/>
    <x v="4"/>
    <x v="3"/>
    <x v="68"/>
    <s v="Víctor Alfonso Trespalacios "/>
    <s v="Mayo de 2016"/>
    <n v="2016"/>
    <s v="PEI"/>
    <n v="145"/>
    <m/>
    <s v=" Se continuará desarrollando los procesos de control y seguimiento, como una acción de mejoramiento continuo."/>
    <m/>
    <m/>
    <m/>
    <s v="Mediante memorando No. 2016-306-009024-3 del 21/07/2016 y No. 2016-306-009256-3 del 26/07/2016, se envía el plan de mejoramiento_x000a__x000a_Mediante correo electrónico del 16/09/2016, se anexa listado de seguimiento a las obligaciones contractuales por parte de la "/>
    <m/>
    <x v="0"/>
    <m/>
    <m/>
    <x v="1"/>
  </r>
  <r>
    <n v="3114"/>
    <n v="109"/>
    <x v="4"/>
    <s v="8.1.2 Para la vicepresidencia de estructuración_x000a_De forma particular, se generan las siguientes anotaciones a la estructuración del proyecto por parte de la ANI:_x000a_1. No se estimó el valor suficiente para cumplir con la adquisición predial y respectivas comp"/>
    <x v="4"/>
    <x v="6"/>
    <x v="68"/>
    <s v="Víctor Alfonso Trespalacios "/>
    <s v="Mayo de 2016"/>
    <n v="2016"/>
    <s v="PEI"/>
    <n v="145"/>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Mediante reunion de mesa de trabajo adelantada con la Vicepreside"/>
    <m/>
    <x v="1"/>
    <m/>
    <s v="OCTUBRE"/>
    <x v="1"/>
  </r>
  <r>
    <n v="3115"/>
    <n v="110"/>
    <x v="4"/>
    <s v="2. No es claro el alcance del proyecto. Se requiere consensuar y manifestar oficial y definitivamente el alcance físico que se espera resulte del presente contrato de concesión, con el fin de que no se generen más solicitudes de esclarecimiento de criteri"/>
    <x v="4"/>
    <x v="6"/>
    <x v="68"/>
    <s v="Víctor Alfonso Trespalacios "/>
    <s v="Mayo de 2016"/>
    <n v="2016"/>
    <s v="PEI"/>
    <n v="145"/>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Mediante reunion de mesa de trabajo adelantada con la Vicepreside"/>
    <m/>
    <x v="0"/>
    <m/>
    <m/>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
    <x v="4"/>
    <x v="6"/>
    <x v="68"/>
    <s v="Víctor Alfonso Trespalacios "/>
    <s v="Mayo de 2016"/>
    <n v="2016"/>
    <s v="PEI"/>
    <n v="145"/>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Se encuentra en revisión por parte de la OCI"/>
    <m/>
    <x v="0"/>
    <m/>
    <m/>
    <x v="1"/>
  </r>
  <r>
    <n v="3117"/>
    <n v="112"/>
    <x v="4"/>
    <s v="4. No se contempla la exigencia de velocidades de diseño mínimas, radios mínimos ni pendientes máximas en el apéndice técnico 1 del contrato de concesión, capítulo 2.5 (alcance de las unidades funcionales). "/>
    <x v="4"/>
    <x v="6"/>
    <x v="68"/>
    <s v="Víctor Alfonso Trespalacios "/>
    <s v="Mayo de 2016"/>
    <n v="2016"/>
    <s v="PEI"/>
    <n v="145"/>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Mediante reunion de mesa de trabajo adelantada con la Vicepreside"/>
    <m/>
    <x v="0"/>
    <m/>
    <m/>
    <x v="1"/>
  </r>
  <r>
    <n v="3118"/>
    <n v="113"/>
    <x v="4"/>
    <s v="8.1.3 Para la supervisión_x000a_1. No es claro por qué motivo se siguen generando aclaraciones del alcance del proyecto, superados los nueve (9) meses de la fase de pre-construcción, y cumplida la entrega del trazado, diseño geométrico y estudios de detalle por"/>
    <x v="4"/>
    <x v="3"/>
    <x v="68"/>
    <s v="Víctor Alfonso Trespalacios "/>
    <s v="Mayo de 2016"/>
    <n v="2016"/>
    <s v="PEI"/>
    <n v="145"/>
    <m/>
    <s v="Se realizaron una serie de reuniones entre la Vicepresidencia de Gestión Contractual, la Vicepresidencia de Estructuración, el Concesionario, la Interventoría y el Equipo de Supervisión, de tal manera que se genere un documento contractual con el alcance "/>
    <m/>
    <m/>
    <m/>
    <s v="Mediante memorando No. 2016-306-009024-3 del 21/07/2016, se informa que se están adelantando los trámites pertinentes, con el fin de suscribir un acta de entendimiento entre las partes, que contenga el alcance de las  intervenciones y los plazos contractu"/>
    <m/>
    <x v="0"/>
    <m/>
    <m/>
    <x v="1"/>
  </r>
  <r>
    <n v="3119"/>
    <n v="114"/>
    <x v="4"/>
    <s v="7.1.1 Para la Interventoría_x000a_1. No se cuenta con un instrumento adecuado para realizar el seguimiento a las PQR`s del proyecto, de acuerdo a lo establecido en el literal m) de la sección 4.02 del capítulo IV del contrato de la interventoría. Esto se debe a"/>
    <x v="4"/>
    <x v="4"/>
    <x v="19"/>
    <s v="Mónica Bibiana Forero "/>
    <s v="Mayo de 2016"/>
    <n v="2016"/>
    <s v="PEI"/>
    <n v="6"/>
    <m/>
    <s v="La Interventoría CIC2012 cuenta con el formato  FOR 1086-042 - REV 00 - Seguimiento PQRs y EDS, el cual le permite contar con un consolidado  de la totalidad de PQRs radicadas en medio físico, enviadas por correo electrónico o allegadas de alguna otra for"/>
    <m/>
    <m/>
    <m/>
    <m/>
    <m/>
    <x v="1"/>
    <s v="Mediante correo electrónico del 14/07/2016, se envía explicación y formato de seguimiento a las PQR`s que llegan al proyecto, evidenciando trazabilidad por parte de la interventoría_x000a__x000a_"/>
    <s v="JULIO"/>
    <x v="1"/>
  </r>
  <r>
    <n v="3120"/>
    <n v="115"/>
    <x v="4"/>
    <s v="7.1.2 Para la Supervisión_x000a_1. De acuerdo a la verificación documental de la información que se encuentra en la plataforma Project on line, se observó que no se tienen cargados los informes de supervisión en el transcurso del proyecto, ni los informes mensu"/>
    <x v="4"/>
    <x v="4"/>
    <x v="19"/>
    <s v="Mónica Bibiana Forero "/>
    <s v="Mayo de 2016"/>
    <n v="2016"/>
    <s v="PEI"/>
    <n v="6"/>
    <m/>
    <s v="1. Verificación de carga de soportes.informes de supervisión e informes mensuales de interventoría.                                                                                                                                                            "/>
    <m/>
    <m/>
    <m/>
    <s v="Mediante correo electrónico del 19/07/2016, se envía el plan de mejoramiento._x000a__x000a_Seguimiento en septiembre"/>
    <m/>
    <x v="1"/>
    <s v="Mediante correo electrónico del 15/09/2016, se envía avance del cargue de información a la aplicación project on line. Es necesario enviar documentación soporte._x000a__x000a_Mediante correo electrónico del 27/09/2016, se anexan los pantallazos que evidencian el carg"/>
    <m/>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
    <x v="4"/>
    <x v="4"/>
    <x v="19"/>
    <s v="Mónica Bibiana Forero "/>
    <s v="Mayo de 2016"/>
    <n v="2016"/>
    <s v="PEI"/>
    <n v="6"/>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m/>
    <x v="0"/>
    <m/>
    <m/>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
    <x v="4"/>
    <x v="4"/>
    <x v="19"/>
    <s v="Mónica Bibiana Forero "/>
    <s v="Mayo de 2016"/>
    <n v="2016"/>
    <s v="PEI"/>
    <n v="6"/>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
    <m/>
    <x v="0"/>
    <m/>
    <m/>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
    <x v="4"/>
    <x v="3"/>
    <x v="19"/>
    <s v="Mónica Bibiana Forero "/>
    <s v="Mayo de 2016"/>
    <n v="2016"/>
    <s v="PEI"/>
    <n v="6"/>
    <m/>
    <s v="Mediante comunicación interna se informara a la Vicepresidencia Ejecutiva que el GIT de Estrategia Contractual, permisos y modificaciones realizara una revisión al manual de reversiones de la entidad (versión 1) teniendo en cuenta las observaciones hechas"/>
    <m/>
    <m/>
    <m/>
    <s v="Mediante correo electrónico del 25/07/2016, se informa que se realizarán las modificaciones pertienentes._x000a_Mediante correo electrónico del 19/09/2016, se anexa comunicación de VGC en donde se tendrán ern cuenta las consideraciones realizadas por la OCI._x000a_Se"/>
    <m/>
    <x v="0"/>
    <m/>
    <m/>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
    <x v="7"/>
    <x v="5"/>
    <x v="2"/>
    <s v="Marcos  Noguera"/>
    <s v="Mayo de 2016"/>
    <n v="2016"/>
    <s v="PEI"/>
    <n v="3"/>
    <m/>
    <m/>
    <m/>
    <m/>
    <m/>
    <m/>
    <m/>
    <x v="2"/>
    <m/>
    <m/>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
    <x v="4"/>
    <x v="3"/>
    <x v="9"/>
    <s v="Ivan Mejia "/>
    <s v="Mayo de 2016"/>
    <n v="2016"/>
    <s v="PEI"/>
    <n v="46"/>
    <m/>
    <s v="El seguimiento se realiza de manera mensual por parte de la ingeniera ambienta."/>
    <m/>
    <m/>
    <m/>
    <s v="Mediante correo electrónico del 22/09/2016, se envía plan de mejoramiento._x000a_"/>
    <m/>
    <x v="0"/>
    <m/>
    <m/>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x v="4"/>
    <x v="3"/>
    <x v="9"/>
    <s v="Ivan Mejia "/>
    <s v="Mayo de 2016"/>
    <n v="2016"/>
    <s v="PEI"/>
    <n v="46"/>
    <m/>
    <s v="Se enviará comunicación al Concesionario solicitando informe. "/>
    <m/>
    <m/>
    <m/>
    <s v="Mediante correo electrónico del 22/09/2016, se envía plan de mejoramiento._x000a_"/>
    <m/>
    <x v="0"/>
    <m/>
    <m/>
    <x v="1"/>
  </r>
  <r>
    <n v="3127"/>
    <n v="122"/>
    <x v="4"/>
    <s v="3. La ficha del proyecto en la página web de la interventoría se encuentra desactualizada; esta información siempre debe estar al día y su actualización debe ser mensual según los avances del proyecto."/>
    <x v="4"/>
    <x v="3"/>
    <x v="9"/>
    <s v="Ivan Mejia "/>
    <s v="Mayo de 2016"/>
    <n v="2016"/>
    <s v="PEI"/>
    <n v="46"/>
    <m/>
    <s v="Se notificará al área encarga de la actualización mensual y se realizará su verificación mensualmente."/>
    <m/>
    <m/>
    <m/>
    <s v="Mediante correo electrónico del 22/09/2016, se envía plan de mejoramiento._x000a_"/>
    <m/>
    <x v="0"/>
    <m/>
    <m/>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x v="4"/>
    <x v="3"/>
    <x v="9"/>
    <s v="Ivan Mejia "/>
    <s v="Mayo de 2016"/>
    <n v="2016"/>
    <s v="PEI"/>
    <n v="46"/>
    <m/>
    <s v="Se oficiará nuevamente al Concesionario detallando claramente los meses en que se ha evidenciado el regular funcionamiento y los postes que han generado matores inconvenientes."/>
    <m/>
    <m/>
    <m/>
    <s v="Mediante correo electrónico del 22/09/2016, se envía plan de mejoramiento._x000a_"/>
    <m/>
    <x v="0"/>
    <m/>
    <m/>
    <x v="1"/>
  </r>
  <r>
    <n v="3129"/>
    <n v="124"/>
    <x v="4"/>
    <s v="8.1.2 Para la supervisión_x000a__x000a_1. Se evidencia falencia en el cargue de información en la plataforma Project Online, ya que se encuentra desactualizada respecto al avance del proyecto._x000a_"/>
    <x v="4"/>
    <x v="3"/>
    <x v="9"/>
    <s v="Ivan Mejia "/>
    <s v="Mayo de 2016"/>
    <n v="2016"/>
    <s v="PEI"/>
    <n v="46"/>
    <m/>
    <m/>
    <m/>
    <m/>
    <m/>
    <m/>
    <m/>
    <x v="2"/>
    <m/>
    <m/>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
    <x v="4"/>
    <x v="3"/>
    <x v="9"/>
    <s v="Ivan Mejia "/>
    <s v="Mayo de 2016"/>
    <n v="2016"/>
    <s v="PEI"/>
    <n v="46"/>
    <m/>
    <m/>
    <m/>
    <m/>
    <m/>
    <m/>
    <m/>
    <x v="2"/>
    <m/>
    <m/>
    <x v="1"/>
  </r>
  <r>
    <n v="3131"/>
    <n v="126"/>
    <x v="4"/>
    <s v="1. En cuanto al Consorcio Unión Temporal Ferroviaria Central, tiene una cartera pendiente por recuperar por un monto de $11.665.975,64=, valor que corresponde a facturas generadas en el presente año."/>
    <x v="2"/>
    <x v="2"/>
    <x v="25"/>
    <s v="Luz Jeni Fung Muñoz"/>
    <s v="Junio de 2016"/>
    <n v="2016"/>
    <s v="PIL"/>
    <n v="20"/>
    <m/>
    <m/>
    <m/>
    <m/>
    <m/>
    <m/>
    <m/>
    <x v="2"/>
    <m/>
    <m/>
    <x v="0"/>
  </r>
  <r>
    <n v="3132"/>
    <n v="127"/>
    <x v="4"/>
    <s v="2. El Consorcio Dracol con corte a abril de 2016 presenta una cartera pendiente de cobro por $37.557.892=, valor que corresponde a facturas generadas en el 2016."/>
    <x v="2"/>
    <x v="2"/>
    <x v="25"/>
    <s v="Luz Jeni Fung Muñoz"/>
    <s v="Junio de 2016"/>
    <n v="2016"/>
    <s v="PIL"/>
    <n v="20"/>
    <m/>
    <m/>
    <m/>
    <m/>
    <m/>
    <m/>
    <m/>
    <x v="2"/>
    <m/>
    <m/>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
    <x v="2"/>
    <x v="2"/>
    <x v="25"/>
    <s v="Luz Jeni Fung Muñoz"/>
    <s v="Junio de 2016"/>
    <n v="2016"/>
    <s v="PIL"/>
    <n v="20"/>
    <m/>
    <m/>
    <m/>
    <m/>
    <m/>
    <m/>
    <m/>
    <x v="2"/>
    <m/>
    <m/>
    <x v="0"/>
  </r>
  <r>
    <n v="3134"/>
    <n v="129"/>
    <x v="4"/>
    <s v="1. De acuerdo a lo estipulado en la cláusula 10.24 del contrato de concesión, el cual menciona: “Suministrar, instalar y operar los equipos y el personal necesarios para operar las estaciones de peaje, las estaciones de pesaje, los centros de control de o"/>
    <x v="4"/>
    <x v="4"/>
    <x v="18"/>
    <s v="Mónica Bibiana Forero "/>
    <s v="Junio de 2016"/>
    <n v="2016"/>
    <s v="PEI"/>
    <n v="36"/>
    <m/>
    <s v="Requerir al Concesionario Suministrar, instalar y operar los equipos y el personal necesarios para operar las estaciones de  pesaje "/>
    <m/>
    <m/>
    <m/>
    <m/>
    <m/>
    <x v="1"/>
    <s v="Mediante memorando No. 2016-500-010015-3 del 16/08/2016, se informa que la situación ya fue informada para reparación por parte del concesionario. Se anexa acta de comité técnico y oficio CEV-0237-16 del 03/08/2016, en donde se evidencia mediante registro"/>
    <s v="AGOSTO"/>
    <x v="1"/>
  </r>
  <r>
    <n v="3135"/>
    <n v="130"/>
    <x v="4"/>
    <s v="2. No se evidenciaron elementos de protección personal en los trabajadores de las empresas subcontratistas del concesionario,  específicamente en la construcción del puente peatonal PIMSA, por lo que se hace necesario que la interventoría tome acciones al"/>
    <x v="4"/>
    <x v="4"/>
    <x v="18"/>
    <s v="Mónica Bibiana Forero "/>
    <s v="Junio de 2016"/>
    <n v="2016"/>
    <s v="PEI"/>
    <n v="36"/>
    <m/>
    <s v="Requerir al Concesionario el cumplimiento del programa de seguridad industrial y ejercer un control sonre la entrega de los elementos de dotación a los empleados"/>
    <m/>
    <m/>
    <m/>
    <s v="Mediante memorando No. 2016-500-010015-3 del 16/08/2016, se informa que la situación ya fue informada al concesionario. Se anexa acta de comité técnico y formatos de entrega de EPP`s y dotación de todos los trabajadores en los últimos 3 meses._x000a_Mediante co"/>
    <m/>
    <x v="0"/>
    <m/>
    <m/>
    <x v="1"/>
  </r>
  <r>
    <n v="3136"/>
    <n v="131"/>
    <x v="4"/>
    <s v="1. De acuerdo a la verificación documental de la información que se encuentra en la plataforma Project on line, se observó que no se tienen cargados los documentos relacionados a los otrosíes No. 4 y 5. Además, los informes de supervisión y de interventor"/>
    <x v="4"/>
    <x v="4"/>
    <x v="18"/>
    <s v="Mónica Bibiana Forero "/>
    <s v="Junio de 2016"/>
    <n v="2016"/>
    <s v="PEI"/>
    <n v="36"/>
    <m/>
    <s v="Actualizar la plataforma Project online con las modificaciones contractuales faltantes (otrosó No. 4 y 5)"/>
    <m/>
    <m/>
    <m/>
    <m/>
    <m/>
    <x v="1"/>
    <s v="Mediante memorando No. 2016-500-010015-3 del 16/08/2016, se anexan pantallazos de la plaaforma project online, en donde se evidencia el cargue de los documentos contractuales faltantes"/>
    <s v="AGOSTO"/>
    <x v="1"/>
  </r>
  <r>
    <n v="3137"/>
    <n v="132"/>
    <x v="4"/>
    <s v="2. Es necesario que se adopte un procedimiento y se establezcan tiempos máximos de respuesta por parte de los encargados de la revisión social a cargo de la ANI, con el fin de que no se presenten retrasos en la verificación de los factores de compensación"/>
    <x v="4"/>
    <x v="4"/>
    <x v="18"/>
    <s v="Mónica Bibiana Forero "/>
    <s v="Junio de 2016"/>
    <n v="2016"/>
    <s v="PEI"/>
    <n v="36"/>
    <m/>
    <s v="Se realizaron las diligencias pertinentes y se dio la explicación referente a a situación identificada por la Oficina de Control Interno"/>
    <m/>
    <m/>
    <m/>
    <m/>
    <m/>
    <x v="1"/>
    <s v="Mediante memorando No. 2016-500-010015-3 del 16/08/2016, se informa el procedimiento que se realiza para la aporbación de factores sociales al interior de la Entidad, y se anexan los memorandos mediante los cuales se aprobó y se emitió la resolución de pa"/>
    <s v="AGOSTO"/>
    <x v="1"/>
  </r>
  <r>
    <n v="3138"/>
    <n v="133"/>
    <x v="4"/>
    <s v="_x000a_1. No se lleva una matriz o metodología para identificar periódicamente los riesgos del desarrollo del contrato de concesión._x000a_"/>
    <x v="4"/>
    <x v="3"/>
    <x v="41"/>
    <s v="Víctor Alfonso Trespalacios "/>
    <s v="Junio de 2016"/>
    <n v="2016"/>
    <s v="PEI"/>
    <n v="103"/>
    <m/>
    <s v="Recomendar a la Interventoría llevar un control mínimo para el seguimiento de los riesgos del contrato de concesión; sin embargo, es preciso indicar que el seguimiento a los riesgos es realizado internamente por la Gerencia de Riesgos los cuales se social"/>
    <m/>
    <m/>
    <m/>
    <s v="Mediante memorando No. 2016-309-010937-3 del 08/09/2016 se anexa plan de mejoramiento._x000a__x000a_Es necesario reformular_x000a_"/>
    <m/>
    <x v="0"/>
    <m/>
    <m/>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
    <x v="4"/>
    <x v="3"/>
    <x v="41"/>
    <s v="Víctor Alfonso Trespalacios "/>
    <s v="Junio de 2016"/>
    <n v="2016"/>
    <s v="PEI"/>
    <n v="103"/>
    <m/>
    <s v="Solicitar al Interventor el seguimiento y documentación de los recorridos a todos los frentes de obra, tres (3) veces por semana donde se verifique la Gestión HSEQ del Concesionario, abarcando todos los temas relacionados con la gestión del control de vec"/>
    <m/>
    <m/>
    <m/>
    <s v="Mediante memorando No. 2016-309-010937-3 del 08/09/2016 se anexa plan de mejoramiento._x000a_"/>
    <m/>
    <x v="0"/>
    <m/>
    <m/>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
    <x v="4"/>
    <x v="3"/>
    <x v="41"/>
    <s v="Víctor Alfonso Trespalacios "/>
    <s v="Junio de 2016"/>
    <n v="2016"/>
    <s v="PEI"/>
    <n v="103"/>
    <m/>
    <s v="Realizar presentación a la oficina de Control Interno explicando los aportes y ventajas de la Contratación del Program Manager en los proyectos de Concesión del Aeropuerto El Dorado; así como, la estructura interna donde se indiquen los roles del personal"/>
    <m/>
    <m/>
    <m/>
    <s v="Mediante memorando No. 2016-309-010937-3 del 08/09/2016 se anexa plan de mejoramiento._x000a_"/>
    <m/>
    <x v="0"/>
    <m/>
    <m/>
    <x v="1"/>
  </r>
  <r>
    <n v="3141"/>
    <n v="136"/>
    <x v="4"/>
    <s v="2. El informe de la supervisión correspondiente al mes de mayo de 2016 no se allegó como soporte documental para la presente auditoría."/>
    <x v="4"/>
    <x v="3"/>
    <x v="41"/>
    <s v="Víctor Alfonso Trespalacios "/>
    <s v="Junio de 2016"/>
    <n v="2016"/>
    <s v="PEI"/>
    <n v="103"/>
    <m/>
    <s v="Entregar Informe de supervisión correspondiente al mes de mayo de 2016."/>
    <m/>
    <m/>
    <m/>
    <s v="Mediante memorando No. 2016-309-010937-3 del 08/09/2016 se anexa plan de mejoramiento._x000a__x000a_Es necesario reformular"/>
    <m/>
    <x v="0"/>
    <m/>
    <m/>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
    <x v="4"/>
    <x v="6"/>
    <x v="29"/>
    <s v="Ivan Mejia "/>
    <s v="Junio de 2016"/>
    <n v="2016"/>
    <s v="PEI"/>
    <n v="138"/>
    <m/>
    <m/>
    <m/>
    <m/>
    <m/>
    <m/>
    <m/>
    <x v="2"/>
    <m/>
    <m/>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
    <x v="4"/>
    <x v="6"/>
    <x v="29"/>
    <s v="Ivan Mejia "/>
    <s v="Junio de 2016"/>
    <n v="2016"/>
    <s v="PEI"/>
    <n v="138"/>
    <m/>
    <m/>
    <m/>
    <m/>
    <m/>
    <m/>
    <m/>
    <x v="2"/>
    <m/>
    <m/>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
    <x v="1"/>
    <x v="1"/>
    <x v="1"/>
    <s v="M Natalia "/>
    <s v="Julio de 2016"/>
    <n v="2016"/>
    <s v="PIL"/>
    <n v="32"/>
    <m/>
    <s v="19/09/2016_x000a_Se revisara y ajustara el &quot;MANUAL PARA LA ELABORACIÓN DE INDICADORES SEPG-M-003&quot; en el año 2016."/>
    <d v="2016-09-19T00:00:00"/>
    <d v="2016-12-31T00:00:00"/>
    <m/>
    <s v="19/09/2016 a través de correo institucional la VPRE envía el plan de mejoramiento en la no conformidad No. 3144"/>
    <m/>
    <x v="0"/>
    <m/>
    <m/>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
    <x v="3"/>
    <x v="2"/>
    <x v="5"/>
    <s v="Yuly Ujueta "/>
    <s v="Julio de 2016"/>
    <n v="2016"/>
    <s v="PEI"/>
    <n v="139"/>
    <m/>
    <m/>
    <m/>
    <m/>
    <m/>
    <m/>
    <m/>
    <x v="2"/>
    <m/>
    <m/>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
    <x v="3"/>
    <x v="2"/>
    <x v="5"/>
    <s v="Yuly Ujueta "/>
    <s v="Julio de 2016"/>
    <n v="2016"/>
    <s v="PEI"/>
    <n v="139"/>
    <m/>
    <m/>
    <m/>
    <m/>
    <m/>
    <m/>
    <m/>
    <x v="2"/>
    <m/>
    <m/>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
    <x v="3"/>
    <x v="2"/>
    <x v="5"/>
    <s v="Yuly Ujueta "/>
    <s v="Julio de 2016"/>
    <n v="2016"/>
    <s v="PEI"/>
    <n v="139"/>
    <m/>
    <m/>
    <m/>
    <m/>
    <m/>
    <m/>
    <m/>
    <x v="2"/>
    <m/>
    <m/>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
    <x v="3"/>
    <x v="2"/>
    <x v="5"/>
    <s v="Yuly Ujueta "/>
    <s v="Julio de 2016"/>
    <n v="2016"/>
    <s v="PEI"/>
    <n v="139"/>
    <m/>
    <m/>
    <m/>
    <m/>
    <m/>
    <m/>
    <m/>
    <x v="2"/>
    <m/>
    <m/>
    <x v="0"/>
  </r>
  <r>
    <n v="3149"/>
    <n v="144"/>
    <x v="4"/>
    <s v="5. De acuerdo a la documentación entregada por talento humano (anexo 11), se relacionan doce (12) actas comprendidas entre el periodo del 03/07/2015 y el 31/05/2016, donde se encuentra que en acta N° 3, solo hasta el día 28 de abril de 2015 se constituye "/>
    <x v="3"/>
    <x v="2"/>
    <x v="5"/>
    <s v="Yuly Ujueta "/>
    <s v="Julio de 2016"/>
    <n v="2016"/>
    <s v="PEI"/>
    <n v="139"/>
    <m/>
    <m/>
    <m/>
    <m/>
    <m/>
    <m/>
    <m/>
    <x v="2"/>
    <m/>
    <m/>
    <x v="0"/>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
    <x v="3"/>
    <x v="2"/>
    <x v="5"/>
    <s v="Yuly Ujueta "/>
    <s v="Julio de 2016"/>
    <n v="2016"/>
    <s v="PEI"/>
    <n v="139"/>
    <m/>
    <m/>
    <m/>
    <m/>
    <m/>
    <m/>
    <m/>
    <x v="2"/>
    <m/>
    <m/>
    <x v="0"/>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
    <x v="3"/>
    <x v="2"/>
    <x v="5"/>
    <s v="Yuly Ujueta "/>
    <s v="Julio de 2016"/>
    <n v="2016"/>
    <s v="PEI"/>
    <n v="139"/>
    <m/>
    <m/>
    <m/>
    <m/>
    <m/>
    <m/>
    <m/>
    <x v="2"/>
    <m/>
    <m/>
    <x v="0"/>
  </r>
  <r>
    <n v="3152"/>
    <n v="147"/>
    <x v="4"/>
    <s v="8. El COPASST debe proponer al empleador las medidas correctivas que haya lugar para evitar la ocurrencia de accidentes laborales. No hay evidencia de estas propuestas en las actas suministradas. Por lo anterior, se evidencia el incumplimiento del Art. 12"/>
    <x v="3"/>
    <x v="2"/>
    <x v="5"/>
    <s v="Yuly Ujueta "/>
    <s v="Julio de 2016"/>
    <n v="2016"/>
    <s v="PEI"/>
    <n v="139"/>
    <m/>
    <m/>
    <m/>
    <m/>
    <m/>
    <m/>
    <m/>
    <x v="2"/>
    <m/>
    <m/>
    <x v="0"/>
  </r>
  <r>
    <n v="3153"/>
    <n v="148"/>
    <x v="4"/>
    <s v="9. En el Art. 26 literal C del decreto 614 de 1984, se determina que el COPAAST debe tener copias de las conclusiones, inspecciones e investigaciones que realizan las autoridades de salud ocupacional en los sitios de trabajo (anexo 7). En la entrevista re"/>
    <x v="3"/>
    <x v="2"/>
    <x v="5"/>
    <s v="Yuly Ujueta "/>
    <s v="Julio de 2016"/>
    <n v="2016"/>
    <s v="PEI"/>
    <n v="139"/>
    <m/>
    <m/>
    <m/>
    <m/>
    <m/>
    <m/>
    <m/>
    <x v="2"/>
    <m/>
    <m/>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
    <x v="3"/>
    <x v="2"/>
    <x v="5"/>
    <s v="Yuly Ujueta "/>
    <s v="Julio de 2016"/>
    <n v="2016"/>
    <s v="PEI"/>
    <n v="139"/>
    <m/>
    <m/>
    <m/>
    <m/>
    <m/>
    <m/>
    <m/>
    <x v="2"/>
    <m/>
    <m/>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
    <x v="3"/>
    <x v="2"/>
    <x v="5"/>
    <s v="Yuly Ujueta "/>
    <s v="Julio de 2016"/>
    <n v="2016"/>
    <s v="PEI"/>
    <n v="139"/>
    <m/>
    <m/>
    <m/>
    <m/>
    <m/>
    <m/>
    <m/>
    <x v="2"/>
    <m/>
    <m/>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x v="3"/>
    <x v="2"/>
    <x v="5"/>
    <s v="Yuly Ujueta "/>
    <s v="Julio de 2016"/>
    <n v="2016"/>
    <s v="PEI"/>
    <n v="139"/>
    <m/>
    <m/>
    <m/>
    <m/>
    <m/>
    <m/>
    <m/>
    <x v="2"/>
    <m/>
    <m/>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
    <x v="3"/>
    <x v="2"/>
    <x v="5"/>
    <s v="Yuly Ujueta "/>
    <s v="Julio de 2016"/>
    <n v="2016"/>
    <s v="PEI"/>
    <n v="139"/>
    <m/>
    <m/>
    <m/>
    <m/>
    <m/>
    <m/>
    <m/>
    <x v="2"/>
    <m/>
    <m/>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
    <x v="7"/>
    <x v="7"/>
    <x v="69"/>
    <s v="Luis Miguel Sabogal "/>
    <s v="Julio de 2016"/>
    <n v="2016"/>
    <s v="PEI"/>
    <n v="125"/>
    <m/>
    <m/>
    <m/>
    <m/>
    <m/>
    <m/>
    <m/>
    <x v="2"/>
    <m/>
    <m/>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
    <x v="7"/>
    <x v="7"/>
    <x v="69"/>
    <s v="Luis Miguel Sabogal "/>
    <s v="Julio de 2016"/>
    <n v="2016"/>
    <s v="PEI"/>
    <n v="125"/>
    <m/>
    <m/>
    <m/>
    <m/>
    <m/>
    <m/>
    <m/>
    <x v="2"/>
    <m/>
    <m/>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
    <x v="7"/>
    <x v="7"/>
    <x v="69"/>
    <s v="Luis Miguel Sabogal "/>
    <s v="Julio de 2016"/>
    <n v="2016"/>
    <s v="PEI"/>
    <n v="125"/>
    <m/>
    <m/>
    <m/>
    <m/>
    <m/>
    <m/>
    <m/>
    <x v="2"/>
    <m/>
    <m/>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
    <x v="7"/>
    <x v="7"/>
    <x v="69"/>
    <s v="Luis Miguel Sabogal "/>
    <s v="Julio de 2016"/>
    <n v="2016"/>
    <s v="PEI"/>
    <n v="125"/>
    <m/>
    <m/>
    <m/>
    <m/>
    <m/>
    <m/>
    <m/>
    <x v="2"/>
    <m/>
    <m/>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
    <x v="7"/>
    <x v="7"/>
    <x v="69"/>
    <s v="Luis Miguel Sabogal "/>
    <s v="Julio de 2016"/>
    <n v="2016"/>
    <s v="PEI"/>
    <n v="125"/>
    <m/>
    <m/>
    <m/>
    <m/>
    <m/>
    <m/>
    <m/>
    <x v="2"/>
    <m/>
    <m/>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
    <x v="0"/>
    <x v="1"/>
    <x v="44"/>
    <s v="Juan Diego Toro"/>
    <s v="Julio de 2016"/>
    <n v="2016"/>
    <s v="PEI"/>
    <n v="147"/>
    <m/>
    <m/>
    <m/>
    <m/>
    <m/>
    <m/>
    <m/>
    <x v="2"/>
    <m/>
    <m/>
    <x v="0"/>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
    <x v="0"/>
    <x v="1"/>
    <x v="44"/>
    <s v="Juan Diego Toro"/>
    <s v="Julio de 2016"/>
    <n v="2016"/>
    <s v="PEI"/>
    <n v="147"/>
    <m/>
    <m/>
    <m/>
    <m/>
    <m/>
    <m/>
    <m/>
    <x v="2"/>
    <m/>
    <m/>
    <x v="0"/>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
    <x v="0"/>
    <x v="1"/>
    <x v="44"/>
    <s v="Juan Diego Toro"/>
    <s v="Julio de 2016"/>
    <n v="2016"/>
    <s v="PEI"/>
    <n v="147"/>
    <m/>
    <m/>
    <m/>
    <m/>
    <m/>
    <m/>
    <m/>
    <x v="2"/>
    <m/>
    <m/>
    <x v="0"/>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
    <x v="0"/>
    <x v="1"/>
    <x v="44"/>
    <s v="Juan Diego Toro"/>
    <s v="Julio de 2016"/>
    <n v="2016"/>
    <s v="PEI"/>
    <n v="147"/>
    <m/>
    <m/>
    <m/>
    <m/>
    <m/>
    <m/>
    <m/>
    <x v="2"/>
    <m/>
    <m/>
    <x v="0"/>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
    <x v="4"/>
    <x v="3"/>
    <x v="70"/>
    <s v="Víctor Alfonso Trespalacios "/>
    <s v="Julio de 2016"/>
    <n v="2016"/>
    <s v="PEI"/>
    <n v="109"/>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
    <m/>
    <x v="0"/>
    <m/>
    <m/>
    <x v="1"/>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
    <x v="4"/>
    <x v="3"/>
    <x v="70"/>
    <s v="Víctor Alfonso Trespalacios "/>
    <s v="Julio de 2016"/>
    <n v="2016"/>
    <s v="PEI"/>
    <n v="109"/>
    <m/>
    <s v="Dentro de los planes de regularización a interventoría que las solicitudes de periodos de cura no se presenten como una primera instancia; sino, que la ANI sepa de antemano las circunstancias que darían paso a una eventual solicitud de periodo de cura por"/>
    <m/>
    <m/>
    <m/>
    <s v="Mediante correo electrónico del 21/09/2016, se informa el plan de mejoramiento._x000a__x000a_Seguimiento en diciembre"/>
    <m/>
    <x v="0"/>
    <m/>
    <m/>
    <x v="1"/>
  </r>
  <r>
    <n v="3169"/>
    <n v="164"/>
    <x v="4"/>
    <s v="1. La cuantificación del gasto y el valor destinado a las respectivas contingencias de redes por parte de la estructuración, no suplen la necesidad para su manejo y/o traslado."/>
    <x v="4"/>
    <x v="6"/>
    <x v="70"/>
    <s v="Víctor Alfonso Trespalacios "/>
    <s v="Julio de 2016"/>
    <n v="2016"/>
    <s v="PEI"/>
    <n v="109"/>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Mediante reunion de mesa de trabajo adelantada con la Vicepreside"/>
    <m/>
    <x v="1"/>
    <m/>
    <s v="OCTUBRE"/>
    <x v="1"/>
  </r>
  <r>
    <n v="3170"/>
    <n v="165"/>
    <x v="4"/>
    <s v="2. En el contrato de concesión no quedó explícita la obligación del concesionario de ejecutar las intervenciones específicas que se requieren en el puente sobre el río Cauca en la UF 2, lo que ha generado diferencias entre las partes que derivaron en la a"/>
    <x v="4"/>
    <x v="6"/>
    <x v="70"/>
    <s v="Víctor Alfonso Trespalacios "/>
    <s v="Julio de 2016"/>
    <n v="2016"/>
    <s v="PEI"/>
    <n v="109"/>
    <m/>
    <s v="Se trasladó la no conformidad a la Vicepresidencia de Estructuración, para su respectivo trámite y respuesta"/>
    <m/>
    <m/>
    <m/>
    <s v="Mediante correo electrónico del 21/09/2016, se informa que mediante memorando radicado ANI 20163000099073 se trasladó el informe de auditoría para su atención._x000a__x000a_Esta no conformidad hace parte de los temas tratados mediante mesa de trabajo con VE y la OCI."/>
    <m/>
    <x v="0"/>
    <m/>
    <m/>
    <x v="1"/>
  </r>
  <r>
    <n v="3171"/>
    <n v="166"/>
    <x v="4"/>
    <s v="8.1.1 Para la Interventoría_x000a_Se presentan observaciones a la gestión realizada por parte de la Interventoría como:_x000a_1. La información contenida en la página web tanto de interventoría como de la concesión no está totalmente actualizada; los avances e inform"/>
    <x v="4"/>
    <x v="3"/>
    <x v="52"/>
    <s v="Ivan Mejia "/>
    <s v="Julio de 2016"/>
    <n v="2016"/>
    <s v="PEI"/>
    <n v="152"/>
    <m/>
    <s v="Las páginas web de concesionario y la interventoría se encuentran actualizadas al mes de julio"/>
    <m/>
    <m/>
    <m/>
    <m/>
    <m/>
    <x v="1"/>
    <s v="Mediante memorando No. 2016-300-010788-3 del 05/08/2016 se envia registro fotográfico de la actualización de las páginas web; sin embargo, se evidencia que la pág web de la concesión aún persiste con el problema (informes ejecutivos hasta febrero de 2015)"/>
    <m/>
    <x v="1"/>
  </r>
  <r>
    <n v="3172"/>
    <n v="167"/>
    <x v="4"/>
    <s v="8.1.2 Para la supervisión_x000a_1. No se evidencia por parte de la ANI cómo se procedió a apremiar al concesionario en virtud de las fallas a nivel de estructura presentadas en la UF2 una vez han sido advertidas por la interventoría, paralelo al viaducto de la "/>
    <x v="4"/>
    <x v="3"/>
    <x v="52"/>
    <s v="Ivan Mejia "/>
    <s v="Julio de 2016"/>
    <n v="2016"/>
    <s v="PEI"/>
    <n v="152"/>
    <m/>
    <s v="Análisis jurídico de las obligaciones del concesionario en ese tramo de vía, y verificación del cumplimiento de las mismas"/>
    <m/>
    <m/>
    <m/>
    <m/>
    <m/>
    <x v="1"/>
    <s v="Mediante memorando No. 2016-300-010788-3 del 05/08/2016 se informa que una vez analizada la situación, fue requerido al concesionario efectuar el arreglo. Este se realizó el 2 de julio de 2016, y se anexa registro fotográfico como soporte"/>
    <m/>
    <x v="1"/>
  </r>
  <r>
    <n v="3173"/>
    <n v="168"/>
    <x v="4"/>
    <s v="8.1.3 Para la Vicepresidencia de Estructuración_x000a_1. De acuerdo a lo presentado por el concesionario y revisado por la interventoría, se advierte la posible activación del riesgo predial; en este sentido, se observase de manera temprana la necesidad de recu"/>
    <x v="4"/>
    <x v="6"/>
    <x v="52"/>
    <s v="Ivan Mejia "/>
    <s v="Julio de 2016"/>
    <n v="2016"/>
    <s v="PEI"/>
    <n v="152"/>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Mediante reunion de mesa de trabajo adelantada con la Vicepreside"/>
    <n v="100"/>
    <x v="1"/>
    <m/>
    <s v="OCTUBRE"/>
    <x v="1"/>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
    <x v="4"/>
    <x v="3"/>
    <x v="71"/>
    <s v="Mónica Bibiana Forero "/>
    <s v="Julio de 2016"/>
    <n v="2016"/>
    <s v="PEI"/>
    <n v="101"/>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
    <m/>
    <m/>
    <m/>
    <s v="Mediante memorando No, 2016-309-010391-3 del 25/08/2016, se iinforma las acciones a realizar por parte de la interventoría_x000a__x000a_Se revisará avance en diciembre"/>
    <m/>
    <x v="0"/>
    <m/>
    <m/>
    <x v="1"/>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
    <x v="4"/>
    <x v="3"/>
    <x v="71"/>
    <s v="Mónica Bibiana Forero "/>
    <s v="Julio de 2016"/>
    <n v="2016"/>
    <s v="PEI"/>
    <n v="101"/>
    <m/>
    <s v="Se iniciará el proceso de selección y contratación de un profesional de calidad, el cual tendrá la función de:_x000a_1. Capacitar al personal de cada área en la implementación de los formatos y procedimientos ya establecidos por el plan de calidad que tiene en "/>
    <m/>
    <m/>
    <m/>
    <s v="Mediante memorando No, 2016-309-010391-3 del 25/08/2016, se iinforma las acciones a realizar por parte de la interventoría_x000a__x000a_Se revisará avance en diciembre"/>
    <m/>
    <x v="0"/>
    <m/>
    <m/>
    <x v="1"/>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
    <x v="4"/>
    <x v="3"/>
    <x v="71"/>
    <s v="Mónica Bibiana Forero "/>
    <s v="Julio de 2016"/>
    <n v="2016"/>
    <s v="PEI"/>
    <n v="101"/>
    <m/>
    <s v="Se está analizando la posibilidad de incorporar un link en la página web de nuestros consorciados (C&amp;M) para dar a conocer toda la información pertinente de los proyectos en los aeropuertos"/>
    <m/>
    <m/>
    <m/>
    <s v="Mediante memorando No, 2016-309-010391-3 del 25/08/2016, se iinforma las acciones a realizar por parte de la interventoría_x000a__x000a_Se revisará avance en diciembre"/>
    <m/>
    <x v="0"/>
    <m/>
    <m/>
    <x v="1"/>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
    <x v="4"/>
    <x v="3"/>
    <x v="71"/>
    <s v="Mónica Bibiana Forero "/>
    <s v="Julio de 2016"/>
    <n v="2016"/>
    <s v="PEI"/>
    <n v="101"/>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
    <m/>
    <m/>
    <m/>
    <s v="Mediante memorando No, 2016-309-010391-3 del 25/08/2016, se iinforma las acciones a realizar por parte de la interventoría_x000a__x000a_Se revisará avance en diciembre"/>
    <m/>
    <x v="0"/>
    <m/>
    <m/>
    <x v="1"/>
  </r>
  <r>
    <n v="3178"/>
    <n v="173"/>
    <x v="4"/>
    <s v="5. En la auditoría se verifica que por la metodología que utiliza el especialista social, se categorizan PQR`s como “abiertas” de acuerdo al período de corte que se realiza para el informe mensual entregado a la ANI; sin embargo, se evidencia que el conce"/>
    <x v="4"/>
    <x v="3"/>
    <x v="71"/>
    <s v="Mónica Bibiana Forero "/>
    <s v="Julio de 2016"/>
    <n v="2016"/>
    <s v="PEI"/>
    <n v="101"/>
    <m/>
    <s v="Se corregirá el informe de la PQR`s y se añadirán más casillas para validar la información presentada por parte de la concesión, esto para llevar un control más claro de estas solicitudes_x000a_Se presentará un plan de acción donde se le informe a la concesión "/>
    <m/>
    <m/>
    <m/>
    <s v="Mediante memorando No, 2016-309-010391-3 del 25/08/2016, se iinforma las acciones a realizar por parte de la interventoría_x000a__x000a_Se revisará avance en diciembre"/>
    <m/>
    <x v="0"/>
    <m/>
    <m/>
    <x v="1"/>
  </r>
  <r>
    <n v="3179"/>
    <n v="174"/>
    <x v="4"/>
    <s v="6. No se está  verificando y controlando el documento del beneficiario real para garantizan que no hay violación a los LA/FT (lavado de activos y financiación de terrorismo) de los dineros del concesionario, por lo que es necesario que la interventoría so"/>
    <x v="4"/>
    <x v="3"/>
    <x v="71"/>
    <s v="Mónica Bibiana Forero "/>
    <s v="Julio de 2016"/>
    <n v="2016"/>
    <s v="PEI"/>
    <n v="101"/>
    <m/>
    <s v="Se adjunta la certifación actualizada de la Fiduciaria Bancolombia en cuanto al cumplimiento con el sistema de Administración del riesgo de Lavado de activos y de Financiación del Terrorismo &quot;SARLAFT&quot;"/>
    <m/>
    <m/>
    <m/>
    <m/>
    <m/>
    <x v="1"/>
    <s v="Mediante memorando No, 2016-309-010391-3 del 25/08/2016, se anexa dicha certificación. Evidenciando cumplimiento"/>
    <s v="AGOSTO"/>
    <x v="1"/>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
    <x v="4"/>
    <x v="3"/>
    <x v="71"/>
    <s v="Mónica Bibiana Forero "/>
    <s v="Julio de 2016"/>
    <n v="2016"/>
    <s v="PEI"/>
    <n v="101"/>
    <m/>
    <s v="En reunión y recorrido de obras entre el apoyo de la supervisión, el concesionario y la interventoría el 3 de agosto de 2016, se verificó la solicitud de la interventoría, en cuanto a que, el andén exterior frente de la nueva ampliación del muelle interna"/>
    <m/>
    <m/>
    <m/>
    <s v="Mediante memorando No, 2016-309-010391-3 del 25/08/2016, se informa que el concesionario se encuentra realizando los diseños correspondientes que permitan continuar con el andén existente._x000a__x000a_Se revisará avance en diciembre"/>
    <m/>
    <x v="0"/>
    <m/>
    <m/>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x v="4"/>
    <x v="5"/>
    <x v="71"/>
    <s v="Mónica Bibiana Forero "/>
    <s v="Julio de 2016"/>
    <n v="2016"/>
    <s v="PEI"/>
    <n v="101"/>
    <m/>
    <s v="Desde el área de defensa judicial se ha solicitado un informe actualizado a la Interventoría, respecto de las obligaciones presuntamente incumplidas por el Concesionario y que dieron motivo para el inicio del proceso sancionatorio por franjas de pista en "/>
    <m/>
    <m/>
    <m/>
    <s v="Mediante memorando No, 2016-309-010391-3 del 25/08/2016, se informa que Defensa Judicial solicitó a la interventoría un informe actualizado de los incumplimientos, con el fin de realizar las acciones correspondientes._x000a__x000a_Mediante correo electrónico del 30/0"/>
    <m/>
    <x v="0"/>
    <m/>
    <m/>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
    <x v="6"/>
    <x v="2"/>
    <x v="14"/>
    <s v="Luz Mary Hernández"/>
    <s v="Julio de 2016"/>
    <n v="2016"/>
    <s v="PAOC"/>
    <n v="1"/>
    <m/>
    <m/>
    <m/>
    <m/>
    <m/>
    <m/>
    <m/>
    <x v="2"/>
    <m/>
    <m/>
    <x v="0"/>
  </r>
  <r>
    <n v="3183"/>
    <n v="178"/>
    <x v="4"/>
    <s v="5.2. Se observa con preocupación que el porcentaje de incumplimiento más alto           (31%) corresponde a las peticiones enviadas por el Congreso de la República, ente que ejerce control político en donde los términos para dar trámite se amparan en su m"/>
    <x v="6"/>
    <x v="2"/>
    <x v="14"/>
    <s v="Luz Mary Hernández"/>
    <s v="Julio de 2016"/>
    <n v="2016"/>
    <s v="PAOC"/>
    <n v="1"/>
    <m/>
    <m/>
    <m/>
    <m/>
    <m/>
    <m/>
    <m/>
    <x v="2"/>
    <m/>
    <m/>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
    <x v="6"/>
    <x v="2"/>
    <x v="14"/>
    <s v="Luz Mary Hernández"/>
    <s v="Julio de 2016"/>
    <n v="2016"/>
    <s v="PAOC"/>
    <n v="1"/>
    <m/>
    <m/>
    <m/>
    <m/>
    <m/>
    <m/>
    <m/>
    <x v="2"/>
    <m/>
    <m/>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
    <x v="6"/>
    <x v="2"/>
    <x v="14"/>
    <s v="Luz Mary Hernández"/>
    <s v="Julio de 2016"/>
    <n v="2016"/>
    <s v="PAOC"/>
    <n v="1"/>
    <m/>
    <m/>
    <m/>
    <m/>
    <m/>
    <m/>
    <m/>
    <x v="2"/>
    <m/>
    <m/>
    <x v="0"/>
  </r>
  <r>
    <n v="3186"/>
    <n v="181"/>
    <x v="4"/>
    <s v="7.1.1 Para la Interventoría_x000a_1. No se cuenta con un formato de seguimiento y/o documentación soporte que evidencie el seguimiento que hace la interventoría a la documentación entregada por el contratista respecto al cumplimiento de las actividades plasmada"/>
    <x v="4"/>
    <x v="3"/>
    <x v="46"/>
    <s v="Mónica Bibiana Forero "/>
    <s v="Agosto de 2016"/>
    <n v="2016"/>
    <s v="PEI"/>
    <n v="115"/>
    <m/>
    <m/>
    <m/>
    <m/>
    <m/>
    <m/>
    <m/>
    <x v="2"/>
    <m/>
    <m/>
    <x v="1"/>
  </r>
  <r>
    <n v="3187"/>
    <n v="182"/>
    <x v="4"/>
    <s v="2. En la auditoría se verifica que por la metodología que utiliza el especialista social, se categoriza una PQR`s como “abierta”, la cual está relacionada a un reclamo por parte del señor Bernardo Moreno respecto a unos accesos de obra en el PK 188, y por"/>
    <x v="4"/>
    <x v="3"/>
    <x v="46"/>
    <s v="Mónica Bibiana Forero "/>
    <s v="Agosto de 2016"/>
    <n v="2016"/>
    <s v="PEI"/>
    <n v="115"/>
    <m/>
    <m/>
    <m/>
    <m/>
    <m/>
    <m/>
    <m/>
    <x v="2"/>
    <m/>
    <m/>
    <x v="1"/>
  </r>
  <r>
    <n v="3188"/>
    <n v="183"/>
    <x v="4"/>
    <s v="7.1.2 Para la Vicepresidencia de Gestión Contractual (Coordinación Estrategia Contractual y Permisos)_x000a__x000a_1. No se evidenció que la Entidad cuenta, en el marco del proceso de liquidación de los contratos, con un esquema que permita la entrega de los planos r"/>
    <x v="4"/>
    <x v="3"/>
    <x v="46"/>
    <s v="Mónica Bibiana Forero "/>
    <s v="Agosto de 2016"/>
    <n v="2016"/>
    <s v="PEI"/>
    <n v="115"/>
    <m/>
    <m/>
    <m/>
    <m/>
    <m/>
    <m/>
    <m/>
    <x v="2"/>
    <m/>
    <m/>
    <x v="1"/>
  </r>
  <r>
    <n v="3189"/>
    <n v="184"/>
    <x v="4"/>
    <s v="8.1.1 Para la Interventoría_x000a_Se presentan observaciones a la gestión realizada por parte de la Interventoría como:_x000a_1. No se evidencia dentro del informe de interventoría un seguimiento detallado al plan de obra del concesionario; si bien se encuentra en et"/>
    <x v="4"/>
    <x v="3"/>
    <x v="72"/>
    <s v="Ivan Mejia "/>
    <s v="Agosto de 2016"/>
    <n v="2016"/>
    <s v="PEI"/>
    <n v="133"/>
    <m/>
    <s v="Se incluirá mayor información  gráfica en los próximos informes mensuales, esto teniendo en cuenta que se prevé la apertura de nuevos frentes de obra y el avanc de nuevas actividades, lo que permitirá continuar realizando análisis a través de gráficas"/>
    <m/>
    <m/>
    <m/>
    <s v="Mediante memorando No. 2016-409-088190-2 del 30/09/2016, se informa que aunque el análisis gráfico se está realizando en los informes semanales, éste de incluirá en los informes mensuales._x000a__x000a_Seguimiento en diciembre"/>
    <m/>
    <x v="2"/>
    <m/>
    <m/>
    <x v="1"/>
  </r>
  <r>
    <n v="3190"/>
    <n v="185"/>
    <x v="4"/>
    <s v="2. En la página web de la interventoría no se encuentran los datos de la oficina de campo ni correo electrónico de contacto, considerados datos importantes para la interlocución, lo cual resulta ser definitivo para poder comunicarse con la interventoría y"/>
    <x v="4"/>
    <x v="3"/>
    <x v="72"/>
    <s v="Ivan Mejia "/>
    <s v="Agosto de 2016"/>
    <n v="2016"/>
    <s v="PEI"/>
    <n v="133"/>
    <m/>
    <s v="Se realizaron las modificaciones y actualizaciones de la página web, las cuales pueden verificarse accediendo a la página, además que se mejora la ficha."/>
    <m/>
    <m/>
    <m/>
    <s v="Mediante memorando No. 2016-409-088190-2 del 30/09/2016, se evidencia que se realizaron las modificaciones pertientes. Se adjuntan pantallazos de la pagina web"/>
    <m/>
    <x v="1"/>
    <m/>
    <s v="OCTUBRE"/>
    <x v="1"/>
  </r>
  <r>
    <n v="3191"/>
    <n v="186"/>
    <x v="4"/>
    <s v="_x000a_3. No se viene generando un estricto control a las invasiones en el corredor particularmente en la UF3 referido a las querellas policivas que el concesionario debe instaurar para la recuperación de los predios del estado que se requieren para el proyecto"/>
    <x v="4"/>
    <x v="3"/>
    <x v="72"/>
    <s v="Ivan Mejia "/>
    <s v="Agosto de 2016"/>
    <n v="2016"/>
    <s v="PEI"/>
    <n v="133"/>
    <m/>
    <s v="El control a las invasiones y querellas policivas no es obligación de la interventoría. "/>
    <m/>
    <m/>
    <m/>
    <s v="Mediante memorando No. 2016-409-088190-2 del 30/09/2016, se explica que el control a las invasiones y querellas policivas no es obligación de la interventoría, por lo que el auditor reformulará la no conformidad, de tal manera  que se le dé tratamiento"/>
    <m/>
    <x v="2"/>
    <m/>
    <m/>
    <x v="1"/>
  </r>
  <r>
    <n v="3192"/>
    <n v="187"/>
    <x v="4"/>
    <s v="8.1.2 Para la supervisión_x000a_1. No se encuentra cargada la documentación contractual del proyecto en la herramienta de seguimiento de la entidad “Project Online”. Este es un sitio de control del proyecto y no evidencia el cargue de documentos como apéndices "/>
    <x v="4"/>
    <x v="3"/>
    <x v="72"/>
    <s v="Ivan Mejia "/>
    <s v="Agosto de 2016"/>
    <n v="2016"/>
    <s v="PEI"/>
    <n v="133"/>
    <m/>
    <s v="Se informa que la supervisión ha venido cargando la información desde el mes de junio de 2015 y actualizando en función de la dinámica del proyecto. La herramienta ha sufirdo actualizaciones y modificaciones que han generado cambios  y/o movimientos en la"/>
    <m/>
    <m/>
    <m/>
    <s v="Mediante memorando No. 2016-300-012280-3 del 04/10/2016, se informa que no se está de acuerdo con la no conformidad, por lo que se realiza reunión con el auditor el 11 de octubre de 2016._x000a__x000a_De ésta reunión, y mediante correos eletrónicos del 18, 19 y 20 de"/>
    <m/>
    <x v="2"/>
    <m/>
    <m/>
    <x v="1"/>
  </r>
  <r>
    <n v="3193"/>
    <n v="188"/>
    <x v="4"/>
    <s v="2. Los tiempos asociados a periodos de cura y el seguido incumplimiento presentado por el concesionario, evidencia un manejo muy laxo por parte de la ANI donde se tardan tiempos excesivos en las actuaciones de la entidad. No se observa cómo la supervisión"/>
    <x v="4"/>
    <x v="3"/>
    <x v="72"/>
    <s v="Ivan Mejia "/>
    <s v="Agosto de 2016"/>
    <n v="2016"/>
    <s v="PEI"/>
    <n v="133"/>
    <m/>
    <s v="Se informa que la supervisión ha adelantado todas las acciones establecidas contractualmente en el capítulo X de la parte general de contrato de concesión, iniciando con la no objección de los plazos de cura solicitados por la interventoría."/>
    <m/>
    <m/>
    <m/>
    <s v="Mediante memorando No. 2016-300-012280-3 del 04/10/2016, y de acuerdo a lo manifestado en la reunión con el auditor el 11 de octubre de 2016, se hace entrega de un cuadro de seguimiento de los distintos incumplimientos durante el transcurso del proyecto, "/>
    <m/>
    <x v="1"/>
    <m/>
    <s v="OCTUBRE"/>
    <x v="1"/>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
    <x v="4"/>
    <x v="3"/>
    <x v="73"/>
    <s v="Víctor Alfonso Trespalacios "/>
    <s v="Agosto de 2016"/>
    <n v="2016"/>
    <s v="PEI"/>
    <n v="105"/>
    <m/>
    <s v="1. Se realizará presentación ante la Oficina de Control Interno con el fin de dar claridad a los alcances de cada una de las interventorías que hacen parte del Contrato de Concesión 058-CON-2000._x000a__x000a_2. Con el fin de aclarar los alcances de las funciones de "/>
    <m/>
    <m/>
    <m/>
    <m/>
    <m/>
    <x v="0"/>
    <s v="Mediante correo electrónico del 19/10/2016, se envía el plan de mejoramiento con tres acciones a realizar. Las dos primeras tienen fecha de ejecución el 4 de noviembre de 2016, razón por la cual es necesario qye se realicen las gestiones al respecto."/>
    <m/>
    <x v="1"/>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
    <x v="2"/>
    <x v="2"/>
    <x v="3"/>
    <s v="Luz Jeni Fung Muñoz"/>
    <s v="Agosto de 2016"/>
    <n v="2016"/>
    <s v="PIL"/>
    <n v="2"/>
    <m/>
    <m/>
    <m/>
    <m/>
    <m/>
    <m/>
    <m/>
    <x v="2"/>
    <m/>
    <m/>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
    <x v="1"/>
    <x v="1"/>
    <x v="1"/>
    <s v="M Natalia "/>
    <s v="Agosto de 2016"/>
    <n v="2016"/>
    <s v="PEI"/>
    <n v="52"/>
    <m/>
    <m/>
    <m/>
    <m/>
    <m/>
    <m/>
    <m/>
    <x v="2"/>
    <m/>
    <m/>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
    <x v="1"/>
    <x v="1"/>
    <x v="1"/>
    <s v="M Natalia "/>
    <s v="Agosto de 2016"/>
    <n v="2016"/>
    <s v="PEI"/>
    <n v="52"/>
    <m/>
    <m/>
    <m/>
    <m/>
    <m/>
    <m/>
    <m/>
    <x v="2"/>
    <m/>
    <m/>
    <x v="0"/>
  </r>
  <r>
    <n v="3198"/>
    <n v="193"/>
    <x v="4"/>
    <s v="3. Se evidenció la eliminación de 80 actividades en el 2do trimestre del plan de acción Vs al plan de acción metas 2016, para las siguientes dependencias: ver página 16 del informe de auditoría."/>
    <x v="1"/>
    <x v="1"/>
    <x v="1"/>
    <s v="M Natalia "/>
    <s v="Agosto de 2016"/>
    <n v="2016"/>
    <s v="PEI"/>
    <n v="52"/>
    <m/>
    <m/>
    <m/>
    <m/>
    <m/>
    <m/>
    <m/>
    <x v="2"/>
    <m/>
    <m/>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
    <x v="1"/>
    <x v="1"/>
    <x v="1"/>
    <s v="M Natalia "/>
    <s v="Agosto de 2016"/>
    <n v="2016"/>
    <s v="PEI"/>
    <n v="52"/>
    <m/>
    <m/>
    <m/>
    <m/>
    <m/>
    <m/>
    <m/>
    <x v="2"/>
    <m/>
    <m/>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x v="1"/>
    <x v="1"/>
    <x v="1"/>
    <s v="M Natalia "/>
    <s v="Agosto de 2016"/>
    <n v="2016"/>
    <s v="PEI"/>
    <n v="52"/>
    <m/>
    <m/>
    <m/>
    <m/>
    <m/>
    <m/>
    <m/>
    <x v="2"/>
    <m/>
    <m/>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
    <x v="1"/>
    <x v="1"/>
    <x v="1"/>
    <s v="M Natalia "/>
    <s v="Agosto de 2016"/>
    <n v="2016"/>
    <s v="PEI"/>
    <n v="52"/>
    <m/>
    <m/>
    <m/>
    <m/>
    <m/>
    <m/>
    <m/>
    <x v="2"/>
    <m/>
    <m/>
    <x v="0"/>
  </r>
  <r>
    <n v="3202"/>
    <n v="197"/>
    <x v="4"/>
    <s v="7. Las actividades cuya unidad de medida en el plan de acción es porcentaje (%), tienen diferente el valor de la meta anual, porque la herramienta de gestión ITS genera acumulados, ver imagen. "/>
    <x v="1"/>
    <x v="1"/>
    <x v="1"/>
    <s v="M Natalia "/>
    <s v="Agosto de 2016"/>
    <n v="2016"/>
    <s v="PEI"/>
    <n v="52"/>
    <m/>
    <m/>
    <m/>
    <m/>
    <m/>
    <m/>
    <m/>
    <x v="2"/>
    <m/>
    <m/>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x v="1"/>
    <x v="1"/>
    <x v="1"/>
    <s v="M Natalia "/>
    <s v="Agosto de 2016"/>
    <n v="2016"/>
    <s v="PEI"/>
    <n v="52"/>
    <m/>
    <m/>
    <m/>
    <m/>
    <m/>
    <m/>
    <m/>
    <x v="2"/>
    <m/>
    <m/>
    <x v="0"/>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
    <x v="6"/>
    <x v="7"/>
    <x v="69"/>
    <s v="Luz Mary Hernández"/>
    <s v="Agosto de 2016"/>
    <n v="2016"/>
    <s v="PIL"/>
    <n v="35"/>
    <m/>
    <m/>
    <m/>
    <m/>
    <m/>
    <m/>
    <m/>
    <x v="2"/>
    <m/>
    <m/>
    <x v="0"/>
  </r>
  <r>
    <n v="3205"/>
    <n v="200"/>
    <x v="4"/>
    <s v="2. Situación similar se presenta con los Incumplimientos a los criterios establecidos en la circular No. 2013-409-000009-4 del 10/05/2013, en los trámites y procedimientos del manejo del ORFEO que ocasionan pérdida de trazabilidad sobre el trámite ofrecid"/>
    <x v="6"/>
    <x v="7"/>
    <x v="69"/>
    <s v="Luz Mary Hernández"/>
    <s v="Agosto de 2016"/>
    <n v="2016"/>
    <s v="PIL"/>
    <n v="35"/>
    <m/>
    <m/>
    <m/>
    <m/>
    <m/>
    <m/>
    <m/>
    <x v="2"/>
    <m/>
    <m/>
    <x v="0"/>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
    <x v="6"/>
    <x v="2"/>
    <x v="14"/>
    <s v="Luz Mary Hernández"/>
    <s v="Agosto de 2016"/>
    <n v="2016"/>
    <s v="PIL"/>
    <n v="35"/>
    <m/>
    <m/>
    <m/>
    <m/>
    <m/>
    <m/>
    <m/>
    <x v="2"/>
    <m/>
    <m/>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
    <x v="6"/>
    <x v="7"/>
    <x v="74"/>
    <s v="Luz Mary Hernández"/>
    <s v="Agosto de 2016"/>
    <n v="2016"/>
    <s v="PIL"/>
    <n v="35"/>
    <m/>
    <m/>
    <m/>
    <m/>
    <m/>
    <m/>
    <m/>
    <x v="2"/>
    <m/>
    <m/>
    <x v="0"/>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
    <x v="6"/>
    <x v="5"/>
    <x v="12"/>
    <s v="Luz Mary Hernández"/>
    <s v="Agosto de 2016"/>
    <n v="2016"/>
    <s v="PIL"/>
    <n v="35"/>
    <m/>
    <m/>
    <m/>
    <m/>
    <m/>
    <m/>
    <m/>
    <x v="2"/>
    <m/>
    <m/>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
    <x v="6"/>
    <x v="7"/>
    <x v="69"/>
    <s v="Luz Mary Hernández"/>
    <s v="Agosto de 2016"/>
    <n v="2016"/>
    <s v="PIL"/>
    <n v="35"/>
    <m/>
    <m/>
    <m/>
    <m/>
    <m/>
    <m/>
    <m/>
    <x v="2"/>
    <m/>
    <m/>
    <x v="0"/>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
    <x v="6"/>
    <x v="7"/>
    <x v="75"/>
    <s v="Luz Mary Hernández"/>
    <s v="Agosto de 2016"/>
    <n v="2016"/>
    <s v="PIL"/>
    <n v="35"/>
    <m/>
    <m/>
    <m/>
    <m/>
    <m/>
    <m/>
    <m/>
    <x v="2"/>
    <m/>
    <m/>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
    <x v="3"/>
    <x v="2"/>
    <x v="5"/>
    <s v="Yuly Ujueta "/>
    <s v="Agosto de 2016"/>
    <n v="2016"/>
    <s v="PEI"/>
    <n v="91"/>
    <m/>
    <m/>
    <m/>
    <m/>
    <m/>
    <m/>
    <m/>
    <x v="2"/>
    <m/>
    <m/>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x v="3"/>
    <x v="2"/>
    <x v="5"/>
    <s v="Yuly Ujueta "/>
    <s v="Agosto de 2016"/>
    <n v="2016"/>
    <s v="PEI"/>
    <n v="91"/>
    <m/>
    <m/>
    <m/>
    <m/>
    <m/>
    <m/>
    <m/>
    <x v="2"/>
    <m/>
    <m/>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
    <x v="3"/>
    <x v="2"/>
    <x v="5"/>
    <s v="Yuly Ujueta "/>
    <s v="Agosto de 2016"/>
    <n v="2016"/>
    <s v="PEI"/>
    <n v="91"/>
    <m/>
    <m/>
    <m/>
    <m/>
    <m/>
    <m/>
    <m/>
    <x v="2"/>
    <m/>
    <m/>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x v="3"/>
    <x v="2"/>
    <x v="5"/>
    <s v="Yuly Ujueta "/>
    <s v="Agosto de 2016"/>
    <n v="2016"/>
    <s v="PEI"/>
    <n v="91"/>
    <m/>
    <m/>
    <m/>
    <m/>
    <m/>
    <m/>
    <m/>
    <x v="2"/>
    <m/>
    <m/>
    <x v="0"/>
  </r>
  <r>
    <n v="3215"/>
    <n v="210"/>
    <x v="4"/>
    <s v="_x000a_2- Se hace indispensable tener un registro de las capacitaciones realizadas y que se encuentran en cabeza del administrador del sistema, como lo denota esta auditoría en el acápite correspondiente._x000a_"/>
    <x v="5"/>
    <x v="5"/>
    <x v="12"/>
    <s v="Marcos  Noguera"/>
    <s v="Agosto de 2016"/>
    <n v="2016"/>
    <s v="PIL"/>
    <n v="11"/>
    <m/>
    <m/>
    <m/>
    <m/>
    <m/>
    <m/>
    <m/>
    <x v="2"/>
    <m/>
    <m/>
    <x v="0"/>
  </r>
  <r>
    <n v="3216"/>
    <n v="211"/>
    <x v="4"/>
    <s v="3- Fijar las políticas de prevención del daño antijurídico tendientes a fortalecer la defensa de los intereses de la entidad."/>
    <x v="5"/>
    <x v="5"/>
    <x v="12"/>
    <s v="Marcos  Noguera"/>
    <s v="Agosto de 2016"/>
    <n v="2016"/>
    <s v="PIL"/>
    <n v="11"/>
    <m/>
    <m/>
    <m/>
    <m/>
    <m/>
    <m/>
    <m/>
    <x v="2"/>
    <m/>
    <m/>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
    <x v="10"/>
    <x v="1"/>
    <x v="44"/>
    <s v="Juan Diego Toro"/>
    <s v="Septiembre de 2016"/>
    <n v="2016"/>
    <s v="PEI"/>
    <n v="124"/>
    <m/>
    <m/>
    <m/>
    <m/>
    <m/>
    <m/>
    <m/>
    <x v="2"/>
    <m/>
    <m/>
    <x v="0"/>
  </r>
  <r>
    <n v="3218"/>
    <n v="213"/>
    <x v="4"/>
    <s v="1. Durante el periodo de julio – agosto, la interventoría no reporta la medición del indicador E5 (asentamientos), el cual tiene periodicidad de medición mensual"/>
    <x v="10"/>
    <x v="3"/>
    <x v="36"/>
    <s v="Victor Alfonso Trespalacios"/>
    <s v="Septiembre de 2016"/>
    <n v="2016"/>
    <s v="PEI"/>
    <n v="127"/>
    <m/>
    <m/>
    <m/>
    <m/>
    <m/>
    <m/>
    <m/>
    <x v="2"/>
    <m/>
    <m/>
    <x v="1"/>
  </r>
  <r>
    <n v="3219"/>
    <n v="214"/>
    <x v="4"/>
    <s v="1. No se evidencian formatos de control a la infraestructura de recaudo (peajes), zonas de pesaje ni CCO, esto debe quedar consignado en formatos independientes de seguimiento al mantenimiento de la infraestructura concesionada."/>
    <x v="10"/>
    <x v="3"/>
    <x v="76"/>
    <s v="Ivan Mejia "/>
    <s v="Septiembre de 2016"/>
    <n v="2016"/>
    <s v="PEI"/>
    <n v="132"/>
    <m/>
    <m/>
    <m/>
    <m/>
    <m/>
    <m/>
    <m/>
    <x v="2"/>
    <m/>
    <m/>
    <x v="1"/>
  </r>
  <r>
    <n v="3220"/>
    <n v="215"/>
    <x v="4"/>
    <s v="2. Se evidencia dificultad en los conteos de vehículos en la zona de recaudo por parte de la interventoría, la categorización presenta discrepancia al cotejar con los datos de la concesión, se requiere mejorar el posicionamiento de cámaras para el conteo "/>
    <x v="10"/>
    <x v="3"/>
    <x v="76"/>
    <s v="Ivan Mejia "/>
    <s v="Septiembre de 2016"/>
    <n v="2016"/>
    <s v="PEI"/>
    <n v="132"/>
    <m/>
    <m/>
    <m/>
    <m/>
    <m/>
    <m/>
    <m/>
    <x v="2"/>
    <m/>
    <m/>
    <x v="1"/>
  </r>
  <r>
    <n v="3221"/>
    <n v="216"/>
    <x v="4"/>
    <s v="3. No se evidencia el inventario vial con adecuado registro fotográfico, este requiere llevarse de manera paralela con la cuantificación y estado de la vía."/>
    <x v="10"/>
    <x v="3"/>
    <x v="76"/>
    <s v="Ivan Mejia "/>
    <s v="Septiembre de 2016"/>
    <n v="2016"/>
    <s v="PEI"/>
    <n v="132"/>
    <m/>
    <m/>
    <m/>
    <m/>
    <m/>
    <m/>
    <m/>
    <x v="2"/>
    <m/>
    <m/>
    <x v="1"/>
  </r>
  <r>
    <n v="3222"/>
    <n v="217"/>
    <x v="4"/>
    <s v="4. No se evidencia análisis y seguimiento a las encuestas de satisfacción al usuario y encuestas de evaluación de impacto que debe realizar la concesión."/>
    <x v="10"/>
    <x v="3"/>
    <x v="76"/>
    <s v="Ivan Mejia "/>
    <s v="Septiembre de 2016"/>
    <n v="2016"/>
    <s v="PEI"/>
    <n v="132"/>
    <m/>
    <m/>
    <m/>
    <m/>
    <m/>
    <m/>
    <m/>
    <x v="2"/>
    <m/>
    <m/>
    <x v="1"/>
  </r>
  <r>
    <n v="3223"/>
    <n v="218"/>
    <x v="4"/>
    <s v="5. La interventoría no precisa como se viene llevando el control a las invasiones en el corredor referido a las querellas policivas que el concesionario debe instaurar para la recuperación de los predios del estado que se requieren para el proyecto"/>
    <x v="10"/>
    <x v="3"/>
    <x v="76"/>
    <s v="Ivan Mejia "/>
    <s v="Septiembre de 2016"/>
    <n v="2016"/>
    <s v="PEI"/>
    <n v="132"/>
    <m/>
    <m/>
    <m/>
    <m/>
    <m/>
    <m/>
    <m/>
    <x v="2"/>
    <m/>
    <m/>
    <x v="1"/>
  </r>
  <r>
    <n v="3224"/>
    <n v="219"/>
    <x v="4"/>
    <s v="1. No se evidencian las alternativas de planteadas por la ANI para el ajuste del contrato derivado de la activación del riesgo tarifario denotado por la no implementación y cambio de las tarifas del peaje del proyecto."/>
    <x v="10"/>
    <x v="3"/>
    <x v="76"/>
    <s v="Ivan Mejia "/>
    <s v="Septiembre de 2016"/>
    <n v="2016"/>
    <s v="PEI"/>
    <n v="132"/>
    <m/>
    <m/>
    <m/>
    <m/>
    <m/>
    <m/>
    <m/>
    <x v="2"/>
    <m/>
    <m/>
    <x v="1"/>
  </r>
  <r>
    <n v="3225"/>
    <n v="220"/>
    <x v="4"/>
    <s v="2. Ante las dificultades que atraviesa el proyecto, se evidencia que muchos entregables aun no son entregados por el concesionario sin que esto precise mecanismos de apremio para su entrega; tales como plan de obra ajustado, PAGAS de las UF 3, 4 y 5, Dise"/>
    <x v="10"/>
    <x v="3"/>
    <x v="76"/>
    <s v="Ivan Mejia "/>
    <s v="Septiembre de 2016"/>
    <n v="2016"/>
    <s v="PEI"/>
    <n v="132"/>
    <m/>
    <m/>
    <m/>
    <m/>
    <m/>
    <m/>
    <m/>
    <x v="2"/>
    <m/>
    <m/>
    <x v="1"/>
  </r>
  <r>
    <n v="3226"/>
    <n v="221"/>
    <x v="4"/>
    <s v="3. No se evidencia un análisis de impacto de riesgos valorables en material predial, de compensación ambiental y de redes en el proyecto, que determinen si los recursos asociados al proyecto son suficientes para su ejecución."/>
    <x v="10"/>
    <x v="3"/>
    <x v="76"/>
    <s v="Ivan Mejia "/>
    <s v="Septiembre de 2016"/>
    <n v="2016"/>
    <s v="PEI"/>
    <n v="132"/>
    <m/>
    <m/>
    <m/>
    <m/>
    <m/>
    <m/>
    <m/>
    <x v="2"/>
    <m/>
    <m/>
    <x v="1"/>
  </r>
  <r>
    <n v="3227"/>
    <n v="222"/>
    <x v="4"/>
    <s v="4. No se encuentra cargada la documentación contractual del proyecto en la herramienta de seguimiento de la entidad “Project Online”. Este es un sitio de control del proyecto y no evidencia el cargue de documentos como apéndices técnicos del contrato de c"/>
    <x v="10"/>
    <x v="3"/>
    <x v="76"/>
    <s v="Ivan Mejia "/>
    <s v="Septiembre de 2016"/>
    <n v="2016"/>
    <s v="PEI"/>
    <n v="132"/>
    <m/>
    <m/>
    <m/>
    <m/>
    <m/>
    <m/>
    <m/>
    <x v="2"/>
    <m/>
    <m/>
    <x v="1"/>
  </r>
  <r>
    <n v="3228"/>
    <n v="223"/>
    <x v="4"/>
    <s v="1. No se observa el logo de la ANI en la oficina de la interventoría y EPP´s del personal, razón por la cual es necesario incluirlo en cada uno de los elementos que identifiquen la interventoría, partiendo de la premisa que la ANI tiene la necesidad de co"/>
    <x v="10"/>
    <x v="3"/>
    <x v="77"/>
    <s v="Monica Forero"/>
    <s v="Septiembre de 2016"/>
    <n v="2016"/>
    <s v="PEI"/>
    <n v="61"/>
    <m/>
    <m/>
    <m/>
    <m/>
    <m/>
    <m/>
    <m/>
    <x v="2"/>
    <m/>
    <m/>
    <x v="1"/>
  </r>
  <r>
    <n v="3229"/>
    <n v="224"/>
    <x v="4"/>
    <s v="2. La interventoría no tiene implementado un plan de aseguramiento de calidad de acuerdo a la Norma ISO 900, razón por la cual debe darse cumplimiento a lo establecido en el literal u) cláusula 2.1 Obligaciones del Interventor del contrato de interventorí"/>
    <x v="10"/>
    <x v="3"/>
    <x v="77"/>
    <s v="Monica Forero"/>
    <s v="Septiembre de 2016"/>
    <n v="2016"/>
    <s v="PEI"/>
    <n v="61"/>
    <m/>
    <m/>
    <m/>
    <m/>
    <m/>
    <m/>
    <m/>
    <x v="2"/>
    <m/>
    <m/>
    <x v="1"/>
  </r>
  <r>
    <n v="3230"/>
    <n v="225"/>
    <x v="4"/>
    <s v="3. No se cuenta con elementos como camillas y botiquín de primeros auxilios en la oficina de la interventoría en Bogotá, por lo que es necesario que se condicione el lugar en caso de alguna eventualidad y se dé cumplimiento a lo estipulado en la cláusula "/>
    <x v="10"/>
    <x v="3"/>
    <x v="77"/>
    <s v="Monica Forero"/>
    <s v="Septiembre de 2016"/>
    <n v="2016"/>
    <s v="PEI"/>
    <n v="61"/>
    <m/>
    <m/>
    <m/>
    <m/>
    <m/>
    <m/>
    <m/>
    <x v="2"/>
    <m/>
    <m/>
    <x v="1"/>
  </r>
  <r>
    <n v="3231"/>
    <n v="226"/>
    <x v="4"/>
    <s v="4. Los datos de la ficha técnica mensual están desactualizados, por lo que es necesario que se realicen las modificaciones pertinentes y se dé cumplimiento a lo estipulado en el literal III) Informes mensuales de la cláusula 4.2 del contrato de intervento"/>
    <x v="10"/>
    <x v="3"/>
    <x v="77"/>
    <s v="Monica Forero"/>
    <s v="Septiembre de 2016"/>
    <n v="2016"/>
    <s v="PEI"/>
    <n v="61"/>
    <m/>
    <m/>
    <m/>
    <m/>
    <m/>
    <m/>
    <m/>
    <x v="2"/>
    <m/>
    <m/>
    <x v="1"/>
  </r>
  <r>
    <n v="3232"/>
    <n v="227"/>
    <x v="4"/>
    <s v="5. Se evidencia que la interventoría no lleva el registro y control de las PQR`s que llegan a la concesión para su respectivo trámite, por lo que se solicita dar cumplimiento a lo estipulado en el literal III) Informes mensuales de la cláusula 4.2 del con"/>
    <x v="10"/>
    <x v="3"/>
    <x v="77"/>
    <s v="Monica Forero"/>
    <s v="Septiembre de 2016"/>
    <n v="2016"/>
    <s v="PEI"/>
    <n v="61"/>
    <m/>
    <m/>
    <m/>
    <m/>
    <m/>
    <m/>
    <m/>
    <x v="2"/>
    <m/>
    <m/>
    <x v="1"/>
  </r>
  <r>
    <n v="3233"/>
    <n v="228"/>
    <x v="4"/>
    <s v="1. Es necesario que se adopte una posición clara por parte de la Entidad, respecto a la reiterada observación de la interventoría sobre las exclusiones suscritas en las pólizas y que actualmente se encuentran vigentes, ya que podrían generar un pago mayor"/>
    <x v="10"/>
    <x v="3"/>
    <x v="77"/>
    <s v="Monica Forero"/>
    <s v="Septiembre de 2016"/>
    <n v="2016"/>
    <s v="PEI"/>
    <n v="61"/>
    <m/>
    <m/>
    <m/>
    <m/>
    <m/>
    <m/>
    <m/>
    <x v="2"/>
    <m/>
    <m/>
    <x v="1"/>
  </r>
  <r>
    <n v="3234"/>
    <n v="229"/>
    <x v="4"/>
    <s v="1. Treinta y nueve (39) de los cuarenta (40) funcionarios públicos evaluados en la auditoria, es decir el (98%) de la muestra, a la fecha de la auditoria no registran las declaraciones de bienes y rentas de acuerdo a lo establecido en la Circular externa "/>
    <x v="10"/>
    <x v="2"/>
    <x v="5"/>
    <s v="Maria Natalia Norato"/>
    <s v="Septiembre de 2016"/>
    <n v="2016"/>
    <s v="PIL "/>
    <n v="9"/>
    <m/>
    <m/>
    <m/>
    <m/>
    <m/>
    <m/>
    <m/>
    <x v="2"/>
    <m/>
    <m/>
    <x v="0"/>
  </r>
  <r>
    <m/>
    <m/>
    <x v="5"/>
    <m/>
    <x v="10"/>
    <x v="8"/>
    <x v="78"/>
    <m/>
    <m/>
    <m/>
    <m/>
    <m/>
    <m/>
    <m/>
    <m/>
    <m/>
    <m/>
    <m/>
    <m/>
    <x v="3"/>
    <m/>
    <m/>
    <x v="2"/>
  </r>
</pivotCacheRecords>
</file>

<file path=xl/pivotCache/pivotCacheRecords5.xml><?xml version="1.0" encoding="utf-8"?>
<pivotCacheRecords xmlns="http://schemas.openxmlformats.org/spreadsheetml/2006/main" xmlns:r="http://schemas.openxmlformats.org/officeDocument/2006/relationships" count="303">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s v="GESTIÓN DE LA  INFORMACIÓN Y  COMUNICACIONES"/>
    <x v="0"/>
    <x v="0"/>
    <s v="Héctor Eduardo Vanegas Gámez"/>
    <s v="Julio de 2012"/>
    <x v="0"/>
    <x v="0"/>
    <s v="PEI"/>
    <n v="76"/>
    <m/>
    <m/>
    <s v="Acción correctiva"/>
    <m/>
    <m/>
    <m/>
    <s v="04/03/2016, a la fecha la OC esta trabando en la actualización del manual el cual será integrado al SIG y entregado en la vigencia 2016."/>
    <m/>
    <n v="0"/>
    <x v="0"/>
    <m/>
    <x v="0"/>
    <x v="0"/>
    <x v="0"/>
  </r>
  <r>
    <n v="2491"/>
    <n v="444"/>
    <x v="1"/>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s v="SISTEMA ESTRATÉGICO DE PLANEACIÓN Y  GESTIÓN "/>
    <x v="1"/>
    <x v="1"/>
    <s v="Héctor Eduardo Vanegas Gámez"/>
    <s v="Septiembre de 2014"/>
    <x v="1"/>
    <x v="1"/>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834"/>
    <n v="130"/>
    <x v="2"/>
    <s v="• Se observa que el cumplimiento de las actividades propuestas para los 8 riesgos identificados en la vigencia 2014 es muy bajo, solo tres actividades el 16% de las 19 propuestas para mitigar los riesgos se cumplieron al 100%. Queda pendiente el seguimiento del 2015 en esta materia."/>
    <s v="SISTEMA ESTRATÉGICO DE PLANEACIÓN Y  GESTIÓN "/>
    <x v="1"/>
    <x v="2"/>
    <s v="Maria Natalia Norato"/>
    <s v="Junio de 2015"/>
    <x v="2"/>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5"/>
    <n v="131"/>
    <x v="2"/>
    <s v="Se vislumbra que el seguimiento del mapa de riesgo de proceso, no fue riguroso por parte de los responsables, porque no registran las actividades que se realizaron. "/>
    <s v="SISTEMA ESTRATÉGICO DE PLANEACIÓN Y  GESTIÓN "/>
    <x v="1"/>
    <x v="2"/>
    <s v="Maria Natalia Norato"/>
    <s v="Junio de 2015"/>
    <x v="2"/>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6"/>
    <n v="132"/>
    <x v="2"/>
    <s v="En las actividades propuestas no hay clasificación de acciones preventivas y/o correctivas."/>
    <s v="SISTEMA ESTRATÉGICO DE PLANEACIÓN Y  GESTIÓN "/>
    <x v="1"/>
    <x v="2"/>
    <s v="Maria Natalia Norato"/>
    <s v="Junio de 2015"/>
    <x v="2"/>
    <x v="2"/>
    <s v="PVAR"/>
    <n v="1"/>
    <m/>
    <m/>
    <s v="Acción preventivo"/>
    <s v="1. Gerencia de Riesgos incluirá en el formato del mapa de riesgos  una columna que identifique el tipo de acción (preventiva /correctiva)"/>
    <d v="2016-06-01T00:00:00"/>
    <d v="2017-01-31T00:00:00"/>
    <m/>
    <s v="El 28/04/2016 la VPRE  entrega su plan de mejoramiento"/>
    <n v="0"/>
    <x v="0"/>
    <m/>
    <x v="0"/>
    <x v="0"/>
    <x v="0"/>
  </r>
  <r>
    <n v="2837"/>
    <n v="133"/>
    <x v="2"/>
    <s v="• No se presentan indicadores pertinentes para medir las actividades propuestas, como se muestra a renglón seguido:"/>
    <s v="SISTEMA ESTRATÉGICO DE PLANEACIÓN Y  GESTIÓN "/>
    <x v="1"/>
    <x v="2"/>
    <s v="Maria Natalia Norato"/>
    <s v="Junio de 2015"/>
    <x v="2"/>
    <x v="2"/>
    <s v="PVAR"/>
    <n v="1"/>
    <m/>
    <m/>
    <s v="Acción preventivo"/>
    <s v="1. La Gerencia de Riesgos realizará acompañamiento en el mejoramiento de los indicadores del mapa de riesgos del Proceso"/>
    <d v="2016-06-01T00:00:00"/>
    <d v="2017-01-31T00:00:00"/>
    <m/>
    <s v="El 28/04/2016 la VPRE  entrega su plan de mejoramiento"/>
    <n v="0"/>
    <x v="0"/>
    <m/>
    <x v="0"/>
    <x v="0"/>
    <x v="0"/>
  </r>
  <r>
    <n v="2838"/>
    <n v="134"/>
    <x v="2"/>
    <s v="Las actividades propuestas para mitigar los riesgos: Aprobación insuficiente de recursos y demoras de trámites presupuestales y Formulación incoherente del Plan de Infraestructura de Transportes y sus planes programas y proyectos; no se desarrollaron en la vigencia 2014 lo que genera extrañeza por estar evaluadas con una probabilidad, posible e improbable respectivamente y riesgo alto."/>
    <s v="SISTEMA ESTRATÉGICO DE PLANEACIÓN Y  GESTIÓN "/>
    <x v="1"/>
    <x v="2"/>
    <s v="Maria Natalia Norato"/>
    <s v="Junio de 2015"/>
    <x v="2"/>
    <x v="2"/>
    <s v="PVAR"/>
    <n v="1"/>
    <m/>
    <m/>
    <s v="Acción preventivo"/>
    <s v="1. El GITP realizara seguimientos periódicos a las acciones planteadas para mitigar los riesgos."/>
    <d v="2016-06-01T00:00:00"/>
    <d v="2017-01-31T00:00:00"/>
    <m/>
    <s v="El 28/04/2016 la VPRE  entrega su plan de mejoramiento"/>
    <n v="0"/>
    <x v="0"/>
    <m/>
    <x v="0"/>
    <x v="0"/>
    <x v="0"/>
  </r>
  <r>
    <n v="2839"/>
    <n v="135"/>
    <x v="2"/>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s v="SISTEMA ESTRATÉGICO DE PLANEACIÓN Y  GESTIÓN "/>
    <x v="1"/>
    <x v="2"/>
    <s v="Maria Natalia Norato"/>
    <s v="Junio de 2015"/>
    <x v="2"/>
    <x v="2"/>
    <s v="PVAR"/>
    <n v="1"/>
    <m/>
    <m/>
    <s v="Acción preventivo"/>
    <s v="1. El GITP realizara seguimientos periódicos a las acciones planteadas para mitigar los riesgos."/>
    <d v="2016-06-01T00:00:00"/>
    <d v="2017-01-31T00:00:00"/>
    <m/>
    <s v="El 28/04/2016 la VPRE  entrega su plan de mejoramiento"/>
    <n v="0"/>
    <x v="0"/>
    <m/>
    <x v="0"/>
    <x v="0"/>
    <x v="0"/>
  </r>
  <r>
    <n v="2872"/>
    <n v="168"/>
    <x v="2"/>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s v="SISTEMA ESTRATÉGICO DE PLANEACIÓN Y  GESTIÓN "/>
    <x v="1"/>
    <x v="1"/>
    <s v="Maria Natalia Norato"/>
    <s v="Agosto de 2015"/>
    <x v="3"/>
    <x v="2"/>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938"/>
    <n v="234"/>
    <x v="2"/>
    <s v="2. Diecisiete (17) de los veinte cuatro (24) funcionarios públicos evaluados, (el 71%), no reportan la totalidad de soportes exigidos de la hoja de vida en el aplicativo-SIGEP los cuales se listan a continuación:  _x000a_1. Rueda Ochoa Sandra Milena (foto, RUT)_x000a_2. Rosero Jiménez Oscar Laureano (foto, RUT)_x000a_3. Gersain Alberto Ostos Giraldo (foto)_x000a_4. García Quintana Ángela Teresa (RUT)_x000a_5. Pachon Márquez Luis Gonzalo (RUT)_x000a_6. Morales Celedón Luis Fernando (Pasado Judicial, Certificado de antecedentes fiscales)_x000a_7. Rojas Sandoval Nancy Marcela (RUT)_x000a_8. Rojas Llanos Holman (RUT)_x000a_9. Jiménez Franco Fabián Augusto (Libreta militar, RUT)_x000a_10. Piñeros Barrero Paula Andrea (RUT, Pasado Judicial)_x000a_11. Villarreal Hernández Mauricio (RUT, Pasado Judicial, Certificado de antecedentes fiscales y disciplinarios)_x000a_12. Gonzalez Mendez Juan Camilo (foto, Libreta militar RUT, Pasado Judicial, Certificado de antecedentes fiscales y disciplinarios y soporte de experiencia laboral)_x000a_13. Ruiz Castro Luz Elena (foto)_x000a_14. Camacho Sánchez Martha Lucia (RUT y soportes de estudio)_x000a_15. Pérez Collazos Alma Doris (RUT y experiencia laboral)_x000a_16. Mayorga Mayorga Adriana Judith (soportes de postgrado y experiencia laboral)_x000a_17. Pulido Lago Maria Esperanza (foto)_x000a_"/>
    <s v="GESTIÓN DEL TALENTO HUMANO"/>
    <x v="2"/>
    <x v="3"/>
    <s v="Maria Natalia Norato"/>
    <s v="Septiembre de 2015"/>
    <x v="1"/>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e los soportes exigidos por el aplicativo SIGEP._x000a_Se listan a continuación las personas de planta que no cuentan con la totalidad de soportes:_x000a__x000a_1. Rosero Jiménez Oscar Laureano (foto)_x000a_2. Gersain Alberto Ostos Giraldo (foto)_x000a_3. Ruiz Castro Luz Elena (foto)_x000a__x000a_Septiembre 2016: Se verificó, en el aplicativo SIGEP, los soportes faltantes de las hojas de vida y se evidenció que solo un funcionario falta:  Gersain Alberto Ostos Giraldo (foto)"/>
    <n v="0.94"/>
    <x v="0"/>
    <m/>
    <x v="0"/>
    <x v="0"/>
    <x v="0"/>
  </r>
  <r>
    <n v="2939"/>
    <n v="235"/>
    <x v="2"/>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s v="GESTIÓN DEL TALENTO HUMANO"/>
    <x v="2"/>
    <x v="3"/>
    <s v="Maria Natalia Norato"/>
    <s v="Septiembre de 2015"/>
    <x v="1"/>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m/>
    <n v="0.66"/>
    <x v="0"/>
    <m/>
    <x v="0"/>
    <x v="0"/>
    <x v="0"/>
  </r>
  <r>
    <n v="2941"/>
    <n v="237"/>
    <x v="2"/>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s v="GESTIÓN DEL TALENTO HUMANO"/>
    <x v="2"/>
    <x v="3"/>
    <s v="Maria Natalia Norato"/>
    <s v="Septiembre de 2015"/>
    <x v="1"/>
    <x v="2"/>
    <s v="PIL"/>
    <n v="9"/>
    <m/>
    <m/>
    <m/>
    <s v="Se revisará la  Hoja de Vida de cada Funcionario y se solicitará la declaración de Bienes y Rentas si esta faltará. "/>
    <d v="2015-11-06T00:00:00"/>
    <d v="2016-03-31T00:00:00"/>
    <m/>
    <m/>
    <n v="0"/>
    <x v="0"/>
    <m/>
    <x v="0"/>
    <x v="0"/>
    <x v="0"/>
  </r>
  <r>
    <n v="2943"/>
    <n v="239"/>
    <x v="2"/>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s v="SISTEMA ESTRATÉGICO DE PLANEACIÓN Y  GESTIÓN "/>
    <x v="1"/>
    <x v="1"/>
    <s v="Maria Natalia Norato"/>
    <s v="Septiembre de 2015"/>
    <x v="1"/>
    <x v="2"/>
    <s v="PIL"/>
    <n v="10"/>
    <m/>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5"/>
    <n v="261"/>
    <x v="2"/>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
    <x v="1"/>
    <x v="1"/>
    <s v="Maria Natalia Norato"/>
    <s v="Noviembre de 2015"/>
    <x v="4"/>
    <x v="2"/>
    <s v="PIL"/>
    <n v="32"/>
    <m/>
    <m/>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2"/>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s v="SISTEMA ESTRATÉGICO DE PLANEACIÓN Y  GESTIÓN "/>
    <x v="1"/>
    <x v="2"/>
    <s v="Maria Natalia Norato"/>
    <s v="Noviembre de 2015"/>
    <x v="4"/>
    <x v="2"/>
    <s v="PIL"/>
    <n v="32"/>
    <m/>
    <m/>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n v="0"/>
    <x v="0"/>
    <m/>
    <x v="0"/>
    <x v="0"/>
    <x v="0"/>
  </r>
  <r>
    <n v="2967"/>
    <n v="263"/>
    <x v="2"/>
    <s v="La entidad cuenta con la política de comunicación externa código TPSC-PT-0002 y con la política de comunicación interna código TPSC-PT-0001; no obstante, falta incluir en estas, una matriz de comunicaciones y guía de comunicaciones y socializarla  a todos los servidores. "/>
    <s v="SISTEMA ESTRATÉGICO DE PLANEACIÓN Y  GESTIÓN "/>
    <x v="1"/>
    <x v="1"/>
    <s v="Maria Natalia Norato"/>
    <s v="Noviembre de 2015"/>
    <x v="4"/>
    <x v="2"/>
    <s v="PIL"/>
    <n v="32"/>
    <m/>
    <m/>
    <m/>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1212"/>
    <s v="001-13"/>
    <x v="3"/>
    <s v="Recomendaciones para supervisión del proyecto, en cabeza del Ingeniero Luis Antonio Rodriguez:_x000a_1º. Realizar seguimiento a las solicitudes escritas de Interventoría hacia la concesión de información totalmente inherente al proyecto y que en dado caso se colocan trabas o se demora el suministro de la misma hacia la Interventoría. Es fundamental para la labor de  Interventoría, el análisis de la mencionada información, oportuna y completa y que debe ser suministrada sin inconveniente por parte del concesionario._x000a_"/>
    <s v="GESTIÓN CONTRACTUAL Y  SEGUIMIENTO DE  PROYECTOS DE  INFRAESTRUCTURA DE TRANSPORTE "/>
    <x v="3"/>
    <x v="4"/>
    <s v="Juan Carlos Sáenz"/>
    <s v="Enero de 2013"/>
    <x v="5"/>
    <x v="3"/>
    <s v="PEI"/>
    <n v="46"/>
    <m/>
    <m/>
    <s v="Acción correctiva"/>
    <s v="Actualmente se realiza un seguimiento a la correspondencia enviada de la interventoría al concesionario y en los comités de obra y operación se realiza la verificación de la respuesta dada por el concesionario."/>
    <d v="2013-11-05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anexa Acta de comité en donde se toca el tema. Es necesario revisar la periodicidad"/>
    <n v="0.8"/>
    <x v="0"/>
    <m/>
    <x v="0"/>
    <x v="0"/>
    <x v="1"/>
  </r>
  <r>
    <n v="1214"/>
    <s v="003-13"/>
    <x v="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GESTIÓN CONTRACTUAL Y  SEGUIMIENTO DE  PROYECTOS DE  INFRAESTRUCTURA DE TRANSPORTE "/>
    <x v="3"/>
    <x v="4"/>
    <s v="Juan Carlos Sáenz"/>
    <s v="Enero de 2013"/>
    <x v="5"/>
    <x v="3"/>
    <s v="PEI"/>
    <n v="46"/>
    <m/>
    <m/>
    <s v="Acción correctiva"/>
    <m/>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n v="0.8"/>
    <x v="0"/>
    <m/>
    <x v="0"/>
    <x v="0"/>
    <x v="1"/>
  </r>
  <r>
    <n v="1218"/>
    <s v="007-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3º. Se deberá realizar el seguimiento y comunicación respectiva al concesionario cuando aplique, sobre la operatividad permanente y continúa en las zonas de las básculas, para evitar, como se evidencio en la auditoria, lapsos de días que no funcionan los mencionados elementos mecánicos. La Interventoría deberá requerir al concesionario para efectos que de manera anticipada se tengan los repuestos y las estrategias operativas, con el fin de que los trabajos de reparación no demoren tanto tiempo._x000a_"/>
    <s v="GESTIÓN CONTRACTUAL Y  SEGUIMIENTO DE  PROYECTOS DE  INFRAESTRUCTURA DE TRANSPORTE "/>
    <x v="3"/>
    <x v="4"/>
    <s v="Juan Carlos Sáenz"/>
    <s v="Enero de 2013"/>
    <x v="5"/>
    <x v="3"/>
    <s v="PEI"/>
    <n v="46"/>
    <m/>
    <m/>
    <s v="Acción correctiva"/>
    <s v="Mediante radicado ANI No. 2013-409-018680-2 de fecha 16 de mayo de 2013, la interventoría del proyecto dio respuesta a este requerimiento en el PUNTO 3. Lineamiento. Mediante correo electrónico se adjunta oficio mencionado."/>
    <d v="2013-11-05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municación No. CO-CRQS-0107-2013._x000a_Se evidencia en la auditoria nuevamente fallas en la operación de la báscula del Corzo que desde abril esta fuera de funcionamiento."/>
    <n v="0.5"/>
    <x v="0"/>
    <m/>
    <x v="0"/>
    <x v="0"/>
    <x v="1"/>
  </r>
  <r>
    <n v="1229"/>
    <s v="018-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14º. Realizar las gestiones ante el concesionario para dar solución en los sitios de postes de emergencias, distribuidos a lo largo del corredor concesionado, toda vez que se realizo verificación con interventoría y se encontró un mensaje muy largo, lapso de tiempo muy prolongado si se tiene en cuenta que este dispositivo se acciona en momentos de emergencias importantes. Adicionalmente se deberá realizar requerimiento al concesionario para solucionar los bajos volúmenes del sonido del mensaje pregrabado que se denotaron en diferentes postes de emergencia al momento de realizar pruebas en la Auditoria._x000a_"/>
    <s v="GESTIÓN CONTRACTUAL Y  SEGUIMIENTO DE  PROYECTOS DE  INFRAESTRUCTURA DE TRANSPORTE "/>
    <x v="3"/>
    <x v="4"/>
    <s v="Juan Carlos Sáenz"/>
    <s v="Enero de 2013"/>
    <x v="5"/>
    <x v="3"/>
    <s v="PEI"/>
    <n v="46"/>
    <m/>
    <m/>
    <s v="Acción correctiva"/>
    <s v="Mediante radicado ANI No. 2013-409-018680-2 de fecha 16 de mayo de 2013, la interventoría del proyecto dio respuesta a este requerimiento en el PUNTO 14. Lineamiento. Mediante correo electrónico se adjunta oficio mencionado."/>
    <m/>
    <m/>
    <m/>
    <s v="Mediante correo electrónico del 1612/15 se anexa comunicación No. CO-CRQS-0079-2014 en donde se evidencia que aún la concesión no ha realizado la gestión._x000a_Mediante radicado ANI No. 2013-409-018680-2 de fecha 16 de mayo de 2013, la interventoría del proyecto dio respuesta a este requerimiento en el PUNTO 14. Mediante correo electrónico del 1612/15 se anexa comunicación No. CO-CRQS-0079-2014 en donde se evidencia que aún la concesión no ha realizado la gestión. En la auditoria se evidencia que persisten las dificultades de los postes SOS y la atención de los mismos no es 100% eficiente."/>
    <n v="0.7"/>
    <x v="0"/>
    <m/>
    <x v="0"/>
    <x v="0"/>
    <x v="1"/>
  </r>
  <r>
    <n v="1289"/>
    <s v="078-13"/>
    <x v="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s v="GESTIÓN DEL TALENTO HUMANO"/>
    <x v="2"/>
    <x v="5"/>
    <s v="Lucero Masmela"/>
    <s v="Febrero de 2013"/>
    <x v="6"/>
    <x v="3"/>
    <s v="PEI"/>
    <n v="39"/>
    <m/>
    <m/>
    <s v="Acción correctiva"/>
    <m/>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s v="TRANSPARENCIA,  PARTICIPACIÓN,  SERVICIO AL  CIUDADANO Y  COMUNICACIÓN"/>
    <x v="2"/>
    <x v="6"/>
    <s v="Luz Mary Hernández Villadiego"/>
    <s v="Abril de 2013"/>
    <x v="7"/>
    <x v="3"/>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0.95"/>
    <x v="0"/>
    <m/>
    <x v="0"/>
    <x v="0"/>
    <x v="0"/>
  </r>
  <r>
    <n v="1612"/>
    <n v="401"/>
    <x v="3"/>
    <s v="Al realizar la auditoría a los contratos por prestación de servicios se recomienda hacer las correcciones a los contratos que se registraron erróneamente en la base de datos del SECOP adjudicándose a una dependencia distinta a la que inicialmente suscribió el contrato._x000a_Se sugiere que al momento de suscribir un contrato por prestación de servicios tener en cuenta los hallazgos de la Contraloría General de la República con respecto a los contratos por prestación de servicios, en donde describen que existen cargos vacantes en la planta de personal y un alto número de contratistas._x000a_"/>
    <s v="GESTIÓN DE LA CONTRATACIÓN PÚBLICA"/>
    <x v="4"/>
    <x v="7"/>
    <s v="Marcos Gabriel Peña Noguera"/>
    <s v="Julio de 2013"/>
    <x v="0"/>
    <x v="3"/>
    <s v="PIL"/>
    <n v="37"/>
    <m/>
    <m/>
    <s v="Acción preventivo"/>
    <m/>
    <d v="2013-08-01T00:00:00"/>
    <d v="2013-12-31T00:00:00"/>
    <m/>
    <s v="Con respecto a esta no conformidad, se logró vislumbrar el avance respectivo dentro del informe SECOP del año 2015, donde no se encontraron alarmas, atrasos ni falta de publicaciones dentro del sistema."/>
    <n v="0"/>
    <x v="0"/>
    <m/>
    <x v="0"/>
    <x v="0"/>
    <x v="0"/>
  </r>
  <r>
    <n v="1621"/>
    <n v="410"/>
    <x v="3"/>
    <s v="Será labor para la Interventoría del proyecto tener en cuenta las recomendaciones y lineamientos que ésta oficina está planteando en el presente informe, producto de la Auditoría realizada de manera pormenorizada, y que en particular resalta los siguientes puntos:_x000a__x000a_f) La Interventoría debe cumplir lo reglamentado por Ley en Colombia, respecto a examen que los ciclos de los recursos del concesionario garanticen que no hay violación a los LA/FT (lavado de activos y financiación de terrorismo)."/>
    <s v="GESTIÓN CONTRACTUAL Y  SEGUIMIENTO DE  PROYECTOS DE  INFRAESTRUCTURA DE TRANSPORTE "/>
    <x v="5"/>
    <x v="8"/>
    <s v="Juan Carlos Sáenz"/>
    <s v="Julio de 2013"/>
    <x v="0"/>
    <x v="3"/>
    <s v="PEI"/>
    <n v="35"/>
    <m/>
    <m/>
    <s v="Acción correctiva"/>
    <m/>
    <d v="2013-08-01T00:00:00"/>
    <d v="2013-12-31T00:00:00"/>
    <m/>
    <s v="Mediante memorando No. 2015-500-015428-3 del 29/12/15, se informa que se solicitará dicha labor a la interventoría. Revisar avance en 2016"/>
    <n v="0.5"/>
    <x v="0"/>
    <m/>
    <x v="0"/>
    <x v="0"/>
    <x v="1"/>
  </r>
  <r>
    <n v="1623"/>
    <n v="412"/>
    <x v="3"/>
    <s v="Será labor para la Interventoría_x000a_h) Adicional al punto anterior, se deberá continuar con el seguimiento al tema del Paseo de las Frutas, dados los aspectos que actualmente se siguen teniendo como lo son los de tipo ambiental, lo referente a la licencia de construcción que aún no se tiene aprobadas, legalización del suministro de los servicios públicos debidamente aprobados por los entes municipales, y todo trámite y acciones que permitirán el traslado de los fruteros del sector hacia ésta nueva construcción, con condiciones que garanticen su trabajo bajo las circunstancias ambientales y de higiene que se asocian a venta de alimentos."/>
    <s v="GESTIÓN CONTRACTUAL Y  SEGUIMIENTO DE  PROYECTOS DE  INFRAESTRUCTURA DE TRANSPORTE "/>
    <x v="5"/>
    <x v="8"/>
    <s v="Juan Carlos Sáenz"/>
    <s v="Julio de 2013"/>
    <x v="0"/>
    <x v="3"/>
    <s v="PEI"/>
    <n v="35"/>
    <m/>
    <m/>
    <s v="Acción correctiva"/>
    <m/>
    <d v="2013-08-01T00:00:00"/>
    <d v="2013-12-31T00:00:00"/>
    <m/>
    <s v="Mediante memorando No. 2015-500-015428-3 del 29/12/15, se informa que se han realizado oficios y se han obtenido licencias de construcción; sin embargo, es necesario aportar soportes"/>
    <n v="0.5"/>
    <x v="0"/>
    <m/>
    <x v="0"/>
    <x v="0"/>
    <x v="1"/>
  </r>
  <r>
    <n v="1642"/>
    <n v="431"/>
    <x v="3"/>
    <s v="2.       Se debe realizar, documentar y anexar el seguimiento que se efectúa al equipo de control de calidad interno del Concesionario, el cual verifica las funciones de control de las actividades de los subcontratistas._x000a_"/>
    <s v="GESTIÓN CONTRACTUAL Y  SEGUIMIENTO DE  PROYECTOS DE  INFRAESTRUCTURA DE TRANSPORTE "/>
    <x v="3"/>
    <x v="9"/>
    <s v="Javier León"/>
    <s v="Agosto de 2013"/>
    <x v="3"/>
    <x v="3"/>
    <s v="PEI"/>
    <n v="55"/>
    <m/>
    <m/>
    <s v="Acción correctiva"/>
    <s v="no es clara la no conformidad reportada y es difierente a lo enviado y respondido por la Interventoría._x000a__x000a_El cuadro de activiades 4.4 se señala claramente que &quot;el Interventor no ejercerá funciones de control de las actividades de los subcontratistas, ni dará aprobacion a las mismas…&quot;   Se anexa soporte de los anexos del pliego de Interventoría sobre el cual se presenta esta informacion. "/>
    <m/>
    <m/>
    <m/>
    <s v="Mediante memorando No. 2015-305-014868-3 del 18/12/15, se informa que se realiza el seguimiento de calidad; sin embargo, es necesario enviar documentos soporte_x000a__x000a_Mediante correo electrónico del 16/05/2016 y CD`s entregrados el 18/05/2016, se informa que no es una obligación y que nunca se ha realizado. Enviar soportes._x000a__x000a_Medianrte correo electrónico del 24/06/2016, se informa que se programa revisión semestral de verificación de subcontratistas  del Concesionario realizado por el equipo interno  a partir de julio de 2016._x000a__x000a_Mediante correo electrónico del 15/09/2016 se anexa comunicación de la interventoría, en donde se solicita al concesionario resultado de las auditorías internas, de tal manera que se realice el respectivo seguimiento._x000a__x000a_Seguimiento en diciembre"/>
    <n v="0"/>
    <x v="0"/>
    <m/>
    <x v="0"/>
    <x v="0"/>
    <x v="1"/>
  </r>
  <r>
    <n v="1665"/>
    <n v="454"/>
    <x v="3"/>
    <s v="Se presentan observaciones a la gestión realizada por parte del Supervisor,[1] _x000a_ _x000a_Además de tener en cuenta las observaciones detectadas a la interventoría, para el ejercicio de las acciones a que haya lugar, se presentan las siguientes:_x000a_ _x000a_7.       Se presenta inconveniente con la base aérea de Palenquero, se debe definir alcance de la construcción de la doble calzada._x000a_ _x000a_"/>
    <s v="GESTIÓN CONTRACTUAL Y  SEGUIMIENTO DE  PROYECTOS DE  INFRAESTRUCTURA DE TRANSPORTE "/>
    <x v="3"/>
    <x v="9"/>
    <s v="Javier León"/>
    <s v="Agosto de 2013"/>
    <x v="3"/>
    <x v="3"/>
    <s v="PEI"/>
    <n v="55"/>
    <m/>
    <m/>
    <s v="Acción correctiva"/>
    <s v="La desafectacion del Hito 1, el cual se encuentra afectado por la Base Aerea German Olano, se ha venido trabajando con el fin de lograr suscribir un Otrosi al Contrato de Concesion que permita la desafectacion del este Hito, sin embargo este tema de gestion no se encuentra concluido por diferencias en la valoracion del OPEX entre la Concesionaria y Agencia.."/>
    <m/>
    <m/>
    <m/>
    <s v="Mediante memorando No. 2015-305-014868-3 del 18/12/15, se informa que se está buscando un otrosí que abarque la situación. _x000a__x000a_Mediante correo electrónico del 24/06/2016, se informa que debido a la interferencia de se presenta en el sector, es ncesario modificar el alcance de las obras.  Se encuentra en revisión documento contractual (otrosí), de tal manera que se suscriba entre las partes._x000a__x000a_Mediante correo electrónico del 15/09/2016 se informa que se sigue trabajando en el documento, aunque varios temas hacen parte de los dos tribunales en curso._x000a__x000a_Seguimiento en diciembre"/>
    <n v="0"/>
    <x v="0"/>
    <m/>
    <x v="0"/>
    <x v="0"/>
    <x v="1"/>
  </r>
  <r>
    <n v="1692"/>
    <n v="481"/>
    <x v="3"/>
    <s v="_x000a_8.       Se encuentra pendiente por recibir algunas obras ya terminadas por el concesionario, como son  las rehabilitaciones de tramo 8, y la segunda calzada Cúcuta Pamplona_x000a_"/>
    <s v="GESTIÓN CONTRACTUAL Y  SEGUIMIENTO DE  PROYECTOS DE  INFRAESTRUCTURA DE TRANSPORTE "/>
    <x v="3"/>
    <x v="10"/>
    <s v="Javier León"/>
    <s v="Septiembre de 2013"/>
    <x v="1"/>
    <x v="3"/>
    <s v="PEI"/>
    <n v="57"/>
    <m/>
    <m/>
    <s v="Acción correctiva"/>
    <s v="No es clara la no conformidad reportada y es difierente a lo enviado y respondido por la Interventoría.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gunda calzada Cúcuta-Pamplona.  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Se tiene pendiente Acta de Entrega de obras como evidencia para subsanar NO CONFORMIDAD."/>
    <n v="0.9"/>
    <x v="0"/>
    <m/>
    <x v="0"/>
    <x v="0"/>
    <x v="1"/>
  </r>
  <r>
    <n v="1704"/>
    <n v="493"/>
    <x v="3"/>
    <s v=" _x000a_Temas pendientes a la fecha[#_ftn3][3]:_x000a_·         No se ha suscrito acta de inicio de etapa de operación_x000a_"/>
    <s v="GESTIÓN CONTRACTUAL Y  SEGUIMIENTO DE  PROYECTOS DE  INFRAESTRUCTURA DE TRANSPORTE "/>
    <x v="3"/>
    <x v="10"/>
    <s v="Javier León"/>
    <s v="Septiembre de 2013"/>
    <x v="1"/>
    <x v="3"/>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
    <n v="0"/>
    <x v="0"/>
    <m/>
    <x v="0"/>
    <x v="0"/>
    <x v="1"/>
  </r>
  <r>
    <n v="1782"/>
    <n v="571"/>
    <x v="3"/>
    <s v="A renglón seguido se detallan estas recomendaciones para la supervisión del proyecto de la ANI, direccionadas en la época de la auditoría hacia la ingeniera Maria Patricia Vargas:_x000a__x000a__x000a_c) El tema predial del proyecto igualmente requiere de una estrategia integral para lograr terminar de adquirir los terrenos importantes para el desarrollo de las obras que en el futuro cercano se deben ejecutar, como parte de los alcances del proyecto de concesión en su fase II._x000a__x000a_"/>
    <s v="GESTIÓN CONTRACTUAL Y  SEGUIMIENTO DE  PROYECTOS DE  INFRAESTRUCTURA DE TRANSPORTE "/>
    <x v="3"/>
    <x v="4"/>
    <s v="Juan Carlos Sáenz"/>
    <s v="Octubre de 2013 "/>
    <x v="8"/>
    <x v="3"/>
    <s v="PEI"/>
    <n v="46"/>
    <m/>
    <m/>
    <s v="Acción correctiva"/>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n hay complicaciones en algunas adquisiciones, particularmente en el predio de Corpoica."/>
    <n v="0.8"/>
    <x v="0"/>
    <m/>
    <x v="0"/>
    <x v="0"/>
    <x v="1"/>
  </r>
  <r>
    <n v="1787"/>
    <n v="576"/>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c) Dentro de los resultados identificados y arrojados por la matriz MED, producto de su aplicación a la interventoría Consorcio R&amp;Q SERVINC, se encontró que la mejora debe procurarse en los siguientes puntos:_x000a__x000a_o Actualización científica y tecnológica hacia el personal de interventoría._x000a_o Capacitaciones internas al personal de interventoría._x000a_o Registros fotográficos organizados y almacenados de labores de seguimiento y control._x000a_o Control predial sobre invasiones._x000a_o Control de riesgos del concesionario._x000a_o Control de riesgos de la interventoría._x000a_o Control de riesgos del proyecto integral._x000a_o Inventario vial del proyecto en operación._x000a_o Ficha técnica del proyecto actualizada en página WEB y mejoramiento de su contenido._x000a_o Auditorías de seguridad vial._x000a_o Señalización en sitios de pesaje y recaudo._x000a_o Aspectos de seguimiento financiero._x000a_o Cronogramas de actividades mensuales para realizar la interventoría en el periodo._x000a_o Controles gráficos de tema de adquisición predial._x000a_o Metodología para el control de invasiones._x000a__x000a__x000a_"/>
    <s v="GESTIÓN CONTRACTUAL Y  SEGUIMIENTO DE  PROYECTOS DE  INFRAESTRUCTURA DE TRANSPORTE "/>
    <x v="3"/>
    <x v="4"/>
    <s v="Juan Carlos Sáenz"/>
    <s v="Octubre de 2013 "/>
    <x v="8"/>
    <x v="3"/>
    <s v="PEI"/>
    <n v="46"/>
    <m/>
    <m/>
    <s v="Acción correctiva"/>
    <s v="Actualmente, la interventoría envía informes mensuales, en los cuales se pueden evidenciar el seguimiento en los diferentes aspectos mencionados en la No conformidad. Mediante correo electrónico se envía copia de los tres últimos informes mensuales de la interventoría."/>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y ficha técnica._x000a_Actualmente, la interventoría envía informes mensuales, en los cuales se pueden evidenciar el seguimiento en los diferentes aspectos mencionados en la No conformidad. Mediante correo electrónico del 16/12/15 se anexan Informes mensuales en donde se evidencia control de riesgos, seguimiento a la señalización de la vía y el cronograma de trabajo. Sin embargo, es necesario adjuntar soportes relacionados a capacitaciones y ficha técnica. _x000a_En Auditoria realizada, se evidencia que persiste la ficha técnica desactualizada en la página web. Los demás aspectos se vienen realizando y se evidencian en gran medida en los informes mensuales._x000a_"/>
    <n v="0.9"/>
    <x v="0"/>
    <m/>
    <x v="0"/>
    <x v="0"/>
    <x v="1"/>
  </r>
  <r>
    <n v="1795"/>
    <n v="584"/>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k) Como se solicitó durante la presente auditoría, la interventoría debe verificar si existe algún tipo de evidencias sobre la negociación realizada con los propietarios de los terrenos aledaños al box coulvert tipo pasa-ganado, construido a la altura del Km 15 + 850, obra que a la fecha presenta un esquema incierto de operación y mantenimiento, tanto en su parte estructural como en la estación de bombeo que funciona en el sitio. El aspecto a determinar, es el de verificar si a los precios de negociación de los terrenos que se realizaron en su momento en ese sector, se tuvo en cuenta el valor de esta estructura de concreto en el valor final negociado. Los resultados de ésta verificación ayudarán para el tema del mantenimiento de esta estructura._x000a_"/>
    <s v="GESTIÓN CONTRACTUAL Y  SEGUIMIENTO DE  PROYECTOS DE  INFRAESTRUCTURA DE TRANSPORTE "/>
    <x v="3"/>
    <x v="4"/>
    <s v="Juan Carlos Sáenz"/>
    <s v="Octubre de 2013 "/>
    <x v="8"/>
    <x v="3"/>
    <s v="PEI"/>
    <n v="46"/>
    <m/>
    <m/>
    <s v="Acción correctiva"/>
    <m/>
    <m/>
    <m/>
    <m/>
    <s v="Mediante correo electrónico del 16/12/15 se anexa comunicación de la Interventoría en donde se solicita respuesta por parte del concesionario._x000a_Mediante correo electrónico del 07/03/2016 se anexa comunicación de la interventoría del 2016 solicitando adecuaciones al box coulvert y respuesta de la concesión con un presupuesto para realizar las obras solicitadas._x000a_A la espera de aprobación y ejecución. Se revisará avance en Junio_x000a_"/>
    <n v="0.8"/>
    <x v="0"/>
    <m/>
    <x v="0"/>
    <x v="0"/>
    <x v="1"/>
  </r>
  <r>
    <n v="1901"/>
    <n v="690"/>
    <x v="3"/>
    <s v="Se presentan observaciones a la gestión realizada por parte del Supervisor,[5]_x000a_ _x000a_Además de tener en cuenta las observaciones detectadas a la interventoría, para el ejercicio de las acciones a que haya lugar, se presentan las siguientes:_x000a_ _x000a_13. Al no estar aprobado el plan bianual no se ha podido hacer un adecuado seguimiento por parte de la firma interventora del proceso constructivo de dicha inversión.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se están realizando el adecuado seguimiento de los planes bianuales, los cuales permiten ajustar las inversiones pactadas mediane otrosí 6 de 2008; sin embargo, es necesario evidenciar metodología._x000a__x000a_Mediante correo electrónico del 09 de diciembre de 2016 se informa que la No Conformidad esta siendo revisada con el fin de dar alcance a lo faltante."/>
    <n v="0"/>
    <x v="0"/>
    <m/>
    <x v="0"/>
    <x v="0"/>
    <x v="1"/>
  </r>
  <r>
    <n v="1904"/>
    <n v="693"/>
    <x v="3"/>
    <s v="Se presentan observaciones a la gestión realizada por parte del Supervisor,[5]_x000a_ _x000a_Además de tener en cuenta las observaciones detectadas a la interventoría, para el ejercicio de las acciones a que haya lugar, se presentan las siguientes:_x000a_16. Es importante tener en cuenta que todo tipo de equipo adquirido e imputado al plan de inversión, deben estar a nombre de la SPRSM y deben realizar operaciones solo dentro del terminal.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la interventoría realiza la verficación del formato 044 en donde se evidencia que los equipos están a nombre de SPRSM; sin embargo, es necesario enviar documentación soporte._x000a__x000a_Mediante correo electrónico del 09 de diciembre de 2016 se informa que la No Conformidad esta siendo revisada con el fin de dar alcance a lo faltante."/>
    <n v="0"/>
    <x v="0"/>
    <m/>
    <x v="0"/>
    <x v="0"/>
    <x v="1"/>
  </r>
  <r>
    <n v="1906"/>
    <n v="695"/>
    <x v="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_x000a_Mediante correo electrónico del 09 de diciembre de 2016 se informa que la No Conformidad esta siendo revisada con el fin de dar alcance a lo faltante."/>
    <n v="0"/>
    <x v="0"/>
    <m/>
    <x v="0"/>
    <x v="0"/>
    <x v="1"/>
  </r>
  <r>
    <n v="1907"/>
    <n v="696"/>
    <x v="3"/>
    <s v="Se presentan observaciones a la gestión realizada por parte del Supervisor,[5]_x000a_ _x000a_Además de tener en cuenta las observaciones detectadas a la interventoría, para el ejercicio de las acciones a que haya lugar, se presentan las siguientes:_x000a_19. Dentro del inventario a presentar por parte de la Interventoría, se debe verificar el nivel de detalle del mismo y la verificación de los componentes mecánicos y eléctricos del sistema de cargue directo.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la interventoría realizará un informe detallado al respecto._x000a__x000a_No se evidencian soportes a diciembre de 2016 para cerrar NO CONFORMIDAD."/>
    <n v="0"/>
    <x v="0"/>
    <m/>
    <x v="0"/>
    <x v="0"/>
    <x v="1"/>
  </r>
  <r>
    <n v="1909"/>
    <n v="698"/>
    <x v="3"/>
    <s v="Se presentan observaciones a la gestión realizada por parte del Supervisor,[5]_x000a_ _x000a_Además de tener en cuenta las observaciones detectadas a la interventoría, para el ejercicio de las acciones a que haya lugar, se presentan las siguientes:_x000a_21. Temas pendientes a la fecha[7]:_x000a_a.       Anexar informe de seguimiento a la parte social por parte de Clara Galeano_x000a_b.       El  monitoreo en partículas y gases  a cargo de CORPOMAG,  se encuentra desconectado_x000a_c.       Para 2011 se debió invertir US$ 4.766.281 - y se invirtieron 5.338.476 - No se ha podido determinar la ejecución financiera (proceso contable)_x000a_d.       Para 2012 se debió invertir US$11.493.232 - y se invirtieron 2.446.283, sustentado en priorización de inversiones en el plan bianual de inversiones 2011-2012._x000a_e.       falta concepto, financiero y jurídico para aprobación del Plan de inversiones para 2013-2014_x000a_f.        Allegar la aprobación de cumplimiento final del plan bianual vigencias 2011-2012._x000a_g.       Verificar pólizas al decreto 320 del 27 de febrero de 2013[8], ya que a la fecha no ha sido ajustado_x000a_h.       Reubicación de línea férrea para culminación de las obras de la nueva entrada al terminal_x000a_i.         Pago de interventoría a cargo del Plan de Inversión, definiendo cuando es obligación del fondeo de la subcuenta a cargo de la SPRSM._x000a_j.         Requerir al concesionario para que se aporte ante la interventoría el modelo que utilizara para el nuevo cálculo de la contraprestación, y de esta forma la firma interventora realice la verificación pertinente y emita concepto_x000a_ "/>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anexa la explicación y soportes al respecto. Falta lo referido a la línea férrea_x000a__x000a_Mediante correo electrónico del 09 de diciembre de 2016 se informa que la No Conformidad esta siendo revisada con el fin de dar alcance a lo faltante."/>
    <n v="0"/>
    <x v="0"/>
    <m/>
    <x v="0"/>
    <x v="0"/>
    <x v="1"/>
  </r>
  <r>
    <n v="2015"/>
    <n v="804"/>
    <x v="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s v="GESTIÓN CONTRACTUAL Y  SEGUIMIENTO DE  PROYECTOS DE  INFRAESTRUCTURA DE TRANSPORTE "/>
    <x v="3"/>
    <x v="12"/>
    <s v="Juan Carlos Sáenz"/>
    <s v="diciembre  de 2013"/>
    <x v="9"/>
    <x v="3"/>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4-07-31T00:00:00"/>
    <m/>
    <s v="Mediante correo electrónico del 01/12/15 se informa que mediante resolución se declaró incumplimiento a Tren de Occidente; sin embargo, a hoy no se ha definido responsable del tramo._x000a__x000a_Revisión avance en Marzo"/>
    <n v="0"/>
    <x v="0"/>
    <m/>
    <x v="0"/>
    <x v="0"/>
    <x v="1"/>
  </r>
  <r>
    <n v="2018"/>
    <n v="807"/>
    <x v="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s v="GESTIÓN CONTRACTUAL Y  SEGUIMIENTO DE  PROYECTOS DE  INFRAESTRUCTURA DE TRANSPORTE "/>
    <x v="3"/>
    <x v="12"/>
    <s v="Juan Carlos Sáenz"/>
    <s v="diciembre  de 2013"/>
    <x v="9"/>
    <x v="3"/>
    <s v="PEI"/>
    <n v="18"/>
    <m/>
    <m/>
    <s v="Acción correctiva"/>
    <m/>
    <d v="2013-12-09T00:00:00"/>
    <d v="2014-07-31T00:00:00"/>
    <m/>
    <s v="Mediante correo electrónico del 01/12/15 se informa que la interventoría ha enviado comunicaciones respecto al tema; sin embargo, es necesario enviar doc. soporte"/>
    <n v="0"/>
    <x v="0"/>
    <m/>
    <x v="0"/>
    <x v="0"/>
    <x v="1"/>
  </r>
  <r>
    <n v="2026"/>
    <n v="815"/>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s v="GESTIÓN CONTRACTUAL Y  SEGUIMIENTO DE  PROYECTOS DE  INFRAESTRUCTURA DE TRANSPORTE "/>
    <x v="3"/>
    <x v="12"/>
    <s v="Juan Carlos Sáenz"/>
    <s v="diciembre  de 2013"/>
    <x v="9"/>
    <x v="3"/>
    <s v="PEI"/>
    <n v="18"/>
    <m/>
    <m/>
    <s v="Acción correctiva"/>
    <m/>
    <d v="2013-12-09T00:00:00"/>
    <d v="2014-07-31T00:00:00"/>
    <m/>
    <s v="Mediante correo electrónico del 01/12/15 se informa que se está trabajando en el Plan de regularización al igual que la interventoría ha realizado actividades relacionadas; sin embargo, es necesario aportar doc. soporte_x000a_"/>
    <n v="0"/>
    <x v="0"/>
    <m/>
    <x v="0"/>
    <x v="0"/>
    <x v="1"/>
  </r>
  <r>
    <n v="2042"/>
    <n v="831"/>
    <x v="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s v="GESTIÓN CONTRACTUAL Y  SEGUIMIENTO DE  PROYECTOS DE  INFRAESTRUCTURA DE TRANSPORTE "/>
    <x v="3"/>
    <x v="13"/>
    <s v="Juan Carlos Sáenz"/>
    <s v="diciembre  de 2013"/>
    <x v="9"/>
    <x v="3"/>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Seguimiento en septiembre"/>
    <n v="0"/>
    <x v="0"/>
    <m/>
    <x v="0"/>
    <x v="0"/>
    <x v="1"/>
  </r>
  <r>
    <n v="2048"/>
    <n v="1"/>
    <x v="1"/>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s v="ESTRUCTURACIÓN DE PROYECTOS DE INFRAESTRUCTURA DE TRANSPORTE"/>
    <x v="4"/>
    <x v="14"/>
    <s v="Cesar Augusto Godoy"/>
    <s v="Enero de 2014"/>
    <x v="5"/>
    <x v="1"/>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1"/>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ESTRUCTURACIÓN DE PROYECTOS DE INFRAESTRUCTURA DE TRANSPORTE"/>
    <x v="6"/>
    <x v="15"/>
    <s v="Cesar Augusto Godoy"/>
    <s v="Enero de 2014"/>
    <x v="5"/>
    <x v="1"/>
    <s v="PEI"/>
    <n v="119"/>
    <m/>
    <m/>
    <s v="Acción preventivo"/>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1"/>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3"/>
    <x v="16"/>
    <s v="Cesar Augusto Godoy"/>
    <s v="Enero de 2014"/>
    <x v="5"/>
    <x v="1"/>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1"/>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s v="ESTRUCTURACIÓN DE PROYECTOS DE INFRAESTRUCTURA DE TRANSPORTE"/>
    <x v="4"/>
    <x v="14"/>
    <s v="Cesar Augusto Godoy"/>
    <s v="Enero de 2014"/>
    <x v="5"/>
    <x v="1"/>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106"/>
    <n v="59"/>
    <x v="1"/>
    <s v="A reglón seguido se detallan estas recomendaciones para la supervisión del proyecto, en cabeza del funcionario Bladimir Castilla Nieto:_x000a_3. Tener muy en cuenta el aspecto contractual con que se cuenta en la coyuntura frente a la magnitud e importancia que tiene aeropuerto EL Dorado en Bogotá, debido al poco personal con que cuenta la interventoría. Con la directriz que actualmente se tiene en la ANI y que es bien conocida, respecto a los fundamentos que se deben tener para las posibles adiciones de los contratos de interventorías y/o concesionarios, el tema de análisis de la situación aquí planteada para el contrato actual de interventoría de Operación, Ambiental y de mantenimiento, debe ser muy bien analizada desde todos los aspectos contractuales, y con la celeridad que el tema amerita._x000a_"/>
    <s v="GESTIÓN CONTRACTUAL Y  SEGUIMIENTO DE  PROYECTOS DE  INFRAESTRUCTURA DE TRANSPORTE "/>
    <x v="3"/>
    <x v="17"/>
    <s v="Juan Carlos Sáenz"/>
    <s v="Marzo de 2014"/>
    <x v="10"/>
    <x v="1"/>
    <s v="PEI"/>
    <n v="135"/>
    <m/>
    <m/>
    <s v="Acción correctiva"/>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ias de Riesgos, Ambiental, Financiera y Contractual respectivamente. _x000a_Mediante correo electrónico, se anexan copia de las actas de las mesas de trabajo que se han realizado con la Interventoria Operativa en relación con las actividades para la adición de personal. Se revisará avance en Junio de 2016_x000a__x000a_Mediante correo electrónico del 13/06/2016, se informa que ya se tiene una propuesta y valor de la interventoría respecto a la solicitud de adición de personal. A la espera de respuesta de Grupo Gestión Contractual 2 de la Vicepresidencia Jurídica de la ANI, con el fin de poder establecer lo mecanismos legales que se pueden utilizar para la solicitud de la interventoría para la ampliación de personal."/>
    <n v="0"/>
    <x v="0"/>
    <m/>
    <x v="0"/>
    <x v="0"/>
    <x v="1"/>
  </r>
  <r>
    <n v="2123"/>
    <n v="76"/>
    <x v="1"/>
    <s v="2. Configurar en el menor tiempo posible los sensores de apertura de las puertas de acceso a los centros de cómputo para impedir el ingreso de personas ajenas al área._x000a_"/>
    <s v="GESTIÓN DE LA  INFORMACIÓN Y  COMUNICACIONES"/>
    <x v="2"/>
    <x v="18"/>
    <s v="Juan Diego Toro Bautista"/>
    <s v="Marzo de 2014"/>
    <x v="10"/>
    <x v="1"/>
    <s v="PEI"/>
    <n v="124"/>
    <m/>
    <m/>
    <s v="Acción correctiva"/>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166"/>
    <n v="119"/>
    <x v="1"/>
    <s v="Se presentan observaciones a la gestión realizada por parte de la Interventoría así:_x000a_32.   Se deben verificar los procedimientos del Concesionario con respecto al control de transporte de cargas extra dimensionadas y/o extra pesadas y/o peligrosas."/>
    <s v="GESTIÓN CONTRACTUAL Y  SEGUIMIENTO DE  PROYECTOS DE  INFRAESTRUCTURA DE TRANSPORTE "/>
    <x v="3"/>
    <x v="19"/>
    <s v="Javier León"/>
    <s v="Marzo de 2014"/>
    <x v="10"/>
    <x v="1"/>
    <s v="PEI"/>
    <n v="43"/>
    <m/>
    <m/>
    <s v="Acción correctiva"/>
    <s v="El concesionario tiene como parte del sistema de gestion el procedimiento con código I-O-005 &quot;Contingencias para Control de Transportes Especiales en la Vía&quot;, en el mismo establece textualmente: &quot;Se debe llevar un registro de descripción detallada de todos los eventos de transporte de cargas sobredimensionadas y peligrosas presentados en el sector, el supervisor de peaje en el F-O-008.&quot; al respecto la Interventoría 3B PROYECTOS S.A.S. hará seguimiento a los Permisos para el Transporte de cargas Extra Pesadas y Extra Dimensionadas y se solicitará en los peajes la diligencia del formato F-O-008, el resultado de la verificación se incluira en los informes mensuales que elabora la Interventoría y entregará a la ANI."/>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interventoría 3B PROYECTOS S.A.S envía plan de acción sobre las no conformidades._x000a__x000a_Mediante correo electrónico del 28/09/2016, se envía informe mensual de la interventoria, en donde se evidencia que se está realizando seguimiento al respecto. _x000a__x000a_Mediante correo electrónico del 24/02/2017 se evidencia que que el Concesionario Santa Marta Paraguachón S.A. implementó el formato F-O-036 “REVISION CARGA EXTRADIMENSIONADA” con el fin de ejercer control de transporte de cargas extra dimensionadas y/o extra pesadas y/o peligrosas, el cual la interventoría ha venido haciendo seguimiento y los reporta en los informes mensuales. "/>
    <n v="1"/>
    <x v="1"/>
    <m/>
    <x v="1"/>
    <x v="1"/>
    <x v="1"/>
  </r>
  <r>
    <n v="2189"/>
    <n v="142"/>
    <x v="1"/>
    <s v="A reglón seguido se detallan estas recomendaciones para la supervisión del proyecto, en cabeza de la ingeniera Lauren Iguarán:_x000a_5. Del punto anterior, es pertinente resaltar que la supervisión deberá realizar seguimiento al Plan de Mejoramiento planteado por la propia interventoría con el propósito de verificar las acciones de mejora en la calidad del servicio prestado hacia nuestra Entidad._x000a__x000a_"/>
    <s v="GESTIÓN CONTRACTUAL Y  SEGUIMIENTO DE  PROYECTOS DE  INFRAESTRUCTURA DE TRANSPORTE "/>
    <x v="5"/>
    <x v="20"/>
    <s v="Juan Carlos Sáenz"/>
    <s v="Abril de 2014"/>
    <x v="7"/>
    <x v="1"/>
    <s v="PEI"/>
    <n v="47"/>
    <m/>
    <m/>
    <s v="Acción correctiva"/>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Se evidencia seguimiento a PMP. Se cierra no conformidad en febrero de 2017."/>
    <n v="1"/>
    <x v="1"/>
    <m/>
    <x v="1"/>
    <x v="1"/>
    <x v="1"/>
  </r>
  <r>
    <n v="2278"/>
    <n v="231"/>
    <x v="1"/>
    <s v="Las principales observaciones y recomendaciones en el desempeño de la interventoría tratan sobre los siguientes puntos:_x000a_h) Mejorar la verificación del archivo documental del concesionario, a fin de vigilar la organización y conservación de la memoria histórica del contrato de concesión. _x000a__x000a__x000a_"/>
    <s v="GESTIÓN CONTRACTUAL Y  SEGUIMIENTO DE  PROYECTOS DE  INFRAESTRUCTURA DE TRANSPORTE "/>
    <x v="3"/>
    <x v="21"/>
    <s v="Roberto Daza"/>
    <s v="Mayo de 2014"/>
    <x v="11"/>
    <x v="1"/>
    <s v="PEI"/>
    <n v="44"/>
    <m/>
    <m/>
    <s v="Acción correctiva"/>
    <s v="Está en proceso de organización de la información  del archivo documental del Concesionario."/>
    <d v="2014-06-03T00:00:00"/>
    <d v="2014-12-31T00:00:00"/>
    <m/>
    <s v="Mediante correo electrónico del  16/03/2016 e información entregada mediante CD el 17/03/2016, se informa que se está realizando._x000a__x000a_Mediante correo electrónico del 24/06/2016, se informa que se solicitó al concesionario los formatos sobre el tema, con el fin de realizar seguimiento._x000a__x000a_Mediante correo electrónico del 16/09/2016, se anexa la comunicación respuesta del concesionario; sin embargo, se revisará el alcance jurídico del mismo. _x000a__x000a_Mediante correo electrónico del 16/12/2016 se evidencia comunicación enviada el 28/11/16  a la supervisión en la ANI en la que se demuestra que el concesionario se opone a permitir el acceso a su archivo documental. "/>
    <n v="0.8"/>
    <x v="0"/>
    <m/>
    <x v="0"/>
    <x v="0"/>
    <x v="1"/>
  </r>
  <r>
    <n v="2292"/>
    <n v="245"/>
    <x v="1"/>
    <s v="Las principales observaciones y recomendaciones en el desempeño de la interventoría tratan sobre los siguientes puntos:_x000a_f) Mejorar la comprobación de los ensayos de materiales de construcción de la vía, mediante la realización de sus propias pruebas de laboratorio, de manera que se pueda generar un contraste con otra fuente, de los datos presentados por el concesionario._x000a__x000a__x000a_"/>
    <s v="GESTIÓN CONTRACTUAL Y  SEGUIMIENTO DE  PROYECTOS DE  INFRAESTRUCTURA DE TRANSPORTE "/>
    <x v="3"/>
    <x v="22"/>
    <s v="Roberto Daza"/>
    <s v="Mayo de 2014"/>
    <x v="11"/>
    <x v="1"/>
    <s v="PEI"/>
    <n v="45"/>
    <m/>
    <m/>
    <s v="Acción correctiva"/>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encuentra en controversia jurídica, razón por la cual sólo hasta que se llegue a un acuerdo se solicitará a la interventoría la realización de ensayos._x000a__x000a_Mediante correo electrónico del 08/09/2016 se informa que ala fecha el contrato se encuentra en un 99.5% y se está a la espera de resolución de controversia con la Glorieta Victoria._x000a__x000a_Seguimirento Diciembre"/>
    <n v="0"/>
    <x v="0"/>
    <m/>
    <x v="0"/>
    <x v="0"/>
    <x v="1"/>
  </r>
  <r>
    <n v="2377"/>
    <n v="330"/>
    <x v="1"/>
    <s v="Se presentan observaciones a la gestión realizada por parte del supervisor como:_x000a_3. No se aprobó por parte de la Gerencia de proyectos Carretero 2, el Plan de acción de auditorías de seguridad vial, remitido mediante oficio N° 20134090508862 de diciembre 12 de 2013._x000a_"/>
    <s v="GESTIÓN CONTRACTUAL Y  SEGUIMIENTO DE  PROYECTOS DE  INFRAESTRUCTURA DE TRANSPORTE "/>
    <x v="3"/>
    <x v="23"/>
    <s v="Javier León"/>
    <s v="Mayo de 2014"/>
    <x v="11"/>
    <x v="1"/>
    <s v="PEI"/>
    <n v="51"/>
    <m/>
    <m/>
    <s v="Acción correctiva"/>
    <s v="A la fecha el Consorcio Intercarreteros no ha tenido respuesta de este radicado._x000a__x000a_"/>
    <d v="2014-06-03T00:00:00"/>
    <d v="2014-12-31T00:00:00"/>
    <m/>
    <s v="Mediante correo electrónico del 18/03/2016 se informa que no se ha dado respuesta. Gestionar por parte del supervisor. Mediante radicado No. 2016-409-117199-2 se recibió plan propuesto. Se tienen No Conformidades que deben ser tratadas por la Supervisión."/>
    <n v="0"/>
    <x v="0"/>
    <m/>
    <x v="0"/>
    <x v="0"/>
    <x v="1"/>
  </r>
  <r>
    <n v="2391"/>
    <n v="344"/>
    <x v="1"/>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s v="TODOS LOS PROCESOS "/>
    <x v="7"/>
    <x v="1"/>
    <s v="Héctor Eduardo Vanegas Gámez"/>
    <s v="Junio de 2014"/>
    <x v="2"/>
    <x v="1"/>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1"/>
    <s v="7. La  Vicepresidente de Estructuración (Beatriz Eugenia Morales Vélez),  no realizó el seguimiento a los compromisos pactados en los acuerdos de gestión de la vigencia 2013, en las fechas pactadas.( Ver tabla No.3 )_x000a_"/>
    <s v="TODOS LOS PROCESOS "/>
    <x v="7"/>
    <x v="1"/>
    <s v="Héctor Eduardo Vanegas Gámez"/>
    <s v="Junio de 2014"/>
    <x v="2"/>
    <x v="1"/>
    <s v="PEI"/>
    <n v="111"/>
    <m/>
    <m/>
    <s v="Acción correctiva"/>
    <s v="22/03/2016, (VPRE)_x000a_* Ídem No. 2391"/>
    <m/>
    <m/>
    <s v="22/03/2016, (VPRE)_x000a_* Ídem No. 2391"/>
    <m/>
    <n v="0"/>
    <x v="0"/>
    <m/>
    <x v="0"/>
    <x v="0"/>
    <x v="0"/>
  </r>
  <r>
    <n v="2468"/>
    <n v="421"/>
    <x v="1"/>
    <s v="8. Adquirir las guayas necesarias, para garantizar la seguridad de  los equipos portátiles con que cuenta la entidad._x000a_"/>
    <s v="GESTIÓN DE LA  INFORMACIÓN Y  COMUNICACIONES"/>
    <x v="2"/>
    <x v="18"/>
    <s v="Juan Diego Toro Bautista"/>
    <s v="Julio de 2014"/>
    <x v="0"/>
    <x v="1"/>
    <s v="PEI"/>
    <n v="32"/>
    <m/>
    <m/>
    <s v="Acción correctiva"/>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equipos portátiles con que cuenta la entidad. Por lo anterior, se mantiene la no conformidad por su baja efectividad en las acciones de mejora implementadas para corregir la causalidad.&quot;"/>
    <n v="0.9"/>
    <x v="0"/>
    <m/>
    <x v="0"/>
    <x v="0"/>
    <x v="0"/>
  </r>
  <r>
    <n v="2482"/>
    <n v="435"/>
    <x v="1"/>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s v="TRANSPARENCIA,  PARTICIPACIÓN,  SERVICIO AL  CIUDADANO Y  COMUNICACIÓN"/>
    <x v="2"/>
    <x v="6"/>
    <s v="Luz Mary Hernández Villadiego"/>
    <s v="Agosto de 2014"/>
    <x v="3"/>
    <x v="1"/>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0.6"/>
    <x v="0"/>
    <m/>
    <x v="0"/>
    <x v="0"/>
    <x v="0"/>
  </r>
  <r>
    <n v="2485"/>
    <n v="438"/>
    <x v="1"/>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s v="TRANSPARENCIA,  PARTICIPACIÓN,  SERVICIO AL  CIUDADANO Y  COMUNICACIÓN"/>
    <x v="2"/>
    <x v="6"/>
    <s v="Luz Mary Hernández Villadiego"/>
    <s v="Agosto de 2014"/>
    <x v="3"/>
    <x v="1"/>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n v="0.9"/>
    <x v="0"/>
    <m/>
    <x v="0"/>
    <x v="0"/>
    <x v="0"/>
  </r>
  <r>
    <n v="2515"/>
    <n v="468"/>
    <x v="1"/>
    <s v="5. Es importante para esta auditoría la introducción de indicadores de gestión para el proceso de conciliación, toda vez que el Decreto 1716 de 2009 en su artículo 21 y la directiva presidencial No. 05 de 2009 lo hace exigible. En esta oportunidad, sugerimos algunos (acápite relacionado con la lista de chequeo). "/>
    <s v="GESTIÓN JURÍDICA"/>
    <x v="4"/>
    <x v="24"/>
    <s v="Marcos Gabriel Peña Noguera"/>
    <s v="Octubre de 2014"/>
    <x v="8"/>
    <x v="1"/>
    <s v="PIL"/>
    <n v="8"/>
    <m/>
    <m/>
    <s v="Acción correctiva"/>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está tratando bajo los plazos que se mencionan para su posterior cierre."/>
    <n v="0"/>
    <x v="0"/>
    <m/>
    <x v="0"/>
    <x v="0"/>
    <x v="0"/>
  </r>
  <r>
    <n v="2560"/>
    <n v="513"/>
    <x v="1"/>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ESTRUCTURACIÓN DE PROYECTOS DE INFRAESTRUCTURA DE TRANSPORTE"/>
    <x v="4"/>
    <x v="7"/>
    <s v="Cesar Augusto Godoy"/>
    <s v="Septiembre de 2014"/>
    <x v="1"/>
    <x v="1"/>
    <s v="PEI"/>
    <n v="119"/>
    <m/>
    <m/>
    <s v="Acción correctiva"/>
    <m/>
    <m/>
    <m/>
    <s v="Dar traslado a la Vicepresidencia Jurídica – Gerencia de Contratación por competencia"/>
    <m/>
    <n v="0"/>
    <x v="0"/>
    <m/>
    <x v="0"/>
    <x v="0"/>
    <x v="0"/>
  </r>
  <r>
    <n v="2563"/>
    <n v="516"/>
    <x v="1"/>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ESTRUCTURACIÓN DE PROYECTOS DE INFRAESTRUCTURA DE TRANSPORTE"/>
    <x v="6"/>
    <x v="15"/>
    <s v="Cesar Augusto Godoy"/>
    <s v="Septiembre de 2014"/>
    <x v="1"/>
    <x v="1"/>
    <s v="PEI"/>
    <n v="119"/>
    <m/>
    <m/>
    <s v="Acción preventivo"/>
    <s v="No conformidad #07: Se realizara un cronograma y se efectuara un seguimiento por parte de la Vicepresidencia de estructuración"/>
    <d v="2016-04-28T00:00:00"/>
    <d v="2016-12-31T00:00:00"/>
    <s v="Cronograma de seguimiento en tiempo y responsables para cada Bitácora"/>
    <m/>
    <n v="0"/>
    <x v="0"/>
    <m/>
    <x v="0"/>
    <x v="0"/>
    <x v="0"/>
  </r>
  <r>
    <n v="2568"/>
    <n v="521"/>
    <x v="1"/>
    <s v="2. Garantizar la actualización y veracidad de la información publicada en Sistema de Información Institucional –SIINCO / SI-ANI, dado que esta es una fuente de consulta para las diferentes partes interesadas en el tema de las concesiones y el público en general. "/>
    <s v="GESTIÓN DE LA  INFORMACIÓN Y  COMUNICACIONES"/>
    <x v="1"/>
    <x v="25"/>
    <s v="Juan Diego Toro Bautista"/>
    <s v="Noviembre de 2014"/>
    <x v="4"/>
    <x v="1"/>
    <s v="PEI"/>
    <n v="7"/>
    <m/>
    <m/>
    <s v="Acción correctiva"/>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RE 243 del 29 de julio de 2016 a la firma PriceWaterhouseCoopers asesores gerenciales ltda., cuyo objeto es contratar los servicios de asesoría en la adopción del sistema de información, seguimiento y control de proyectos férreos, portuarios y aeroportuarios, con la herramienta que la agencia actualmente cuenta sobre la plataforma Project Online, con plazo de 5 meses, hasta el 30 de diciembre de 2016, para ello._x000a__x000a_30/12/2016 Se verificó el cumplimiento del plan y se entregaron a satisfacción los modulos férreo, portuario y aeroportuario y se ajusto el modo carretero."/>
    <n v="1"/>
    <x v="1"/>
    <s v="link https://anionline.sharepoint.com/sites/pwa/Projects.aspx"/>
    <x v="1"/>
    <x v="1"/>
    <x v="0"/>
  </r>
  <r>
    <n v="2622"/>
    <n v="575"/>
    <x v="1"/>
    <s v="14. No se han recibido tramos puestos al servicio por parte del concesionario, no se garantiza cumplimiento en diseño geométrico, ni de señalización, condiciones vitales para el usuario."/>
    <s v="GESTIÓN CONTRACTUAL Y  SEGUIMIENTO DE  PROYECTOS DE  INFRAESTRUCTURA DE TRANSPORTE "/>
    <x v="5"/>
    <x v="26"/>
    <s v="Javier León"/>
    <s v="Noviembre de 2014"/>
    <x v="4"/>
    <x v="1"/>
    <s v="PEI"/>
    <n v="16"/>
    <m/>
    <m/>
    <s v="Acción correctiva"/>
    <s v="Mediante memorando No. 2015-500-015325-3 del 24/12/15 se informó e hizo entrega de copia de comunicaciones emitidas por la interventoría al Concesionario, requiriéndole la terminación de las obras dentro del plazo contractual, entre otros._x000a_Ahora bien, con la firma del Otrosí No.7, se fijó como fecha de terminación del total de las obras el 31/12/2016, por lo cual el recibo total de las obras y la entrada a la etapa de operación y firma de la respectiva acta, debe surtirse en enero de 2017. Se adjunta copia del mencionado otrosí. "/>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rama de obras._x000a__x000a_Mediante correo electrónico del 24/06/2016, se anexa Otrosí No. 7 y se explica que en él no se pactó un  cronograma de obras, mas si las fechas de entrega.A la fecha, el concesionario está dando cumplimiento a la entrega de obras._x000a__x000a_Mediante correo electrónico del 16/09/2016, se anexa Plan de acción del proyecto, en donde se evidencia que se reporta avance._x000a__x000a_Seguimiento en diciembre"/>
    <n v="0"/>
    <x v="0"/>
    <m/>
    <x v="0"/>
    <x v="0"/>
    <x v="1"/>
  </r>
  <r>
    <n v="2698"/>
    <n v="651"/>
    <x v="1"/>
    <s v="4. Le es extraño a esta auditoría que en el período cubierto por esta auditoría no se hayan realizado sesiones tendientes a mejorar y/o arraigar las políticas de prevención del daño antijurídico dentro de la entidad como cumplimiento de los lineamientos exigidos por la ANDJE."/>
    <s v="GESTIÓN JURÍDICA"/>
    <x v="4"/>
    <x v="24"/>
    <s v="Marcos Gabriel Peña Noguera"/>
    <s v="Octubre de 2014"/>
    <x v="8"/>
    <x v="1"/>
    <s v="PIL"/>
    <n v="8"/>
    <m/>
    <m/>
    <s v="Acción correctiva"/>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n v="0"/>
    <x v="0"/>
    <m/>
    <x v="0"/>
    <x v="0"/>
    <x v="0"/>
  </r>
  <r>
    <n v="2790"/>
    <n v="86"/>
    <x v="2"/>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GESTIÓN CONTRACTUAL Y  SEGUIMIENTO DE  PROYECTOS DE  INFRAESTRUCTURA DE TRANSPORTE "/>
    <x v="3"/>
    <x v="27"/>
    <s v="Ivan Mauricio Mejia Alarcon"/>
    <s v="Mayo de 2015"/>
    <x v="11"/>
    <x v="2"/>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m/>
    <m/>
    <s v="Mediante correo electrónico del 16/12/15, se anexan comunicaciones y en general la trazabilidad para obtener el permiso por parte de INVIAS para construir la Intersección Buenos Aires; sin embargo, es necesario evidenciar el avance de esta actividad_x000a_Mediante correo electrónico del 29/04/2016, se anexa comunicación por parte del concesionario, en donde se evidencia el ACUERDO DE CONCILIACIÓN CRUCES FERREOS INVIAS. Sin embargo, es necesario enviar el documento final firmado._x000a__x000a_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Seguimiento en Diciembre."/>
    <n v="0"/>
    <x v="0"/>
    <m/>
    <x v="0"/>
    <x v="0"/>
    <x v="1"/>
  </r>
  <r>
    <n v="2805"/>
    <n v="101"/>
    <x v="2"/>
    <s v="8.1 Para la Interventoría_x000a_4. Llevar a cabo seguimiento estricto a los trámites ambientales pendientes, esto con el fin de poder dar vía libre a la construcción de tramos pendientes, es el caso del trayecto 3.1 y 4ª, en los cuales en el primer caso se desistió del licenciamiento luego de haber transcurrido un tiempo importante en miras de la consecución de la licencia donde al final no era requerida la misma, sino apenas una modificación dando alcance a documento PAGA._x000a_"/>
    <s v="GESTIÓN CONTRACTUAL Y  SEGUIMIENTO DE  PROYECTOS DE  INFRAESTRUCTURA DE TRANSPORTE "/>
    <x v="3"/>
    <x v="28"/>
    <s v="Ivan Mauricio Mejia Alarcon"/>
    <s v="Mayo de 2015"/>
    <x v="11"/>
    <x v="2"/>
    <s v="PEI"/>
    <n v="37"/>
    <m/>
    <m/>
    <s v="Acción correctiva"/>
    <s v="Para el caso del Tramo 4A, ya se otorgó el licenciamiento solicitado. Para el caso del tramo 3.1 en su subsector 2, aún se está a la espera del pronunciamiento de la ANLA. Las acciones de mejora son el envío de correspondencia solicitando pronunciamiento al respecto de la Entidad."/>
    <m/>
    <m/>
    <m/>
    <s v="Mediante correo electrónico del 14/12/15, se anexan pronunciamiento de la ANLA sobre le primer tramo. A la espera del segundo. Se menciona mediante correo electrónico del 05/04/2016 que sigue pendiente._x000a__x000a_Mediante correo electrónico del 29/08/2016 se anexa la comunicación de la ANLA respecto al tramo 3.1 subsector 2, en donde se evidencia que aun no se cuenta con licencia ambiental debido a unos procedimientos que debe realizar el concesionario._x000a__x000a_Seguimiento el diciembre"/>
    <n v="0"/>
    <x v="0"/>
    <m/>
    <x v="0"/>
    <x v="0"/>
    <x v="1"/>
  </r>
  <r>
    <n v="2814"/>
    <n v="110"/>
    <x v="2"/>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s v="GESTIÓN CONTRACTUAL Y  SEGUIMIENTO DE  PROYECTOS DE  INFRAESTRUCTURA DE TRANSPORTE "/>
    <x v="3"/>
    <x v="28"/>
    <s v="Ivan Mauricio Mejia Alarcon"/>
    <s v="Mayo de 2015"/>
    <x v="11"/>
    <x v="2"/>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m/>
    <m/>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Seguimiento el diciembre"/>
    <n v="0"/>
    <x v="0"/>
    <m/>
    <x v="0"/>
    <x v="0"/>
    <x v="1"/>
  </r>
  <r>
    <n v="2818"/>
    <n v="114"/>
    <x v="2"/>
    <s v="6. Gestionar de manera proactiva las observaciones y recomendaciones de PMP que vienen desde la auditoría del año 2013 y 2014 ya que aún no han sido subsanadas en su totalidad, dar un adecuado seguimiento para su cierre ya que no se evidencia estricto seguimiento."/>
    <s v="GESTIÓN CONTRACTUAL Y  SEGUIMIENTO DE  PROYECTOS DE  INFRAESTRUCTURA DE TRANSPORTE "/>
    <x v="3"/>
    <x v="28"/>
    <s v="Ivan Mauricio Mejia Alarcon"/>
    <s v="Mayo de 2015"/>
    <x v="11"/>
    <x v="2"/>
    <s v="PEI"/>
    <n v="37"/>
    <m/>
    <m/>
    <s v="Acción correctiva"/>
    <s v="Se envía respuesta de las mismas, con sus debidos soportes."/>
    <m/>
    <m/>
    <m/>
    <s v="S evidencia gestión y respuesta periódicas asobre el PMP. Se cerrará la no conformidad una vez quede al 100% el PMP._x000a__x000a_"/>
    <n v="0"/>
    <x v="0"/>
    <m/>
    <x v="0"/>
    <x v="0"/>
    <x v="1"/>
  </r>
  <r>
    <n v="2819"/>
    <n v="115"/>
    <x v="2"/>
    <s v="6. A la fecha, esta auditoría no se pudo detectar con toda la certeza qué concesionarios cuentan con las garantías (pólizas) vigentes, en tanto que el control ejercido por la Vicepresidencia Jurídica no es alimentado permanentemente por los supervisores de la Vicepresidencia de Gestión Contractual."/>
    <s v="GESTIÓN JURÍDICA"/>
    <x v="4"/>
    <x v="29"/>
    <s v="Marcos Gabriel Peña Noguera"/>
    <s v="Mayo de 2015"/>
    <x v="11"/>
    <x v="2"/>
    <s v="PEI"/>
    <n v="146"/>
    <m/>
    <m/>
    <s v="Acción correctiva"/>
    <m/>
    <m/>
    <m/>
    <m/>
    <s v="En proceso de subsanar, teniendo en cuenta reuniones y seguimiento a partir del mes de septiembre de 2015 y memorando bajo radicación No. 2015-102-014983-3 de fecha 21 de diciembre de 2015."/>
    <n v="0"/>
    <x v="0"/>
    <m/>
    <x v="0"/>
    <x v="0"/>
    <x v="0"/>
  </r>
  <r>
    <n v="2829"/>
    <n v="125"/>
    <x v="2"/>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s v="TODOS LOS PROCESOS "/>
    <x v="7"/>
    <x v="1"/>
    <s v="Maria Natalia Norato"/>
    <s v="Julio de 2015"/>
    <x v="0"/>
    <x v="2"/>
    <s v="PEI "/>
    <n v="111"/>
    <m/>
    <m/>
    <s v="Acción correctiva"/>
    <s v="22/03/2016, (VPRE)_x000a_* Ídem No. 2391"/>
    <m/>
    <m/>
    <s v="22/03/2016, (VPRE)_x000a_* Ídem No. 2391"/>
    <m/>
    <n v="0"/>
    <x v="0"/>
    <m/>
    <x v="0"/>
    <x v="0"/>
    <x v="0"/>
  </r>
  <r>
    <n v="2830"/>
    <n v="126"/>
    <x v="2"/>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s v="TODOS LOS PROCESOS "/>
    <x v="7"/>
    <x v="1"/>
    <s v="Maria Natalia Norato"/>
    <s v="Julio de 2015"/>
    <x v="0"/>
    <x v="2"/>
    <s v="PEI "/>
    <n v="111"/>
    <m/>
    <m/>
    <s v="Acción correctiva"/>
    <s v="22/03/2016, (VPRE)_x000a_* Ídem No. 2391"/>
    <m/>
    <m/>
    <s v="22/03/2016, (VPRE)_x000a_* Ídem No. 2391"/>
    <m/>
    <n v="0"/>
    <x v="0"/>
    <m/>
    <x v="0"/>
    <x v="0"/>
    <x v="0"/>
  </r>
  <r>
    <n v="2831"/>
    <n v="127"/>
    <x v="2"/>
    <s v="3. El  Vicepresidente Ejecutivo (Javier Alberto Hernández),  no alineó los compromisos del acuerdo de gestión con el plan de acción de la vigencia 2014 ( Ver tabla No.4 )"/>
    <s v="TODOS LOS PROCESOS "/>
    <x v="7"/>
    <x v="1"/>
    <s v="Maria Natalia Norato"/>
    <s v="Julio de 2015"/>
    <x v="0"/>
    <x v="2"/>
    <s v="PEI "/>
    <n v="111"/>
    <m/>
    <m/>
    <s v="Acción correctiva"/>
    <s v="22/03/2016, (VPRE)_x000a_* Ídem No. 2391"/>
    <m/>
    <m/>
    <s v="22/03/2016, (VPRE)_x000a_* Ídem No. 2391"/>
    <m/>
    <n v="0"/>
    <x v="0"/>
    <m/>
    <x v="0"/>
    <x v="0"/>
    <x v="0"/>
  </r>
  <r>
    <n v="2832"/>
    <n v="128"/>
    <x v="2"/>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s v="TODOS LOS PROCESOS "/>
    <x v="7"/>
    <x v="1"/>
    <s v="Maria Natalia Norato"/>
    <s v="Julio de 2015"/>
    <x v="0"/>
    <x v="2"/>
    <s v="PEI "/>
    <n v="111"/>
    <m/>
    <m/>
    <s v="Acción correctiva"/>
    <s v="22/03/2016, (VPRE)_x000a_* Ídem No. 2391"/>
    <m/>
    <m/>
    <s v="22/03/2016, (VPRE)_x000a_* Ídem No. 2391"/>
    <m/>
    <n v="0"/>
    <x v="0"/>
    <m/>
    <x v="0"/>
    <x v="0"/>
    <x v="0"/>
  </r>
  <r>
    <n v="2833"/>
    <n v="129"/>
    <x v="2"/>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s v="TODOS LOS PROCESOS "/>
    <x v="7"/>
    <x v="1"/>
    <s v="Maria Natalia Norato"/>
    <s v="Julio de 2015"/>
    <x v="0"/>
    <x v="2"/>
    <s v="PEI "/>
    <n v="111"/>
    <m/>
    <m/>
    <s v="Acción correctiva"/>
    <s v="22/03/2016, (VPRE)_x000a_* Ídem No. 2391"/>
    <m/>
    <m/>
    <s v="22/03/2016, (VPRE)_x000a_* Ídem No. 2391"/>
    <m/>
    <n v="0"/>
    <x v="0"/>
    <m/>
    <x v="0"/>
    <x v="0"/>
    <x v="0"/>
  </r>
  <r>
    <n v="2854"/>
    <n v="150"/>
    <x v="2"/>
    <s v="2. Dentro de la señalización requerida en los pasos a nivel, se evidencia en campo la falencia de los elementos de control en el paso por el municipio de Bosconia; la talanquera instalada, y que supone una maniobra automática en el paso del tren, no se encuentra en funcionamiento, ejerciéndose manualmente el control, pese a la infraestructura instalada. Se solicita a la interventoría asegurar el adecuado funcionamiento de los 3 pasos a nivel instalados recientemente con este tipo de tecnología para beneficio del proyecto y de la comunidad._x000a__x000a_De la misma manera, se solicita hacer seguimiento estricto a los demás pasos a nivel en función de la señalización requerida, tal como se deja comentado en el numeral 6.3.3, según lo dispuesto en el Manual de Señalización Vial del Ministerio de Transporte._x000a_"/>
    <s v="GESTIÓN CONTRACTUAL Y  SEGUIMIENTO DE  PROYECTOS DE  INFRAESTRUCTURA DE TRANSPORTE "/>
    <x v="3"/>
    <x v="13"/>
    <s v="Ivan Mauricio Mejia Alarcon"/>
    <s v="Julio de 2015"/>
    <x v="0"/>
    <x v="2"/>
    <s v="PEI "/>
    <n v="41"/>
    <m/>
    <m/>
    <m/>
    <m/>
    <m/>
    <m/>
    <m/>
    <s v="Mediante memorando No. 2015-307-015140-3, se revisará avance en 2016._x000a__x000a_Mediante correo electrónico del 01/07/2016, se verifica que en el informe mensual de la interventoría  se lleva registro de seguimiento y verificación sobre el funcionamiento de las barreras ubicadas en los pasos a nivel Concesionados, efectuados en diferentes recorridos llevados a cabo de manera periodica. FENOCO informa que realizará el cambio de señalización y las modificaciones solicitadas por la interventoría, por lo que se evidenciará hasta mayo._x000a__x000a_Seguimiento en septiembre_x000a__x000a_Seguimiento en Noviembre, luego de reunión del 25/11/2016 con Flabio Aguirre se define el aporte del ultimo informe de interventoría del Consorcio IRFA para validar el seguimiento que se le realiza a los 3 pasos férreos regulares que cuenta el corredor ferreo."/>
    <n v="0"/>
    <x v="0"/>
    <m/>
    <x v="0"/>
    <x v="0"/>
    <x v="1"/>
  </r>
  <r>
    <n v="2857"/>
    <n v="153"/>
    <x v="2"/>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
    <x v="3"/>
    <x v="12"/>
    <s v="Alvaro Sandoval"/>
    <s v="Mayo de 2015"/>
    <x v="11"/>
    <x v="2"/>
    <s v="PEI"/>
    <n v="18"/>
    <m/>
    <m/>
    <m/>
    <m/>
    <m/>
    <m/>
    <m/>
    <s v="Mediante correo electrónico del 01/12/15 se informa que sya está aprobada la Preforma No. 10; sin embargo, es necesario aportar doc soporte_x000a_"/>
    <n v="0"/>
    <x v="0"/>
    <m/>
    <x v="0"/>
    <x v="0"/>
    <x v="1"/>
  </r>
  <r>
    <n v="2892"/>
    <n v="188"/>
    <x v="2"/>
    <s v="4. Ubicar la señalización necesaria y recomendada en los centros de cómputo."/>
    <s v="GESTIÓN DE LA  INFORMACIÓN Y  COMUNICACIONES"/>
    <x v="1"/>
    <x v="25"/>
    <s v="Juan Diego Toro Bautista"/>
    <s v="Septiembre de 2015"/>
    <x v="1"/>
    <x v="2"/>
    <s v="PEI"/>
    <n v="124"/>
    <m/>
    <m/>
    <s v="Acción correctiva"/>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12/2016 Se verificó la implementación de los avisos "/>
    <n v="1"/>
    <x v="1"/>
    <m/>
    <x v="1"/>
    <x v="1"/>
    <x v="0"/>
  </r>
  <r>
    <n v="2893"/>
    <n v="189"/>
    <x v="2"/>
    <s v="6. Dotar de mecanismos de riego de agua para eventualidades de incendio en los centros de cómputo de los pisos 6 y 7. Igualmente dotar de sendos equipos extintores los cuartos que conforman el centro de cómputo del piso octavo."/>
    <s v="GESTIÓN DE LA  INFORMACIÓN Y  COMUNICACIONES"/>
    <x v="2"/>
    <x v="18"/>
    <s v="Juan Diego Toro Bautista"/>
    <s v="Septiembre de 2015"/>
    <x v="1"/>
    <x v="2"/>
    <s v="PEI"/>
    <n v="124"/>
    <m/>
    <m/>
    <s v="Acción correctiva"/>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894"/>
    <n v="190"/>
    <x v="2"/>
    <s v="8. Dotar de un aire acondicionado portátil con control de temperatura el centro de cómputo del piso 7, similar al que se encuentra operando en el piso 8."/>
    <s v="GESTIÓN DE LA  INFORMACIÓN Y  COMUNICACIONES"/>
    <x v="2"/>
    <x v="18"/>
    <s v="Juan Diego Toro Bautista"/>
    <s v="Septiembre de 2015"/>
    <x v="1"/>
    <x v="2"/>
    <s v="PEI"/>
    <n v="124"/>
    <m/>
    <m/>
    <s v="Acción correctiva"/>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908"/>
    <n v="204"/>
    <x v="2"/>
    <s v="5. Actualizar la página web de la entidad ya que no se encontró información alguna concerniente a: Provisión por vacancia temporal, comisión para desempeñar empleos de libre nombramiento y remoción o de periodo, vacancia propiamente dicha y encargos."/>
    <s v="GESTIÓN DEL TALENTO HUMANO"/>
    <x v="2"/>
    <x v="3"/>
    <s v="Marcos Gabriel Peña Noguera"/>
    <s v="Septiembre de 2015"/>
    <x v="1"/>
    <x v="2"/>
    <s v="PEI"/>
    <n v="28"/>
    <m/>
    <m/>
    <m/>
    <m/>
    <m/>
    <m/>
    <m/>
    <s v="se verifico en la pagina de la entidad que se publico un link con los ASPIRANTES A CARGOS DE LIBRE NOMBRAMIENTO Y REMOCIÓN http://www.ani.gov.co/contratacion/aspirantes"/>
    <n v="0"/>
    <x v="0"/>
    <m/>
    <x v="0"/>
    <x v="0"/>
    <x v="0"/>
  </r>
  <r>
    <n v="2925"/>
    <n v="221"/>
    <x v="2"/>
    <s v="c) No se evidenció que se lleve una matriz o metodología para identificar periódicamente los riesgos del desarrollo del contrato de concesión y del de interventoría. todos los riesgos son del privado pero deberían señalarse de manera más específica y puntual."/>
    <s v="GESTIÓN CONTRACTUAL Y  SEGUIMIENTO DE  PROYECTOS DE  INFRAESTRUCTURA DE TRANSPORTE "/>
    <x v="3"/>
    <x v="11"/>
    <s v="Alvaro Sandoval"/>
    <s v="Septiembre de 2015"/>
    <x v="1"/>
    <x v="2"/>
    <s v="PEI"/>
    <n v="63"/>
    <m/>
    <m/>
    <m/>
    <m/>
    <m/>
    <m/>
    <m/>
    <s v="Mediante correo electrónico del 18/12/15 y memorando No. 2016-303.003674-3  se informa que no es una obligación de la interventoría; sin embargo, es necesario contar con un sistema de identificación y previsión de los principales riesgos asociados al contrato de concesión que permita a la entidad estar atenta a las alertas que dicho seguimiento pueda impulsar acciones sobre el desarrollo del contrato de concesión portuario._x000a__x000a_Mediante memorando No. 2016-303-008005-3 del 27/06/2016, se informa que se está concertando con la Gerencia de riesgos una metodología a utilizar._x000a__x000a_Mediante memorando No. 2016-303-011501-3 del 22/09/2016, se anexa una propuesta de matriz de seguimiento de riesgos. A la espera de aprobación por parte de la Gerencia._x000a__x000a_Por medio de correo electrónico del 09/12/2016 se indica que se está revisando la No Conformidad para dar alcance a lo faltante."/>
    <n v="0"/>
    <x v="0"/>
    <m/>
    <x v="0"/>
    <x v="0"/>
    <x v="1"/>
  </r>
  <r>
    <n v="2932"/>
    <n v="228"/>
    <x v="2"/>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
    <x v="3"/>
    <x v="11"/>
    <s v="Alvaro Sandoval"/>
    <s v="Septiembre de 2015"/>
    <x v="1"/>
    <x v="2"/>
    <s v="PEI"/>
    <n v="63"/>
    <m/>
    <m/>
    <m/>
    <m/>
    <m/>
    <m/>
    <m/>
    <s v="Mediante memorando No. 2016-303.003674-3  se informa quese está realizando backup para conseguir soportes. A la espera de documentación._x000a__x000a_Seguimiento a diciembre: Se cerrará NO CONFORMIDAD una vez se subsanen NO CONFORMIDADES generadas en 2013."/>
    <n v="0"/>
    <x v="0"/>
    <m/>
    <x v="0"/>
    <x v="0"/>
    <x v="1"/>
  </r>
  <r>
    <n v="2960"/>
    <n v="256"/>
    <x v="2"/>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s v="GESTIÓN CONTRACTUAL Y  SEGUIMIENTO DE  PROYECTOS DE  INFRAESTRUCTURA DE TRANSPORTE "/>
    <x v="3"/>
    <x v="10"/>
    <s v="Ivan Mauricio Mejia Alarcon"/>
    <s v="Octubre de 2015"/>
    <x v="8"/>
    <x v="2"/>
    <s v="PEI"/>
    <n v="57"/>
    <m/>
    <m/>
    <m/>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
    <n v="0"/>
    <x v="0"/>
    <m/>
    <x v="0"/>
    <x v="0"/>
    <x v="1"/>
  </r>
  <r>
    <n v="2961"/>
    <n v="257"/>
    <x v="2"/>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s v="GESTIÓN CONTRACTUAL Y  SEGUIMIENTO DE  PROYECTOS DE  INFRAESTRUCTURA DE TRANSPORTE "/>
    <x v="3"/>
    <x v="10"/>
    <s v="Ivan Mauricio Mejia Alarcon"/>
    <s v="Octubre de 2015"/>
    <x v="8"/>
    <x v="2"/>
    <s v="PEI"/>
    <n v="57"/>
    <m/>
    <m/>
    <m/>
    <m/>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2"/>
    <n v="258"/>
    <x v="2"/>
    <s v="2. Tener en cuenta las alarmas arrojadas dentro del sistema y realizar su efectiva corrección como lo son:_x000a_La entidad 41 procesos judiciales sin provisión contable y calificación del riesgo._x000a_Existen 6 procesos con inconsistencias entre la instancia y los fallos reportados no incluidos en el sistema._x000a_"/>
    <s v="GESTIÓN JURÍDICA"/>
    <x v="4"/>
    <x v="24"/>
    <s v="Marcos Gabriel Peña Noguera"/>
    <s v="Octubre de 2015"/>
    <x v="8"/>
    <x v="2"/>
    <s v="PIL"/>
    <n v="11"/>
    <m/>
    <m/>
    <s v="Acción preventivo"/>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n v="0"/>
    <x v="0"/>
    <m/>
    <x v="0"/>
    <x v="0"/>
    <x v="0"/>
  </r>
  <r>
    <n v="2968"/>
    <n v="264"/>
    <x v="2"/>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ESTRUCTURACIÓN DE PROYECTOS DE INFRAESTRUCTURA DE TRANSPORTE"/>
    <x v="4"/>
    <x v="30"/>
    <s v="Mariela Grass"/>
    <s v="Noviembre de 2015"/>
    <x v="4"/>
    <x v="2"/>
    <s v="PEI"/>
    <n v="119"/>
    <m/>
    <m/>
    <s v="Acción preventivo"/>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2"/>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ESTRUCTURACIÓN DE PROYECTOS DE INFRAESTRUCTURA DE TRANSPORTE"/>
    <x v="6"/>
    <x v="15"/>
    <s v="Mariela Grass"/>
    <s v="Noviembre de 2015"/>
    <x v="4"/>
    <x v="2"/>
    <s v="PEI"/>
    <n v="119"/>
    <m/>
    <m/>
    <s v="Acción preventivo"/>
    <s v="Con el código que asigna planeación para la Bitácora de Estructuración se asocia al proyecto y se evita de esta manera la distinta denominación del nombre del Proyecto"/>
    <d v="2016-04-28T00:00:00"/>
    <d v="2016-12-31T00:00:00"/>
    <m/>
    <m/>
    <n v="0"/>
    <x v="0"/>
    <m/>
    <x v="0"/>
    <x v="0"/>
    <x v="0"/>
  </r>
  <r>
    <n v="2971"/>
    <n v="267"/>
    <x v="2"/>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ESTRUCTURACIÓN DE PROYECTOS DE INFRAESTRUCTURA DE TRANSPORTE"/>
    <x v="6"/>
    <x v="15"/>
    <s v="Mariela Grass"/>
    <s v="Noviembre de 2015"/>
    <x v="4"/>
    <x v="2"/>
    <s v="PEI"/>
    <n v="119"/>
    <m/>
    <m/>
    <s v="Acción preventivo"/>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2"/>
    <s v="5. La Gerencia Jurídica de Estructuración legal,  a 25 de septiembre de 2015, no ha radicado las bitácoras de Proyecto a su cargo. El último registro de radicación, data del 29 de noviembre de 2013."/>
    <s v="ESTRUCTURACIÓN DE PROYECTOS DE INFRAESTRUCTURA DE TRANSPORTE"/>
    <x v="4"/>
    <x v="14"/>
    <s v="Mariela Grass"/>
    <s v="Noviembre de 2015"/>
    <x v="4"/>
    <x v="2"/>
    <s v="PEI"/>
    <n v="119"/>
    <m/>
    <m/>
    <m/>
    <m/>
    <m/>
    <m/>
    <s v="Se debe dar traslado a la Vicepresidencia Jurídica por ser de su competencia"/>
    <m/>
    <n v="0"/>
    <x v="0"/>
    <m/>
    <x v="0"/>
    <x v="0"/>
    <x v="0"/>
  </r>
  <r>
    <n v="2981"/>
    <n v="277"/>
    <x v="2"/>
    <s v="5. Proyectos que presentaron diferencias mínimas en saldos:_x000a_• Bogotá – Villavicencio, diferencia $1=, que corresponde al redondear los decimales._x000a_"/>
    <s v="GESTIÓN ADMINISTRATIVA Y FINANCIERA"/>
    <x v="2"/>
    <x v="31"/>
    <s v="Luz Jeni Fung Muñoz"/>
    <s v="Noviembre de 2015"/>
    <x v="4"/>
    <x v="2"/>
    <s v="PEI"/>
    <n v="83"/>
    <m/>
    <m/>
    <s v="Acción correctiva"/>
    <s v="Se solicitó al Concesionario e interventoría de nuevo el formato GCSP-F-009 del mes de diciembre del año 2015 con el fin que dicho formato coincida con el valor certificado por la fiduciaria, el cual será remitido por la interventoría en el mes de junio de 2016."/>
    <m/>
    <m/>
    <s v="ESTA NO CONFORMIDAD SE TRASLADA PARA LA VGC MESA DE TRABAJO DEL 27 DE ABRIL DE 2016."/>
    <s v="Y se subsanará en el próximo formato por parte de la VGC"/>
    <n v="0"/>
    <x v="0"/>
    <m/>
    <x v="0"/>
    <x v="0"/>
    <x v="0"/>
  </r>
  <r>
    <n v="2983"/>
    <n v="279"/>
    <x v="2"/>
    <s v="15. Se evidencian que ocho (8) hallazgos imputados por la CGR, se encuentran con un porcentaje de avance del 75% por retirarse estos de la reforma de la demanda de reconvención, situación que la Oficina de Control Interno no comprende puesto que se supeditó la acción correctiva del hallazgo al concepto de un abogado externo sobre la inclusión o no del mismo en la reforma de la demanda y ya han transcurrido cuatro (4) años desde la imputación por parte de la CGR; adicionalmente, el área de Defensa Judicial de la ANI no ha iniciado procesos de incumplimiento en contra del concesionario o arraigado responsabilidades a los funcionarios que en su momento incumplieron con el debido seguimiento al contrato de concesión y que dieron origen a dichos hallazgos."/>
    <s v="GESTIÓN CONTRACTUAL Y  SEGUIMIENTO DE  PROYECTOS DE  INFRAESTRUCTURA DE TRANSPORTE "/>
    <x v="5"/>
    <x v="26"/>
    <s v="T Luz Jeni Fung Muñoz"/>
    <s v="Noviembre de 2015"/>
    <x v="4"/>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De acuerdo con lo trabajado conjuntamente con el área de Control Interno, la Gerencia de Defensa Judicial, la Gerencia Predial y la Vicepresidencia Ejecutiva entre noviembre y diciembre de 2015, se tiene que de los ocho (8) hallazgos que aún aparecían vigentes en la matriz del PMI, a la fecha de la Auditoria (hallazgos Nos. 524, 533, 534, 568, 573, 576, 580 y 581), a diciembre de 2015 se tenían todos al 100%, a excepción de los hallazgos 580 y 581, para los cuales se solicitó ampliar el plazo a 30 de junio de 2016 por parte de la gerencia de Defensa Judicial que lo tiene a su cargo._x000a_Se adjunta matriz PMI vigente._x000a_"/>
    <m/>
    <m/>
    <m/>
    <s v="Mediante memorando No. 2016-500-003794-3 del 16/03/2016 se informa que de los 8 hallazgos vigentes, 6 se encuentran al 100% y 2 tienen plazo de cumplimiento para el 30 de junio de 2016._x000a__x000a_Mediante correo electrónico del 24/06/2016, se informa que a la fecha quedan pendientes los hallazgos Nos.115 y 578. Los dos tienen plan de mejoramiento._x000a__x000a__x000a_Mediante correo electrónico del 16/09/2016, se informa el estado del PMI a la fecha_x000a__x000a_Seguimiento en diciembre"/>
    <n v="0"/>
    <x v="0"/>
    <m/>
    <x v="0"/>
    <x v="0"/>
    <x v="1"/>
  </r>
  <r>
    <n v="2988"/>
    <n v="284"/>
    <x v="2"/>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GESTIÓN CONTRACTUAL Y  SEGUIMIENTO DE  PROYECTOS DE  INFRAESTRUCTURA DE TRANSPORTE "/>
    <x v="5"/>
    <x v="26"/>
    <s v="T Luz Jeni Fung Muñoz"/>
    <s v="Noviembre de 2015"/>
    <x v="4"/>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
    <m/>
    <m/>
    <m/>
    <s v="Mediante memorando No. 2016-500-003794-3 del 16/03/2016 se informa que la interventoría ya generó un concepto al respecto; sin embargo, la problemática sigue vigente razón por la cual se realizará seguimiento por parte de la OCI.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Mediante correo electrónico del 16/09/2016, se informa las gestiones que se han realizado con el fin de lograr que el concesionario genere los reintegros entre subcuentas prediales o reintegros por pagos por fuera de los alcances del contrato._x000a_Seguimiento en diciembre"/>
    <n v="0"/>
    <x v="0"/>
    <m/>
    <x v="0"/>
    <x v="0"/>
    <x v="1"/>
  </r>
  <r>
    <n v="3003"/>
    <n v="299"/>
    <x v="2"/>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2"/>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2"/>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s v="TRANSPARENCIA,  PARTICIPACIÓN,  SERVICIO AL  CIUDADANO Y  COMUNICACIÓN"/>
    <x v="2"/>
    <x v="6"/>
    <s v="Luz Mary Hernández Villadiego"/>
    <s v="Enero de 2016"/>
    <x v="5"/>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tura en ejercicio al derecho a la contradicción y defensa presentara los argumentos y soportes que permitieran desvirtuar las observaciones…”."/>
    <s v="TRANSPARENCIA,  PARTICIPACIÓN,  SERVICIO AL  CIUDADANO Y  COMUNICACIÓN"/>
    <x v="2"/>
    <x v="6"/>
    <s v="Luz Mary Hernández Villadiego"/>
    <s v="Enero de 2016"/>
    <x v="5"/>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s v="TRANSPARENCIA,  PARTICIPACIÓN,  SERVICIO AL  CIUDADANO Y  COMUNICACIÓN"/>
    <x v="2"/>
    <x v="6"/>
    <s v="Luz Mary Hernández Villadiego"/>
    <s v="Enero de 2016"/>
    <x v="5"/>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n v="0.8"/>
    <x v="0"/>
    <m/>
    <x v="0"/>
    <x v="0"/>
    <x v="0"/>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tro del modelo financiero por menor cantidad de obra a realizar. Particularmente el túnel 3 de la unidad funcional 2 donde se plantea una disminución en longitud mayor al 10%, lo cual no puede permitirse y debe justificarse o plantearse la posibilidad de reinversión de los recursos derivados del recorte de la longitud del túnel._x000a_"/>
    <s v="GESTIÓN CONTRACTUAL Y  SEGUIMIENTO DE  PROYECTOS DE  INFRAESTRUCTURA DE TRANSPORTE "/>
    <x v="6"/>
    <x v="32"/>
    <s v="Ivan Mauricio Mejia Alarcon"/>
    <s v="Febrero de 2016"/>
    <x v="6"/>
    <x v="4"/>
    <s v="PEI"/>
    <n v="107"/>
    <m/>
    <m/>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n v="0"/>
    <x v="0"/>
    <m/>
    <x v="0"/>
    <x v="0"/>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s v="SISTEMA ESTRATÉGICO DE PLANEACIÓN Y  GESTIÓN "/>
    <x v="1"/>
    <x v="1"/>
    <s v="Maria Natalia Norato"/>
    <s v="Febrero de 2016"/>
    <x v="6"/>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_x000a_"/>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s v="SISTEMA ESTRATÉGICO DE PLANEACIÓN Y  GESTIÓN "/>
    <x v="1"/>
    <x v="1"/>
    <s v="Maria Natalia Norato"/>
    <s v="Febrero de 2016"/>
    <x v="6"/>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s v="SISTEMA ESTRATÉGICO DE PLANEACIÓN Y  GESTIÓN "/>
    <x v="1"/>
    <x v="1"/>
    <s v="Maria Natalia Norato"/>
    <s v="Febrero de 2016"/>
    <x v="6"/>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QRS._x000a_"/>
    <s v="TRANSPARENCIA,  PARTICIPACIÓN,  SERVICIO AL  CIUDADANO Y  COMUNICACIÓN"/>
    <x v="2"/>
    <x v="6"/>
    <s v="Luz Mary Hernández Villadiego"/>
    <s v="Febrero de 2016"/>
    <x v="6"/>
    <x v="4"/>
    <s v="PIL"/>
    <n v="35"/>
    <m/>
    <m/>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ra parte, se observa que en los informes trimestrales la dependencia incluye una pestaña en donde se relacionan los radicado que aparecen sin respuesta y a su vez envía correos a los responsables con copia a Control Interno a fin de que se realice el enlace o pronunciamiento del incumplimiento._x000a_"/>
    <n v="0.8"/>
    <x v="0"/>
    <m/>
    <x v="0"/>
    <x v="0"/>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y que conllevan a la pérdida de trazabilidad son las relacionadas con los siguientes eventos:_x000a_o Falta adecuada del enlace entre el radicado de entrada y del de salida._x000a_o Se archivan los documentos sin haberse dado respuesta completa y definitiva. _x000a_"/>
    <s v="TRANSPARENCIA,  PARTICIPACIÓN,  SERVICIO AL  CIUDADANO Y  COMUNICACIÓN"/>
    <x v="2"/>
    <x v="6"/>
    <s v="Luz Mary Hernández Villadiego"/>
    <s v="Febrero de 2016"/>
    <x v="6"/>
    <x v="4"/>
    <s v="PIL"/>
    <n v="35"/>
    <m/>
    <m/>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ibliotecologos asignados a cada Vicepresidencia han adelantado jornadas de capacitación en Orfeo a los profesionales que conforman dichas oficinas//Asi mismo, se adelanta la elaboración de un aplicativo en UNIANI para la capacitación en línea de servidores y colaboradores de la Agencia y se dispondran acciones para que su conocimiento sea obligatorio// "/>
    <s v="Se verificará el cumplimiento de las acciones propuestas trimestralmente. Se realizará pruebas aleatorias sobre la inclusión del los enlaces de las entradas Vs. Repuestas. Por otra parte, se revisarán soportes de asistencias a las capacitaciones._x000a_Agosto 2016:El GIT- Atención al ciudadano en reunión efectuada el 18/08/2016 informa las diferentes acciones sobre este tema. Para el primer y segundo trimestre de 2016 se evidencian las mismas falencias informadas en el anterior informe de evaluación, que serán  trasladadas a los competentes."/>
    <n v="0.8"/>
    <x v="0"/>
    <m/>
    <x v="0"/>
    <x v="0"/>
    <x v="0"/>
  </r>
  <r>
    <n v="3027"/>
    <n v="22"/>
    <x v="4"/>
    <s v="No se ha generado “check lista” donde se controlen variables de los procesos judiciales y de los procesos de adquisición predial – expropiaciones judiciales."/>
    <s v="GESTIÓN JURÍDICA"/>
    <x v="4"/>
    <x v="24"/>
    <s v="Marcos Gabriel Peña Noguera"/>
    <s v="Febrero de 2016"/>
    <x v="6"/>
    <x v="4"/>
    <s v="PIL"/>
    <n v="11"/>
    <m/>
    <m/>
    <s v="Acción correctiva"/>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n v="0"/>
    <x v="0"/>
    <m/>
    <x v="0"/>
    <x v="0"/>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o la información en debida forma)."/>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0"/>
    <n v="25"/>
    <x v="4"/>
    <s v="La entidad cuenta con 501 procesos judiciales sin provisión contable y calificación del riesgo, en el informe anterior esta cifra era de 41 el número de procesos, es decir, no ha habido mejora. "/>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1"/>
    <n v="26"/>
    <x v="4"/>
    <s v="De la misma manera siguen existiendo 6 procesos con inconsistencias entre la instancia y los fallos reportados no incluidos en el sistema, igualmente no hubo mejora."/>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dología para diseñar y hacer seguimiento establecida en la “guía para la gestión riesgo de corrupción”._x000a_* Es cierto que la entidad cuenta con un Manual para la Administración de Riesgos Institucionales y Anticorrupción en la ANI, pero aún falta desarrollar una estrategia para involucrar a los actores sociales, en la construcción de riesgos de corrupción._x000a_* Si bien, en la página web de la entidad se tiene un enlace para la administración de riesgos, donde se publica el manual, la política y los mapas de riesgos de procesos y de corrupción, falta publicar el seguimiento que se realiza de los mapas  vigencia 2015 y los mapas vigencia 2016._x000a_"/>
    <s v="SISTEMA ESTRATÉGICO DE PLANEACIÓN Y  GESTIÓN "/>
    <x v="1"/>
    <x v="2"/>
    <s v="Maria Natalia Norato"/>
    <s v="Marzo de 2016"/>
    <x v="10"/>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s v="SISTEMA ESTRATÉGICO DE PLANEACIÓN Y  GESTIÓN "/>
    <x v="1"/>
    <x v="1"/>
    <s v="Maria Natalia Norato"/>
    <s v="Marzo de 2016"/>
    <x v="10"/>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s v="GESTIÓN CONTRACTUAL Y  SEGUIMIENTO DE  PROYECTOS DE  INFRAESTRUCTURA DE TRANSPORTE "/>
    <x v="3"/>
    <x v="33"/>
    <s v="Luz Jeni Fung Muñoz"/>
    <s v="Marzo de 2016"/>
    <x v="10"/>
    <x v="4"/>
    <s v="PEI"/>
    <n v="155"/>
    <m/>
    <m/>
    <m/>
    <m/>
    <m/>
    <m/>
    <m/>
    <m/>
    <n v="0"/>
    <x v="2"/>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s v="GESTIÓN CONTRACTUAL Y  SEGUIMIENTO DE  PROYECTOS DE  INFRAESTRUCTURA DE TRANSPORTE "/>
    <x v="3"/>
    <x v="33"/>
    <s v="Luz Jeni Fung Muñoz"/>
    <s v="Marzo de 2016"/>
    <x v="10"/>
    <x v="4"/>
    <s v="PEI"/>
    <n v="155"/>
    <m/>
    <m/>
    <m/>
    <m/>
    <m/>
    <m/>
    <m/>
    <m/>
    <n v="0"/>
    <x v="2"/>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s v="GESTIÓN CONTRACTUAL Y  SEGUIMIENTO DE  PROYECTOS DE  INFRAESTRUCTURA DE TRANSPORTE "/>
    <x v="3"/>
    <x v="33"/>
    <s v="Luz Jeni Fung Muñoz"/>
    <s v="Marzo de 2016"/>
    <x v="10"/>
    <x v="4"/>
    <s v="PEI"/>
    <n v="155"/>
    <m/>
    <m/>
    <m/>
    <m/>
    <m/>
    <m/>
    <m/>
    <m/>
    <n v="0"/>
    <x v="2"/>
    <m/>
    <x v="0"/>
    <x v="0"/>
    <x v="0"/>
  </r>
  <r>
    <n v="3061"/>
    <n v="56"/>
    <x v="4"/>
    <s v="2. Gestionar con el concesionario y realizar seguimiento a los compromisos  sobre el cumplimiento del  programa de inversión del 1%, al igual que las obligaciones que se tienen frente a las solicitudes por parte de la ANLA de las 4 licencias ambientales que tiene el proyecto, de tal manera que se tomen acciones frente a los mismos."/>
    <s v="GESTIÓN CONTRACTUAL Y  SEGUIMIENTO DE  PROYECTOS DE  INFRAESTRUCTURA DE TRANSPORTE "/>
    <x v="3"/>
    <x v="21"/>
    <s v="Mónica Bibiana Forero "/>
    <s v="Marzo de 2016"/>
    <x v="10"/>
    <x v="4"/>
    <s v="PEI"/>
    <n v="44"/>
    <m/>
    <m/>
    <m/>
    <s v=" -Seguimiento a la definición por parte del Concesionario respecto a los programas y proyectos objeto e la inversión del 1 % para cada una de las Corporaciones Autónomas Regionales_x000a_- Seguimiento a la actualización el valor a ejecutar para cada una de estas Corporaciones. _x000a_- Seguimiento al pronunciamiento por parte del ANLA para el inicio de la inversión del 1% para CORPOCALDAS_x000a_- Se implementaran comites ambientales virtuales de seguimiento con una frecuencia mensual para avanzar en los temas pendientes "/>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se informa el seguimiento que se está realizando al programa d einversión del 1%._x000a__x000a_Mediante correo electrónico del 16/12/2016 se evidencian comunicados entre el Concesionario y la ANLA donde se hace seguimiento a los proyectos que se incluyen en el &quot;Plan de Inversiones del 1%&quot;.  _x000a__x000a_Mediante correo electrónico del 16/12/2016 se recibe informe mensual de interventoría de octubre de 2016 donde se evidencia seguimiento a los programas y proyectos objeto de la inversión del 1% para cada una de las Corporaciones Autonomas Regionales. Se evidencia seguimiento a la actualización del valor a ejecutar para estas Corporaciones y seguimiento al pronunciamiento por parte del ANLA para el inicio de la inversión del 1% para CORPOCALDAS. _x000a__x000a_A diciembre de 2016 no se evidencia soporte a los comites ambientales virtuales. Pendientes para subsanar la No Conformidad."/>
    <n v="0"/>
    <x v="0"/>
    <m/>
    <x v="0"/>
    <x v="0"/>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s v="GESTIÓN CONTRACTUAL Y  SEGUIMIENTO DE  PROYECTOS DE  INFRAESTRUCTURA DE TRANSPORTE "/>
    <x v="5"/>
    <x v="34"/>
    <s v="Ivan Mauricio Mejia Alarcon"/>
    <s v="Marzo de 2016"/>
    <x v="10"/>
    <x v="4"/>
    <s v="PEI"/>
    <n v="54"/>
    <m/>
    <m/>
    <m/>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m/>
    <m/>
    <m/>
    <s v="Mediante memorando No. 2016-500-005282-3 del 26/04/2016 se envía plan de mejoramiento._x000a_Mediante memorando No. 2016-500-007575-3 del 17/06/2016 se anexa acta del recorrido y envío del plan de compensaciones que el concesionario debe realizar en el corredor. De igual manera, se adjunta respuesta del concesionario, en donde se compromete a realizar dichas labores._x000a_Mediante memorando No. 2016-500-010798-3 del 05/09/2016 se informa que una vez dado un peirodo de cura para subsanar la situación, la ANI tomó la decisión de iniciar un proceso de incumplimiento sobre el particular. Una vz se encuentre el documento de Defensa Judicial, será informado a la OCI._x000a__x000a_Seguimiento diciembre de 2016"/>
    <n v="0"/>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s v="GESTIÓN CONTRACTUAL Y  SEGUIMIENTO DE  PROYECTOS DE  INFRAESTRUCTURA DE TRANSPORTE "/>
    <x v="5"/>
    <x v="34"/>
    <s v="Ivan Mauricio Mejia Alarcon"/>
    <s v="Marzo de 2016"/>
    <x v="10"/>
    <x v="4"/>
    <s v="PEI"/>
    <n v="54"/>
    <m/>
    <m/>
    <m/>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m/>
    <m/>
    <m/>
    <s v="Mediante memorando No. 2016-500-005282-3 del 26/04/2016 se envía plan de mejoramiento.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Mediante memorando No. 2016-500-010798-3 del 05/09/2016 se remite documento de Defensa Judicial, en donde se inicia un proceso de incumplimiento al concesionario por la no estabilización de taludes, de acuerdo a sus obligaciones contractuales._x000a__x000a_Seguimiento diciembre de 2016"/>
    <n v="0"/>
    <x v="0"/>
    <m/>
    <x v="0"/>
    <x v="0"/>
    <x v="1"/>
  </r>
  <r>
    <n v="3066"/>
    <n v="61"/>
    <x v="4"/>
    <s v="1. Proyectos que no enviaron el formato GCSP-F-008 al área de contabilidad dentro del tiempo establecido a la ANI para el mes de enero del año en curso:_x000a_ _x000a_• Malla Vial del Meta._x000a_• Corredor Perimetral del Oriente de Cundinamarca._x000a_"/>
    <s v="GESTIÓN ADMINISTRATIVA Y FINANCIERA"/>
    <x v="2"/>
    <x v="31"/>
    <s v="Luz Jeni Fung Muñoz"/>
    <s v="Abril de 2016"/>
    <x v="7"/>
    <x v="4"/>
    <s v="PEI"/>
    <n v="83"/>
    <m/>
    <m/>
    <m/>
    <m/>
    <m/>
    <m/>
    <m/>
    <m/>
    <n v="0"/>
    <x v="2"/>
    <m/>
    <x v="0"/>
    <x v="0"/>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nde a un mayor valor certificado por la fiducia._x000a_• Pacífico 2, diferencia de $1,01= que corresponde a un menor valor certificado por la fiducia._x000a_• Bogotá – Villavicencio, diferencia de $1,00= que corresponde a un menor valor certificado por la fiducia._x000a_• Cambao – La Esperanza – Ibagué – Honda, diferencia de $21.300,00=, corresponde a la comisión de 19.7% dejada de cobrar por Odinsa, en virtud del contrato de recaudo de peajes suscrito con el Invías._x000a_"/>
    <s v="GESTIÓN ADMINISTRATIVA Y FINANCIERA"/>
    <x v="2"/>
    <x v="31"/>
    <s v="Luz Jeni Fung Muñoz"/>
    <s v="Abril de 2016"/>
    <x v="7"/>
    <x v="4"/>
    <s v="PEI"/>
    <n v="83"/>
    <m/>
    <m/>
    <m/>
    <s v="Corredor Perimetral del Oriente de Cundinamarca Se envió correo a la Interventoría solicitando incluir Observación en el Formato explicando la diferencia, la cual según lo indicado corresponde al Redondeo de Decimales, según les ha informado la Fiducia. El formato y la certificación de Fiducia serán corregidos y enviados en el mes de junio._x000a_Bogotá - Villavicencio Se solicitó al Concesionario e interventoría de nuevo el formato GCSP-F-009 del mes de diciembre del año 2015 con el fin que dicho formato coincida con el valor certificado por la fiduciaria, el cual será remitido por la interventoría en el mes de junio de 2016._x000a_Cambao - La Esperanza - Ibagué - Honda De acuerdo a los soportes que reposan en la Agencia, se realizó la gestión correspondiente para que Fiduciaria corrija la certificación del valor reportado en peajes del mes de diciembre de 2015, teniendo en cuenta se incluyó un valor adicional por comisiones. La certificación será enviada en el mes de junio de 2016._x000a__x000a__x000a_"/>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o y Cambao - La Esperanza - Ibagué - Honda "/>
    <n v="0"/>
    <x v="0"/>
    <m/>
    <x v="0"/>
    <x v="0"/>
    <x v="0"/>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nsiderar la aplicación de algún tipo de acción preventiva al respecto, de tal manera que este tipo de situación no se vuelva a presentar._x000a_"/>
    <s v="GESTIÓN CONTRACTUAL Y  SEGUIMIENTO DE  PROYECTOS DE  INFRAESTRUCTURA DE TRANSPORTE "/>
    <x v="3"/>
    <x v="35"/>
    <s v="Mónica Bibiana Forero "/>
    <s v="Abril de 2016"/>
    <x v="7"/>
    <x v="4"/>
    <s v="PEI"/>
    <n v="65"/>
    <m/>
    <m/>
    <m/>
    <m/>
    <m/>
    <m/>
    <m/>
    <s v="Mediante memorando No. 2016-306-006413-3 del 23/05/2016, se anexa comunicación enviada al concesionario, en donde se solicita la restitución de los dineros a la subcuenta de predios del proyecto._x000a_A la espera de respuesta por parte del concesionario._x000a_Mediante memorando No. 2016-306-011232-3 del 16/09/2016, se informa que ya se informó a la fiducia para que realice el reintegro de los dineros. Una vez se tenga la certificación, se remitirá."/>
    <n v="0"/>
    <x v="0"/>
    <m/>
    <x v="0"/>
    <x v="0"/>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a cotejar las cifras dadas por la concesión en virtud de verificar los datos suministrados por ellos en los controles operacionales que adelanta y certifica la interventoría, tales como pasajeros movilizados, operaciones realizadas, entre otros. Esto con el fin de que los indicadores de la infraestructura aeroportuaria disponible sean calculados con información corroborada"/>
    <s v="GESTIÓN CONTRACTUAL Y  SEGUIMIENTO DE  PROYECTOS DE  INFRAESTRUCTURA DE TRANSPORTE "/>
    <x v="3"/>
    <x v="36"/>
    <s v="Ivan Mauricio Mejia Alarcon"/>
    <s v="Abril de 2016"/>
    <x v="7"/>
    <x v="4"/>
    <s v="PEI"/>
    <n v="106"/>
    <m/>
    <m/>
    <m/>
    <s v="Acotejar la información estadística de operaciones qje suministra la Concesión con la información contenida en el documento &quot;control superficie que lleva la Aeronáutica civil a través del área de tránsito aéreo; de tal manera que se cuente con una información final y comparada"/>
    <m/>
    <m/>
    <m/>
    <s v="Mediante memorando No. 2016-409-041347-2 del 20/05/2016, se anexa el plan de mejoramiento. _x000a__x000a_A  la espera de avance"/>
    <n v="0"/>
    <x v="0"/>
    <m/>
    <x v="0"/>
    <x v="0"/>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entre otro contenido que pueda ser de utilidad para cualquier interesado en el proyecto. En el mismo sentido se requiere una revisión de la página web del concesionario, que involucre un contenido más específico del proyecto, destacando servicios, noticias, avances, entre otras particularidades que son de total interés para la zona caribe."/>
    <s v="GESTIÓN CONTRACTUAL Y  SEGUIMIENTO DE  PROYECTOS DE  INFRAESTRUCTURA DE TRANSPORTE "/>
    <x v="3"/>
    <x v="36"/>
    <s v="Ivan Mauricio Mejia Alarcon"/>
    <s v="Abril de 2016"/>
    <x v="7"/>
    <x v="4"/>
    <s v="PEI"/>
    <n v="106"/>
    <m/>
    <m/>
    <m/>
    <s v="Actualizar la página web con la misión, visión y objetivos de la empresa con el creador de la página web actual"/>
    <m/>
    <m/>
    <m/>
    <s v="Mediante memorando No. 2016-409-041347-2 del 20/05/2016, se anexa el plan de mejoramiento. _x000a__x000a_A  la espera de avance"/>
    <n v="0"/>
    <x v="0"/>
    <m/>
    <x v="0"/>
    <x v="0"/>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l actuar del concesionario, a fin de cumplir con los plazos estimados del contrato y que siguen generando retrasos tan considerables como los que ya se han evidenciado._x000a_"/>
    <s v="GESTIÓN CONTRACTUAL Y  SEGUIMIENTO DE  PROYECTOS DE  INFRAESTRUCTURA DE TRANSPORTE "/>
    <x v="3"/>
    <x v="36"/>
    <s v="Ivan Mauricio Mejia Alarcon"/>
    <s v="Abril de 2016"/>
    <x v="7"/>
    <x v="4"/>
    <s v="PEI"/>
    <n v="106"/>
    <m/>
    <m/>
    <m/>
    <s v="Con el ánimo de conminar al concesionario a cumplir de forma oportuna con las obligaciones establecidas en el Contrato de Concesión No. 003 de 2015, el equipo de supervisión viene utilizando todas las herramientas de apremio estipuladas en el numeral 12 de la parte General del Contrato de Concesión “Sanciones y Esquemas de_x000a_Apremio”._x000a_Se le ha indicado a la interventoría que se debe notificar a la Agencia el inicio del procedimiento de imposición de_x000a_multas al concesionario por incumplimiento al contrato ante cualquier retraso en la ejecución de las obligaciones previstas, asimismo, se le ha indicado que las notificaciones de incumplimiento deben ser expeditas, evidenciadas a la luz del contrato y comunicadas a la Agencia en el menor tiempo posible para la expedición del aval al periodo de cura._x000a_Por otra parte, la supervisión ha tomado la decisión de avalar periodos de cura razonables inferiores al plazo_x000a_máximo establecido en el contrato (60 días), con el ánimo de apremiar al concesionario al cumplimiento de las_x000a_obligaciones._x000a_El equipo de supervisión sigue de cerca las actividades desarrolladas por el concesionario, llevando a cabo comités_x000a_de seguimiento cada semana con la interventoría y quincenales con el Concesionario, en donde se logra visualizar los avances e inconvenientes presentados en el proyecto."/>
    <m/>
    <m/>
    <m/>
    <s v="Mediante correo electrónico del 03/06/2016, se anexa el plan de mejoramiento. _x000a__x000a_A  la espera de avance"/>
    <n v="0"/>
    <x v="0"/>
    <m/>
    <x v="0"/>
    <x v="0"/>
    <x v="1"/>
  </r>
  <r>
    <n v="3078"/>
    <n v="73"/>
    <x v="4"/>
    <s v="2. Informar si el formato “Información Estadística de los Costos” ya ha sido homologado internamente por parte de la ANI, y en caso afirmativo notificar si el concesionario ya cumplió con su entrega."/>
    <s v="GESTIÓN CONTRACTUAL Y  SEGUIMIENTO DE  PROYECTOS DE  INFRAESTRUCTURA DE TRANSPORTE "/>
    <x v="3"/>
    <x v="37"/>
    <s v="Víctor Alfonso Trespalacios "/>
    <s v="Abril de 2016"/>
    <x v="7"/>
    <x v="4"/>
    <s v="PEI"/>
    <n v="129"/>
    <m/>
    <m/>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memorando No. 2016-300-007379-3 del 15/06/2016 se envia en plan de mejoramiento._x000a__x000a_Mediante correo electrónico del 16/09/2016, se informa que se realizó reunión con Planeación con el fin de realiza robservaciones al formato. Se encuentra en revisión y aprobación del mismo. _x000a__x000a_Por medio de correo electrónico del 19 de diciembre de 2016 se entrega memorando No. 2016-300-016233-3 del 16 de diciembre de 2016 en el que se evidencia solicitud del estado actual y gestiones realizadas en relación a puesta en marcha del Formato &quot;Información Estadística de los Costos&quot;a la Vicepresidencia de Planeación Riesgos y Entorno por parte de la Vicepresidencia Ejecutiva. Se requiere evidencia sobre homologación del mismo al igual que cumplimiento por parte del concesionario para subsanar No Conformidad._x000a__x000a_Por medio de correo electrónico del 14 de febrero de 2017 se evidencia que se realizó circular directriz por parte de la Gerencia de Planeación dando a conocer el formato de Información Estadística implementado por dicha gerencia (radicado ANI No. 2017-409-000001-4 del 4 de enero de 2017). _x000a__x000a_El concesionario envía información retroalimentada y revisada por la Interventoría el día  01 de febrero de 2017, para lo cual se envía a Planeación mediante correo electrónico según instrucciones de la circular. El Concesionario radica información estadística el día 14 de febrero de 2017con No. 2017-409-015444-2."/>
    <n v="1"/>
    <x v="1"/>
    <m/>
    <x v="1"/>
    <x v="1"/>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en virtud de lo dispuesto por la Ley 87 de 1993, Artículo 12, literal d), tanto como la prevista en el Decreto 2649 de 1993, en su Artículo 26; y la falta de acompañamiento de la interventoría en la solicitud de los mismos ante OPAIN.E700"/>
    <s v="GESTIÓN CONTRACTUAL Y  SEGUIMIENTO DE  PROYECTOS DE  INFRAESTRUCTURA DE TRANSPORTE "/>
    <x v="3"/>
    <x v="38"/>
    <s v="T Luz Jeni Fung Muñoz"/>
    <s v="Abril de 2016"/>
    <x v="7"/>
    <x v="4"/>
    <s v="PEI"/>
    <n v="134"/>
    <m/>
    <m/>
    <m/>
    <s v="Se adelantarán mesas de trabajo con el concesionario con el propósito de que dicha información sea enviada y adicional a esto, se tratará en el comité financiero del mes de junio la falta de acompañamiento por parte de la interventoría financiera en la solicitud de dicha información para que este tipo de situaciones no se generen en solicitudes posteriores"/>
    <m/>
    <m/>
    <m/>
    <s v="Mediante memorando No. 2016-308-006972-3 del 03/06/2016, se envía plan de mejoramiento._x000a__x000a_Se revisará avance de las actividades propuestas"/>
    <n v="0"/>
    <x v="0"/>
    <s v="Mediante memorando No. 2016-308-006972-3 del 03/06/2016, se envía plan de mejoramiento._x000a__x000a_Se revisará avance de las actividades propuestas"/>
    <x v="0"/>
    <x v="0"/>
    <x v="1"/>
  </r>
  <r>
    <n v="3080"/>
    <n v="75"/>
    <x v="4"/>
    <s v="1. Cinco (5) de los veinticuatro (24) funcionarios públicos evaluados en la auditoria, es decir el (21%) de la muestra, a la fecha de la auditoria no registran las declaraciones de bienes y rentas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a sabiendas que su identificación está reseñada en el cuerpo del este informe, a saber:_x000a_1. LORA PINEDA AIDEE JEANETTE _x000a_2. RAMIREZ YEPEZ NATALIA _x000a_3. RODRIGUEZ MORENO ROGER _x000a_4. ROMERO RIVERA PABLO ANDRES _x000a_5. VALLEJO GUZMAN XIMENA_x000a_"/>
    <s v="GESTIÓN DEL TALENTO HUMANO"/>
    <x v="2"/>
    <x v="3"/>
    <s v="Maria Natalia Norato"/>
    <s v="Abril de 2016"/>
    <x v="7"/>
    <x v="4"/>
    <s v="PIL"/>
    <n v="9"/>
    <m/>
    <m/>
    <m/>
    <m/>
    <m/>
    <m/>
    <m/>
    <m/>
    <n v="0"/>
    <x v="2"/>
    <m/>
    <x v="0"/>
    <x v="0"/>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GESTIÓN ADMINISTRATIVA Y FINANCIERA"/>
    <x v="2"/>
    <x v="39"/>
    <s v="Luz Jeni Fung Muñoz"/>
    <s v="Mayo de 2016"/>
    <x v="11"/>
    <x v="4"/>
    <s v="PEI"/>
    <n v="26"/>
    <m/>
    <m/>
    <m/>
    <m/>
    <m/>
    <m/>
    <m/>
    <m/>
    <n v="0"/>
    <x v="2"/>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s v="GESTIÓN ADMINISTRATIVA Y FINANCIERA"/>
    <x v="4"/>
    <x v="24"/>
    <s v="Luz Jeni Fung Muñoz"/>
    <s v="Mayo de 2016"/>
    <x v="11"/>
    <x v="4"/>
    <s v="PEI"/>
    <n v="26"/>
    <m/>
    <m/>
    <m/>
    <m/>
    <m/>
    <m/>
    <m/>
    <m/>
    <n v="0"/>
    <x v="2"/>
    <m/>
    <x v="0"/>
    <x v="0"/>
    <x v="0"/>
  </r>
  <r>
    <n v="3083"/>
    <n v="78"/>
    <x v="4"/>
    <s v="3. Se evidenció, que en los ingresos de capital se dejó de recaudar un valor de $10.405.126.803,19=, que corresponde a los rendimientos financieros que se dejaron de percibir por la entrada en vigencia de la “cuenta única nacional”, que exige trasladar los títulos de deuda pública emitidos por la Nación al sistema de cuenta única nacional. "/>
    <s v="GESTIÓN ADMINISTRATIVA Y FINANCIERA"/>
    <x v="2"/>
    <x v="39"/>
    <s v="Luz Jeni Fung Muñoz"/>
    <s v="Mayo de 2016"/>
    <x v="11"/>
    <x v="4"/>
    <s v="PEI"/>
    <n v="26"/>
    <m/>
    <m/>
    <m/>
    <m/>
    <m/>
    <m/>
    <m/>
    <m/>
    <n v="0"/>
    <x v="2"/>
    <m/>
    <x v="0"/>
    <x v="0"/>
    <x v="0"/>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se evidenció el cambio de los equipos requeridos, lo que generó que el valor fuera menor al inicial. Lo anterior, en vista de que estos recursos son inherentes al proyecto, por lo que es necesario tomar las medidas pertinentes."/>
    <s v="GESTIÓN CONTRACTUAL Y  SEGUIMIENTO DE  PROYECTOS DE  INFRAESTRUCTURA DE TRANSPORTE "/>
    <x v="3"/>
    <x v="40"/>
    <s v="Mónica Bibiana Forero "/>
    <s v="Mayo de 2016"/>
    <x v="11"/>
    <x v="4"/>
    <s v="PEI"/>
    <n v="151"/>
    <m/>
    <m/>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_x000a_Mediante memorando No. 2016-300-011293-3 del 19/09/2016, se informa que se continua revisando el tema y ya se cuenta con un documento borrador._x000a__x000a_Mediante memorando No. 2016-500-016308-3 se menciona transición del empalme de los proyectos con la Vicepresidencia Ejecutiva. Se informa que el asunto está en análisis, en busca de la solución contractual más idónea."/>
    <n v="0"/>
    <x v="0"/>
    <m/>
    <x v="0"/>
    <x v="0"/>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s v="GESTIÓN CONTRACTUAL Y  SEGUIMIENTO DE  PROYECTOS DE  INFRAESTRUCTURA DE TRANSPORTE "/>
    <x v="4"/>
    <x v="40"/>
    <s v="Mónica Bibiana Forero "/>
    <s v="Mayo de 2016"/>
    <x v="11"/>
    <x v="4"/>
    <s v="PEI"/>
    <n v="151"/>
    <m/>
    <m/>
    <m/>
    <s v="Oficiar a la dependencia encargada, para dar respuesta a la no conformidad"/>
    <m/>
    <m/>
    <m/>
    <s v="Mediante memorando No. 2016-300-008218-3 del 30/06/2016, se evidenció que mediante memorando No. 2016-300-006962-3 del 3/06/2016 se reimitió informe de auditoría._x000a__x000a_Se realizaron mesas de trabajo entre la OCI y  GIT DJ, los dias 08/10/2016 y 08/11/2016, en donde se llegaron a compromisos._x000a__x000a_Mediante memorando No. 2016-701-014362 del 17/11/2016, el GIT DJ envia plan de mejoramiento."/>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SISTEMA ESTRATÉGICO DE PLANEACIÓN Y  GESTIÓN "/>
    <x v="1"/>
    <x v="2"/>
    <s v="Maria Natalia Norato"/>
    <s v="Mayo de 2016"/>
    <x v="11"/>
    <x v="4"/>
    <s v="PIL"/>
    <n v="36"/>
    <m/>
    <m/>
    <m/>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m/>
    <s v="a través de correo institucuonal del  25/07/2016 remitieron el plan de acción y los avances de las tareas realizadas_x000a__x000a_seguimiento septiembre"/>
    <n v="0"/>
    <x v="0"/>
    <m/>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s v="SISTEMA ESTRATÉGICO DE PLANEACIÓN Y  GESTIÓN "/>
    <x v="1"/>
    <x v="2"/>
    <s v="Maria Natalia Norato"/>
    <s v="Mayo de 2016"/>
    <x v="11"/>
    <x v="4"/>
    <s v="PIL"/>
    <n v="36"/>
    <m/>
    <m/>
    <s v="Acción preventivo"/>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m/>
    <s v="15/09/2016 a trevés de correo el GIT de riesgos envía plan de mejoremiento para no conformidad 3097"/>
    <n v="0"/>
    <x v="0"/>
    <m/>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s v="GESTIÓN ADMINISTRATIVA Y FINANCIERA"/>
    <x v="2"/>
    <x v="41"/>
    <s v="Luz Jeni Fung Muñoz"/>
    <s v="Mayo de 2016"/>
    <x v="11"/>
    <x v="4"/>
    <s v="PIL"/>
    <n v="2"/>
    <m/>
    <m/>
    <m/>
    <m/>
    <m/>
    <m/>
    <m/>
    <m/>
    <n v="0"/>
    <x v="2"/>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s v="SISTEMA ESTRATÉGICO DE PLANEACIÓN Y  GESTIÓN "/>
    <x v="1"/>
    <x v="2"/>
    <s v="Cesar Augusto Godoy"/>
    <s v="Mayo de 2016"/>
    <x v="11"/>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_x000a_"/>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m/>
    <n v="0"/>
    <x v="0"/>
    <m/>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s v="SISTEMA ESTRATÉGICO DE PLANEACIÓN Y  GESTIÓN "/>
    <x v="1"/>
    <x v="2"/>
    <s v="Cesar Augusto Godoy"/>
    <s v="Mayo de 2016"/>
    <x v="11"/>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 sus riesg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de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_x000a__x000a_"/>
    <n v="0"/>
    <x v="0"/>
    <m/>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s v="SISTEMA ESTRATÉGICO DE PLANEACIÓN Y  GESTIÓN "/>
    <x v="1"/>
    <x v="2"/>
    <s v="Cesar Augusto Godoy"/>
    <s v="Mayo de 2016"/>
    <x v="11"/>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Revisar avances en el mes de marzo. _x000a_"/>
    <n v="0"/>
    <x v="0"/>
    <m/>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s v="SISTEMA ESTRATÉGICO DE PLANEACIÓN Y  GESTIÓN "/>
    <x v="1"/>
    <x v="2"/>
    <s v="Cesar Augusto Godoy"/>
    <s v="Mayo de 2016"/>
    <x v="11"/>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_x000a_Revisar avances en el mes de marzo. _x000a_"/>
    <n v="0"/>
    <x v="0"/>
    <m/>
    <x v="0"/>
    <x v="0"/>
    <x v="0"/>
  </r>
  <r>
    <n v="3108"/>
    <n v="103"/>
    <x v="4"/>
    <s v="1. Noventa y dos (92) equipos de cómputo que equivalen al 16,58% de 555 equipos que constituyen la planta de equipos con que cuenta la entidad  se encuentran con más de 5 años de uso, es decir, son obsoletos; y no se cuenta actualmente con una política que instaure procesos de renovación tecnológica que permita controlar o subsanar esta situación."/>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al 22,16% de 555 equipos que constituyen la planta de equipos de cómputo con que cuenta la entidad."/>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como sí lo hace una garantía dada por el fabricante o proveedor. Por lo anterior se levanta una no conformidad con respecto a la carencia de este criterio en la póliza que cubre la totalidad de equipos de cómputo de la entidad."/>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specto._x000a_"/>
    <s v="GESTIÓN CONTRACTUAL Y  SEGUIMIENTO DE  PROYECTOS DE  INFRAESTRUCTURA DE TRANSPORTE "/>
    <x v="3"/>
    <x v="9"/>
    <s v="T Luz Jeni Fung Muñoz"/>
    <s v="Mayo de 2016"/>
    <x v="11"/>
    <x v="4"/>
    <s v="PEI"/>
    <n v="55"/>
    <m/>
    <m/>
    <m/>
    <s v="Con relación a los sobrantes producto del recaudo de peaje, se reiteró a la Gerencia Gestion Contractual 2 (Jurídica) la solicitud de concepto y procedimiento a seguir con radicado 20163050070553 de fecha 8 de junio de 2016, estamos a la espera del concepto para impartir las instrucciones"/>
    <m/>
    <m/>
    <m/>
    <s v="Mediante correo electrónico del 15/09/2016 se informa que se sigue trabajando en el documento, aunque varios temas hacen parte de los dos tribunales en curso."/>
    <n v="0"/>
    <x v="0"/>
    <m/>
    <x v="0"/>
    <x v="0"/>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ses)."/>
    <s v="GESTIÓN CONTRACTUAL Y  SEGUIMIENTO DE  PROYECTOS DE  INFRAESTRUCTURA DE TRANSPORTE "/>
    <x v="6"/>
    <x v="42"/>
    <s v="Víctor Alfonso Trespalacios "/>
    <s v="Mayo de 2016"/>
    <x v="11"/>
    <x v="4"/>
    <s v="PEI"/>
    <n v="145"/>
    <m/>
    <m/>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De acuerdo a lo conversado en la reunión de mesa de trabajo el 24/10/2016 y documentación enviada el 25/10/2016, se está a la espera de documentación soporte a cargo de Estructuración._x000a__x000a_Seguimiento a diciembre. Pendiente de acción por parte de Gestión Contractual."/>
    <n v="0"/>
    <x v="0"/>
    <m/>
    <x v="0"/>
    <x v="0"/>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almente para tal fin. "/>
    <s v="GESTIÓN CONTRACTUAL Y  SEGUIMIENTO DE  PROYECTOS DE  INFRAESTRUCTURA DE TRANSPORTE "/>
    <x v="5"/>
    <x v="43"/>
    <s v="Mónica Bibiana Forero "/>
    <s v="Mayo de 2016"/>
    <x v="11"/>
    <x v="4"/>
    <s v="PEI"/>
    <n v="6"/>
    <m/>
    <m/>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se informa que la Entidad consideró pertinente realiza runa liquidación bilateral, cumpliendo los 4 meses siguientes a la terminacion del contrato, para lo cual envío un acta de liquidación a la concesión. Adicionalmente, se informa que actualmente se encuentra en desarrollo por parte de la Agencia, del Acta de Liquidación Unilateral al Contrato de Concesión GG – 040 – 2004._x000a_Seguimiento en diciembre"/>
    <n v="0"/>
    <x v="0"/>
    <m/>
    <x v="0"/>
    <x v="0"/>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sólo se tienen 480 registrados. Por tal motivo, es necesario reactivar el tema, de tal manera que se reprograme la revisión en compañía del INVIAS."/>
    <s v="GESTIÓN CONTRACTUAL Y  SEGUIMIENTO DE  PROYECTOS DE  INFRAESTRUCTURA DE TRANSPORTE "/>
    <x v="5"/>
    <x v="43"/>
    <s v="Mónica Bibiana Forero "/>
    <s v="Mayo de 2016"/>
    <x v="11"/>
    <x v="4"/>
    <s v="PEI"/>
    <n v="6"/>
    <m/>
    <m/>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Dra. Stella Aldana Alonso de la Gerencia Social._x000a__x000a_Seguimiento en diciembre"/>
    <n v="0"/>
    <x v="0"/>
    <m/>
    <x v="0"/>
    <x v="0"/>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s importantes del corredor, principalmente los relacionados a obras de estabilización, drenajes en la vía y señalización. _x000a_"/>
    <s v="GESTIÓN CONTRACTUAL Y  SEGUIMIENTO DE  PROYECTOS DE  INFRAESTRUCTURA DE TRANSPORTE "/>
    <x v="3"/>
    <x v="43"/>
    <s v="Mónica Bibiana Forero "/>
    <s v="Mayo de 2016"/>
    <x v="11"/>
    <x v="4"/>
    <s v="PEI"/>
    <n v="6"/>
    <m/>
    <m/>
    <m/>
    <s v="Mediante comunicación interna se informara a la Vicepresidencia Ejecutiva que el GIT de Estrategia Contractual, permisos y modificaciones realizara una revisión al manual de reversiones de la entidad (versión 1) teniendo en cuenta las observaciones hechas por la Contraloría General de la Republica."/>
    <m/>
    <m/>
    <m/>
    <s v="Mediante correo electrónico del 25/07/2016, se informa que se realizarán las modificaciones pertienentes._x000a_Mediante correo electrónico del 19/09/2016, se anexa comunicación de VGC en donde se tendrán ern cuenta las consideraciones realizadas por la OCI._x000a_Se revisara avance en diciembre_x000a_"/>
    <n v="0"/>
    <x v="0"/>
    <m/>
    <x v="0"/>
    <x v="0"/>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uajira; Cambao – Manizales."/>
    <s v="GESTIÓN DE LA CONTRATACIÓN PÚBLICA"/>
    <x v="4"/>
    <x v="44"/>
    <s v="Marcos Gabriel Peña Noguera"/>
    <s v="Mayo de 2016"/>
    <x v="11"/>
    <x v="4"/>
    <s v="PEI"/>
    <n v="3"/>
    <m/>
    <m/>
    <m/>
    <m/>
    <m/>
    <m/>
    <m/>
    <m/>
    <n v="0"/>
    <x v="2"/>
    <m/>
    <x v="0"/>
    <x v="0"/>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d ambiental, lo que a la fecha no ha surtido efecto._x000a_"/>
    <s v="GESTIÓN CONTRACTUAL Y  SEGUIMIENTO DE  PROYECTOS DE  INFRAESTRUCTURA DE TRANSPORTE "/>
    <x v="3"/>
    <x v="4"/>
    <s v="Ivan Mauricio Mejia Alarcon"/>
    <s v="Mayo de 2016"/>
    <x v="11"/>
    <x v="4"/>
    <s v="PEI"/>
    <n v="46"/>
    <m/>
    <m/>
    <m/>
    <s v="El seguimiento se realiza de manera mensual por parte de la ingeniera ambienta."/>
    <m/>
    <m/>
    <m/>
    <s v="Mediante correo electrónico del 22/09/2016, se envía plan de mejoramiento._x000a_"/>
    <n v="0"/>
    <x v="0"/>
    <m/>
    <x v="0"/>
    <x v="0"/>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de la misma desde el mes de abril de 2016."/>
    <s v="GESTIÓN CONTRACTUAL Y  SEGUIMIENTO DE  PROYECTOS DE  INFRAESTRUCTURA DE TRANSPORTE "/>
    <x v="3"/>
    <x v="4"/>
    <s v="Ivan Mauricio Mejia Alarcon"/>
    <s v="Mayo de 2016"/>
    <x v="11"/>
    <x v="4"/>
    <s v="PEI"/>
    <n v="46"/>
    <m/>
    <m/>
    <m/>
    <s v="Se enviará comunicación al Concesionario solicitando informe. "/>
    <m/>
    <m/>
    <m/>
    <s v="Mediante correo electrónico del 22/09/2016, se envía plan de mejoramiento._x000a_"/>
    <n v="0"/>
    <x v="0"/>
    <m/>
    <x v="0"/>
    <x v="0"/>
    <x v="1"/>
  </r>
  <r>
    <n v="3127"/>
    <n v="122"/>
    <x v="4"/>
    <s v="3. La ficha del proyecto en la página web de la interventoría se encuentra desactualizada; esta información siempre debe estar al día y su actualización debe ser mensual según los avances del proyecto."/>
    <s v="GESTIÓN CONTRACTUAL Y  SEGUIMIENTO DE  PROYECTOS DE  INFRAESTRUCTURA DE TRANSPORTE "/>
    <x v="3"/>
    <x v="4"/>
    <s v="Ivan Mauricio Mejia Alarcon"/>
    <s v="Mayo de 2016"/>
    <x v="11"/>
    <x v="4"/>
    <s v="PEI"/>
    <n v="46"/>
    <m/>
    <m/>
    <m/>
    <s v="Se notificará al área encarga de la actualización mensual y se realizará su verificación mensualmente."/>
    <m/>
    <m/>
    <m/>
    <s v="Mediante correo electrónico del 22/09/2016, se envía plan de mejoramiento._x000a_"/>
    <n v="0"/>
    <x v="0"/>
    <m/>
    <x v="0"/>
    <x v="0"/>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los informes mensuales."/>
    <s v="GESTIÓN CONTRACTUAL Y  SEGUIMIENTO DE  PROYECTOS DE  INFRAESTRUCTURA DE TRANSPORTE "/>
    <x v="3"/>
    <x v="4"/>
    <s v="Ivan Mauricio Mejia Alarcon"/>
    <s v="Mayo de 2016"/>
    <x v="11"/>
    <x v="4"/>
    <s v="PEI"/>
    <n v="46"/>
    <m/>
    <m/>
    <m/>
    <s v="Se oficiará nuevamente al Concesionario detallando claramente los meses en que se ha evidenciado el regular funcionamiento y los postes que han generado matores inconvenientes."/>
    <m/>
    <m/>
    <m/>
    <s v="Mediante correo electrónico del 22/09/2016, se envía plan de mejoramiento._x000a_"/>
    <n v="0"/>
    <x v="0"/>
    <m/>
    <x v="0"/>
    <x v="0"/>
    <x v="1"/>
  </r>
  <r>
    <n v="3129"/>
    <n v="124"/>
    <x v="4"/>
    <s v="8.1.2 Para la supervisión_x000a__x000a_1. Se evidencia falencia en el cargue de información en la plataforma Project Online, ya que se encuentra desactualizada respecto al avance del proyecto._x000a_"/>
    <s v="GESTIÓN CONTRACTUAL Y  SEGUIMIENTO DE  PROYECTOS DE  INFRAESTRUCTURA DE TRANSPORTE "/>
    <x v="3"/>
    <x v="4"/>
    <s v="Ivan Mauricio Mejia Alarcon"/>
    <s v="Mayo de 2016"/>
    <x v="11"/>
    <x v="4"/>
    <s v="PEI"/>
    <n v="46"/>
    <m/>
    <m/>
    <m/>
    <m/>
    <m/>
    <m/>
    <m/>
    <m/>
    <n v="0"/>
    <x v="2"/>
    <m/>
    <x v="0"/>
    <x v="0"/>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o menos en los siguientes 8 días calendario a la solicitud, conforme al procedimiento EVCI-P-003."/>
    <s v="GESTIÓN CONTRACTUAL Y  SEGUIMIENTO DE  PROYECTOS DE  INFRAESTRUCTURA DE TRANSPORTE "/>
    <x v="3"/>
    <x v="4"/>
    <s v="Ivan Mauricio Mejia Alarcon"/>
    <s v="Mayo de 2016"/>
    <x v="11"/>
    <x v="4"/>
    <s v="PEI"/>
    <n v="46"/>
    <m/>
    <m/>
    <m/>
    <m/>
    <m/>
    <m/>
    <m/>
    <m/>
    <n v="0"/>
    <x v="2"/>
    <m/>
    <x v="0"/>
    <x v="0"/>
    <x v="1"/>
  </r>
  <r>
    <n v="3131"/>
    <n v="126"/>
    <x v="4"/>
    <s v="1. En cuanto al Consorcio Unión Temporal Ferroviaria Central, tiene una cartera pendiente por recuperar por un monto de $11.665.975,64=, valor que corresponde a facturas generadas en el presente año."/>
    <s v="GESTIÓN ADMINISTRATIVA Y FINANCIERA"/>
    <x v="2"/>
    <x v="31"/>
    <s v="Luz Jeni Fung Muñoz"/>
    <s v="Junio de 2016"/>
    <x v="2"/>
    <x v="4"/>
    <s v="PIL"/>
    <n v="20"/>
    <m/>
    <m/>
    <m/>
    <m/>
    <m/>
    <m/>
    <m/>
    <m/>
    <n v="0"/>
    <x v="2"/>
    <m/>
    <x v="0"/>
    <x v="0"/>
    <x v="0"/>
  </r>
  <r>
    <n v="3132"/>
    <n v="127"/>
    <x v="4"/>
    <s v="2. El Consorcio Dracol con corte a abril de 2016 presenta una cartera pendiente de cobro por $37.557.892=, valor que corresponde a facturas generadas en el 2016."/>
    <s v="GESTIÓN ADMINISTRATIVA Y FINANCIERA"/>
    <x v="2"/>
    <x v="31"/>
    <s v="Luz Jeni Fung Muñoz"/>
    <s v="Junio de 2016"/>
    <x v="2"/>
    <x v="4"/>
    <s v="PIL"/>
    <n v="20"/>
    <m/>
    <m/>
    <m/>
    <m/>
    <m/>
    <m/>
    <m/>
    <m/>
    <n v="0"/>
    <x v="2"/>
    <m/>
    <x v="0"/>
    <x v="0"/>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46.613=, que corresponde a la facturación generada en el mes de abril de 2016 por valor de $6.007.016.032,00=y dos facturas del mes de marzo por valor de $130.581=._x000a_c) Colombian Natural Resources CNR, por valor de $801.061.657=, que corresponde a la facturación generada en el mes de abril de 2016."/>
    <s v="GESTIÓN ADMINISTRATIVA Y FINANCIERA"/>
    <x v="2"/>
    <x v="31"/>
    <s v="Luz Jeni Fung Muñoz"/>
    <s v="Junio de 2016"/>
    <x v="2"/>
    <x v="4"/>
    <s v="PIL"/>
    <n v="20"/>
    <m/>
    <m/>
    <m/>
    <m/>
    <m/>
    <m/>
    <m/>
    <m/>
    <n v="0"/>
    <x v="2"/>
    <m/>
    <x v="0"/>
    <x v="0"/>
    <x v="0"/>
  </r>
  <r>
    <n v="3138"/>
    <n v="133"/>
    <x v="4"/>
    <s v="_x000a_1. No se lleva una matriz o metodología para identificar periódicamente los riesgos del desarrollo del contrato de concesión._x000a_"/>
    <s v="GESTIÓN CONTRACTUAL Y  SEGUIMIENTO DE  PROYECTOS DE  INFRAESTRUCTURA DE TRANSPORTE "/>
    <x v="3"/>
    <x v="45"/>
    <s v="Víctor Alfonso Trespalacios "/>
    <s v="Junio de 2016"/>
    <x v="2"/>
    <x v="4"/>
    <s v="PEI"/>
    <n v="103"/>
    <m/>
    <m/>
    <m/>
    <s v="Recomendar a la Interventoría llevar un control mínimo para el seguimiento de los riesgos del contrato de concesión; sin embargo, es preciso indicar que el seguimiento a los riesgos es realizado internamente por la Gerencia de Riesgos los cuales se socializan en los diferentes planes de regularización cuando es necesario. _x000a_El Contrato de Interventoría no establece la obligación de hacer seguimiento a la Matriz de Riesgos del Contrato de Concesión._x000a_"/>
    <m/>
    <m/>
    <m/>
    <s v="Mediante memorando No. 2016-309-010937-3 del 08/09/2016 se anexa plan de mejoramiento._x000a__x000a_Es necesario reformular_x000a__x000a_Por medio de correo electrónico del 20 de febrero de 2017 se recibe la versión de matriz de riesgos actualizada del Contrato de Concesión No. 6000169OK remitida por la Gerencia de Riesgos de la ANI"/>
    <n v="1"/>
    <x v="1"/>
    <m/>
    <x v="1"/>
    <x v="1"/>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ado."/>
    <s v="GESTIÓN CONTRACTUAL Y  SEGUIMIENTO DE  PROYECTOS DE  INFRAESTRUCTURA DE TRANSPORTE "/>
    <x v="3"/>
    <x v="45"/>
    <s v="Víctor Alfonso Trespalacios "/>
    <s v="Junio de 2016"/>
    <x v="2"/>
    <x v="4"/>
    <s v="PEI"/>
    <n v="103"/>
    <m/>
    <m/>
    <m/>
    <s v="Solicitar al Interventor el seguimiento y documentación de los recorridos a todos los frentes de obra, tres (3) veces por semana donde se verifique la Gestión HSEQ del Concesionario, abarcando todos los temas relacionados con la gestión del control de vectores."/>
    <m/>
    <m/>
    <m/>
    <s v="Mediante memorando No. 2016-309-010937-3 del 08/09/2016 se anexa plan de mejoramiento._x000a__x000a_Mediante correo electrónico del 24/02/2017 la supervisión indica seguimiento al control y seguimiento por parte del concesionario OPAIN S.A. del control de vectores en los diferentes frentes de obra en el aeropuerto. A la espera de evidencias. "/>
    <n v="0"/>
    <x v="0"/>
    <m/>
    <x v="1"/>
    <x v="1"/>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ón de un nuevo actor externo (Program Manager) a quien se le encomendó el seguimiento, coordinación, articulación y gestión de las diferentes actividades a ejecutarse dentro del aeropuerto, además de la elaboración de un Plan de Gerencia para la integración de los diferentes actores."/>
    <s v="GESTIÓN CONTRACTUAL Y  SEGUIMIENTO DE  PROYECTOS DE  INFRAESTRUCTURA DE TRANSPORTE "/>
    <x v="3"/>
    <x v="45"/>
    <s v="Víctor Alfonso Trespalacios "/>
    <s v="Junio de 2016"/>
    <x v="2"/>
    <x v="4"/>
    <s v="PEI"/>
    <n v="103"/>
    <m/>
    <m/>
    <m/>
    <s v="Realizar presentación a la oficina de Control Interno explicando los aportes y ventajas de la Contratación del Program Manager en los proyectos de Concesión del Aeropuerto El Dorado; así como, la estructura interna donde se indiquen los roles del personal designado en la ANI-VGC-GPA para la supervisión del proyecto. "/>
    <m/>
    <m/>
    <m/>
    <s v="Mediante memorando No. 2016-309-010937-3 del 08/09/2016 se anexa plan de mejoramiento._x000a__x000a_La supervisión hace presentación al equipo técnico de la OCI con la que aclara las funciones del program manager el día 10 de febrero de 2017. El 14 de febrero de 2017 se envía por correo soporte sobre los roles del personal designado."/>
    <n v="1"/>
    <x v="1"/>
    <m/>
    <x v="1"/>
    <x v="1"/>
    <x v="1"/>
  </r>
  <r>
    <n v="3141"/>
    <n v="136"/>
    <x v="4"/>
    <s v="2. El informe de la supervisión correspondiente al mes de mayo de 2016 no se allegó como soporte documental para la presente auditoría."/>
    <s v="GESTIÓN CONTRACTUAL Y  SEGUIMIENTO DE  PROYECTOS DE  INFRAESTRUCTURA DE TRANSPORTE "/>
    <x v="3"/>
    <x v="45"/>
    <s v="Víctor Alfonso Trespalacios "/>
    <s v="Junio de 2016"/>
    <x v="2"/>
    <x v="4"/>
    <s v="PEI"/>
    <n v="103"/>
    <m/>
    <m/>
    <m/>
    <s v="Entregar Informe de supervisión correspondiente al mes de mayo de 2016."/>
    <m/>
    <m/>
    <m/>
    <s v="Mediante memorando No. 2016-309-010937-3 del 08/09/2016 se anexa plan de mejoramiento._x000a__x000a_Es necesario reformular"/>
    <n v="0"/>
    <x v="0"/>
    <m/>
    <x v="0"/>
    <x v="0"/>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e en los proyectos Autopista Pacífico 1, Autopista Pacífico 2 y Honda - Puerto Salgar – Girardot."/>
    <s v="GESTIÓN CONTRACTUAL Y  SEGUIMIENTO DE  PROYECTOS DE  INFRAESTRUCTURA DE TRANSPORTE "/>
    <x v="6"/>
    <x v="15"/>
    <s v="Ivan Mauricio Mejia Alarcon"/>
    <s v="Junio de 2016"/>
    <x v="2"/>
    <x v="4"/>
    <s v="PEI"/>
    <n v="138"/>
    <m/>
    <m/>
    <m/>
    <m/>
    <m/>
    <m/>
    <m/>
    <m/>
    <n v="0"/>
    <x v="2"/>
    <m/>
    <x v="0"/>
    <x v="0"/>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por parte del estructurador del proyecto."/>
    <s v="GESTIÓN CONTRACTUAL Y  SEGUIMIENTO DE  PROYECTOS DE  INFRAESTRUCTURA DE TRANSPORTE "/>
    <x v="6"/>
    <x v="15"/>
    <s v="Ivan Mauricio Mejia Alarcon"/>
    <s v="Junio de 2016"/>
    <x v="2"/>
    <x v="4"/>
    <s v="PEI"/>
    <n v="138"/>
    <m/>
    <m/>
    <m/>
    <m/>
    <m/>
    <m/>
    <m/>
    <m/>
    <n v="0"/>
    <x v="2"/>
    <m/>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s v="SISTEMA ESTRATÉGICO DE PLANEACIÓN Y  GESTIÓN "/>
    <x v="1"/>
    <x v="1"/>
    <s v="Maria Natalia Norato"/>
    <s v="Julio de 2016"/>
    <x v="0"/>
    <x v="4"/>
    <s v="PIL"/>
    <n v="32"/>
    <m/>
    <m/>
    <m/>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s v="GESTIÓN DEL TALENTO HUMANO"/>
    <x v="2"/>
    <x v="3"/>
    <s v="Yuly Andrea Ujueta Castillo "/>
    <s v="Julio de 2016"/>
    <x v="0"/>
    <x v="4"/>
    <s v="PEI"/>
    <n v="139"/>
    <m/>
    <m/>
    <m/>
    <s v="El SST se hará firmar como corresponde por el presidente de la entidad"/>
    <d v="2016-09-05T00:00:00"/>
    <d v="2016-09-06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s v="GESTIÓN DEL TALENTO HUMANO"/>
    <x v="2"/>
    <x v="3"/>
    <s v="Yuly Andrea Ujueta Castillo "/>
    <s v="Julio de 2016"/>
    <x v="0"/>
    <x v="4"/>
    <s v="PEI"/>
    <n v="139"/>
    <m/>
    <m/>
    <m/>
    <s v="A parir de la fecha se archivarán los documentos  históricos que han sido actualizados."/>
    <d v="2016-08-29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_x000a_"/>
    <s v="GESTIÓN DEL TALENTO HUMANO"/>
    <x v="2"/>
    <x v="3"/>
    <s v="Yuly Andrea Ujueta Castillo "/>
    <s v="Julio de 2016"/>
    <x v="0"/>
    <x v="4"/>
    <s v="PEI"/>
    <n v="139"/>
    <m/>
    <m/>
    <m/>
    <s v="Se programará sensibilización de riesgos propios de la entidad mediante herramienta tecnológica"/>
    <d v="2016-09-20T00:00:00"/>
    <d v="2016-10-2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io, se confirma que estos exámenes no se habían hecho desde el año 2013 y que solo hasta noviembre de 2016, se empezará con la aplicación de los exámenes médicos. Por lo anterior, se determina no conforme el cumplimiento de este requisito.   "/>
    <s v="GESTIÓN DEL TALENTO HUMANO"/>
    <x v="2"/>
    <x v="3"/>
    <s v="Yuly Andrea Ujueta Castillo "/>
    <s v="Julio de 2016"/>
    <x v="0"/>
    <x v="4"/>
    <s v="PEI"/>
    <n v="139"/>
    <m/>
    <m/>
    <m/>
    <s v="Se solicitó presupuesto para realizar los exámenes periódicos los cuales se podrán llevar a cabo en lo que resta del 2016"/>
    <d v="2016-10-10T00:00:00"/>
    <d v="2016-12-1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9"/>
    <n v="144"/>
    <x v="4"/>
    <s v="5. De acuerdo a la documentación entregada por talento humano (anexo 11), se relacionan doce (12) actas comprendidas entre el periodo del 03/07/2015 y el 31/05/2016, donde se encuentra que en acta N° 3, solo hasta el día 28 de abril de 2015 se constituye el COPASST y hasta el 3 de julio de 2015 se inician las reuniones del comité cada mes. Se observa que, durante los meses de mayo y junio de 2015, no hay evidencia de las reuniones del comité. Por lo anterior, no se da cumplimiento al Art. 7 de la resolución 2013 del 1986."/>
    <s v="GESTIÓN DEL TALENTO HUMANO"/>
    <x v="2"/>
    <x v="3"/>
    <s v="Yuly Andrea Ujueta Castillo "/>
    <s v="Julio de 2016"/>
    <x v="0"/>
    <x v="4"/>
    <s v="PEI"/>
    <n v="139"/>
    <m/>
    <m/>
    <m/>
    <s v="Se programará la elección de los miembros del COPASS, a fin de ahorrar el tiempo transcurrido entre la elección  y la primera reunión celebrada, de 60 días a 30 días."/>
    <d v="2016-09-02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tividades asociadas, debido a la no asignación de presupuesto por parte de la Entidad. Sin embargo, la Oficina de Control Interno estima que estas actividades no deben depender de un presupuesto asignado para realizar actividades para mejorar la salud de los funcionarios debido a que contamos con herramientas tecnológicas de divulgación, la asesoría de la ARL, el corredor de seguros JLT y la caja de compensación familiar COMPENSAR. Por lo anterior, se evidencia el incumplimiento del Art. 11 literal a de la resolución 2013 de 1986."/>
    <s v="GESTIÓN DEL TALENTO HUMANO"/>
    <x v="2"/>
    <x v="3"/>
    <s v="Yuly Andrea Ujueta Castillo "/>
    <s v="Julio de 2016"/>
    <x v="0"/>
    <x v="4"/>
    <s v="PEI"/>
    <n v="139"/>
    <m/>
    <m/>
    <m/>
    <s v="Durante lo que resta del 2016, se realizarán actividades tendientes al mejoramiento del clima Laboral, contando con Proveedores y Caja de compensación, Oficina de comunicaciones internas. Nuevamente se solicitó presupuesto para estas actividades"/>
    <d v="2015-09-01T00:00:00"/>
    <d v="2016-12-3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del mes de mayo y de junio de este año, pero esta información nunca fue allegada a la OCI. Por lo anterior, le levanta una no conformidad por el incumplimiento del Art. 11 literal f de la resolución 2013 de 1986. "/>
    <s v="GESTIÓN DEL TALENTO HUMANO"/>
    <x v="2"/>
    <x v="3"/>
    <s v="Yuly Andrea Ujueta Castillo "/>
    <s v="Julio de 2016"/>
    <x v="0"/>
    <x v="4"/>
    <s v="PEI"/>
    <n v="139"/>
    <m/>
    <m/>
    <m/>
    <s v="Entregaremos copia  de los informes solicitados"/>
    <d v="2016-09-05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2"/>
    <n v="147"/>
    <x v="4"/>
    <s v="8. El COPASST debe proponer al empleador las medidas correctivas que haya lugar para evitar la ocurrencia de accidentes laborales. No hay evidencia de estas propuestas en las actas suministradas. Por lo anterior, se evidencia el incumplimiento del Art. 12 literal e de la resolución 2013 de 1986."/>
    <s v="GESTIÓN DEL TALENTO HUMANO"/>
    <x v="2"/>
    <x v="3"/>
    <s v="Yuly Andrea Ujueta Castillo "/>
    <s v="Julio de 2016"/>
    <x v="0"/>
    <x v="4"/>
    <s v="PEI"/>
    <n v="139"/>
    <m/>
    <m/>
    <m/>
    <s v="Mantendremos en el archivo del COPASS las propuestas presentadas por este Comité"/>
    <d v="2016-08-29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3"/>
    <n v="148"/>
    <x v="4"/>
    <s v="9. En el Art. 26 literal C del decreto 614 de 1984, se determina que el COPAAST debe tener copias de las conclusiones, inspecciones e investigaciones que realizan las autoridades de salud ocupacional en los sitios de trabajo (anexo 7). En la entrevista realizada con talento humano el día 29 de julio, se confirma que estos documentos no los conoce el COPASST. Por lo anterior, se levanta una no conformidad por el incumplimiento de este decreto."/>
    <s v="GESTIÓN DEL TALENTO HUMANO"/>
    <x v="2"/>
    <x v="3"/>
    <s v="Yuly Andrea Ujueta Castillo "/>
    <s v="Julio de 2016"/>
    <x v="0"/>
    <x v="4"/>
    <s v="PEI"/>
    <n v="139"/>
    <m/>
    <m/>
    <m/>
    <s v="Se entregará copia de las inspecciones realizadas al COPASS "/>
    <d v="2016-09-05T00:00:00"/>
    <d v="2016-12-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s v="GESTIÓN DEL TALENTO HUMANO"/>
    <x v="2"/>
    <x v="3"/>
    <s v="Yuly Andrea Ujueta Castillo "/>
    <s v="Julio de 2016"/>
    <x v="0"/>
    <x v="4"/>
    <s v="PEI"/>
    <n v="139"/>
    <m/>
    <m/>
    <m/>
    <s v="Presentaremos copia de las comunicaciones solicitadas"/>
    <d v="2016-08-31T00:00:00"/>
    <d v="2016-08-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s v="GESTIÓN DEL TALENTO HUMANO"/>
    <x v="2"/>
    <x v="3"/>
    <s v="Yuly Andrea Ujueta Castillo "/>
    <s v="Julio de 2016"/>
    <x v="0"/>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s v="GESTIÓN DEL TALENTO HUMANO"/>
    <x v="2"/>
    <x v="3"/>
    <s v="Yuly Andrea Ujueta Castillo "/>
    <s v="Julio de 2016"/>
    <x v="0"/>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s v="GESTIÓN DEL TALENTO HUMANO"/>
    <x v="2"/>
    <x v="3"/>
    <s v="Yuly Andrea Ujueta Castillo "/>
    <s v="Julio de 2016"/>
    <x v="0"/>
    <x v="4"/>
    <s v="PEI"/>
    <n v="139"/>
    <m/>
    <m/>
    <m/>
    <s v="Programar reuniones de seguimiento sorpresa a las diferentes dependencias a fin de verificar de manera directa el clima de cada una."/>
    <d v="2016-09-12T00:00:00"/>
    <d v="2016-12-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s v="GESTIÓN DE LA CONTRATACIÓN PÚBLICA"/>
    <x v="7"/>
    <x v="46"/>
    <s v="Luis Miguel Sabogal Camargo"/>
    <s v="Julio de 2016"/>
    <x v="0"/>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2"/>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s v="GESTIÓN DE LA CONTRATACIÓN PÚBLICA"/>
    <x v="7"/>
    <x v="46"/>
    <s v="Luis Miguel Sabogal Camargo"/>
    <s v="Julio de 2016"/>
    <x v="0"/>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s v="GESTIÓN DE LA CONTRATACIÓN PÚBLICA"/>
    <x v="7"/>
    <x v="46"/>
    <s v="Luis Miguel Sabogal Camargo"/>
    <s v="Julio de 2016"/>
    <x v="0"/>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s v="GESTIÓN DE LA CONTRATACIÓN PÚBLICA"/>
    <x v="7"/>
    <x v="46"/>
    <s v="Luis Miguel Sabogal Camargo"/>
    <s v="Julio de 2016"/>
    <x v="0"/>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s v="GESTIÓN DE LA CONTRATACIÓN PÚBLICA"/>
    <x v="7"/>
    <x v="46"/>
    <s v="Luis Miguel Sabogal Camargo"/>
    <s v="Julio de 2016"/>
    <x v="0"/>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GESTIÓN DE LA  INFORMACIÓN Y  COMUNICACIONES"/>
    <x v="1"/>
    <x v="25"/>
    <s v="Juan Diego Toro Bautista"/>
    <s v="Julio de 2016"/>
    <x v="0"/>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m/>
    <m/>
    <m/>
    <s v="30/12/2016 Efectivamente se incorporó el proyecto en el plan de acción, Pendiente de aprobación presupuestal."/>
    <n v="0.5"/>
    <x v="0"/>
    <m/>
    <x v="0"/>
    <x v="0"/>
    <x v="0"/>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uciones tabuladas, impulsando la dependencia y el trámite ante terceros. Lo anterior incumpliendo lo descrito en el documento de lineamiento del aplicativo con la metodología PMI, elaborado por la gerencia de sistemas."/>
    <s v="GESTIÓN DE LA  INFORMACIÓN Y  COMUNICACIONES"/>
    <x v="1"/>
    <x v="25"/>
    <s v="Juan Diego Toro Bautista"/>
    <s v="Julio de 2016"/>
    <x v="0"/>
    <x v="4"/>
    <s v="PEI"/>
    <n v="147"/>
    <m/>
    <m/>
    <s v="Acción correctiva"/>
    <s v="Creación del proyecto &quot;Implementación Project Online 2016&quot; para el seguimiento a la implementación de Project Online, este cuenta con el módulo de problemas en su sitio en donde se diligencia las fallas o preguntas sobre la herramienta y si esta cuenta con un numero de radicación con Microsoft o no."/>
    <m/>
    <m/>
    <m/>
    <s v="30/12/2016 Se verificó la implementación en la ruta https://anionline.sharepoint.com/sites/GANI/ImplementacionProjectOnline2016/Lists/Issues/AllItems.aspx#InplviewHash798d0107-c882-4581-b44c-5e39021b7594="/>
    <n v="1"/>
    <x v="1"/>
    <m/>
    <x v="1"/>
    <x v="1"/>
    <x v="0"/>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tiva de eficacia (art. 3 Ley 489 de 1998)."/>
    <s v="GESTIÓN DE LA  INFORMACIÓN Y  COMUNICACIONES"/>
    <x v="1"/>
    <x v="25"/>
    <s v="Juan Diego Toro Bautista"/>
    <s v="Julio de 2016"/>
    <x v="0"/>
    <x v="4"/>
    <s v="PEI"/>
    <n v="147"/>
    <m/>
    <m/>
    <s v="Acción correctiva"/>
    <s v="Debido a que Project Online no es una herramienta desarrollada por la Agencia sino por un tercero, la Agencia no está en la facultad de realizar ningún tipo de prueba, cada vez que se encuentra alguna falla, se genera una solicitud a Microsoft para su solución."/>
    <m/>
    <m/>
    <m/>
    <s v="30/12/2016 Se verificó la creación de los formatos reportes de pruebas para casos de desarrollo in house."/>
    <n v="1"/>
    <x v="1"/>
    <m/>
    <x v="1"/>
    <x v="1"/>
    <x v="0"/>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cia de sistemas."/>
    <s v="GESTIÓN DE LA  INFORMACIÓN Y  COMUNICACIONES"/>
    <x v="1"/>
    <x v="25"/>
    <s v="Juan Diego Toro Bautista"/>
    <s v="Julio de 2016"/>
    <x v="0"/>
    <x v="4"/>
    <s v="PEI"/>
    <n v="147"/>
    <m/>
    <m/>
    <s v="Acción correctiva"/>
    <s v="Actualización de los procedimientos y formatos para registrar los cambios en los proyectos"/>
    <m/>
    <m/>
    <m/>
    <s v="30/12/2016 Se verificó la creación de los formatos GICO-F-005 Solicitud de cambios en Project y GICO-F-006 Propuesta de cambios en Project y actualización del procedimiento GICO-P-001 Identificación de necesidades y soluciones tecnológicas."/>
    <n v="1"/>
    <x v="1"/>
    <m/>
    <x v="1"/>
    <x v="1"/>
    <x v="0"/>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ligaciones que aún el concesionario no cumple lo que se refleja en un retraso del inicio de las intervenciones._x000a_"/>
    <s v="GESTIÓN CONTRACTUAL Y  SEGUIMIENTO DE  PROYECTOS DE  INFRAESTRUCTURA DE TRANSPORTE "/>
    <x v="3"/>
    <x v="47"/>
    <s v="Víctor Alfonso Trespalacios "/>
    <s v="Julio de 2016"/>
    <x v="0"/>
    <x v="4"/>
    <s v="PEI"/>
    <n v="109"/>
    <m/>
    <m/>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Avance a diciembre, en reunión sostenida el 1 de diciembre,se adquieren compromisos para el cierre, se remitira el plan de obras demostrando que no hay atraso y los plazos máximos no se afectaron por cuenta de los pendientes de la fase de preconstrucción; la lista de chequeo actualizada de los pendientes de la fase de preconstrucción ya superados."/>
    <n v="0"/>
    <x v="0"/>
    <m/>
    <x v="0"/>
    <x v="0"/>
    <x v="1"/>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ía. Se evidencian tiempos excesivos en cuanto a la aprobación y notificación de estas medidas, lo que resulta en una pérdida de vigencia de acciones perentorias, y además se observan dilaciones en el inicio de procesos de imposición de multas."/>
    <s v="GESTIÓN CONTRACTUAL Y  SEGUIMIENTO DE  PROYECTOS DE  INFRAESTRUCTURA DE TRANSPORTE "/>
    <x v="3"/>
    <x v="47"/>
    <s v="Víctor Alfonso Trespalacios "/>
    <s v="Julio de 2016"/>
    <x v="0"/>
    <x v="4"/>
    <s v="PEI"/>
    <n v="109"/>
    <m/>
    <m/>
    <m/>
    <s v="Dentro de los planes de regularización a interventoría que las solicitudes de periodos de cura no se presenten como una primera instancia; sino, que la ANI sepa de antemano las circunstancias que darían paso a una eventual solicitud de periodo de cura por parte de la interventoría, y evalué previamente su conveniencia mediante las interacciones pertinentes con el concesionario y la interventoría"/>
    <m/>
    <m/>
    <m/>
    <s v="Mediante correo electrónico del 21/09/2016, se informa el plan de mejoramiento._x000a__x000a_Seguimiento en diciembre, de acuerdo a la reunion del 1 de diciembre, se remitirá la tabla de periodos de cura actualizada evidenciando la gestión de la supervisión para los particulares, pendiente remisión de acta de plan de regularización donde se acuerda con interventoria el manejo preventivo de periodos de cura."/>
    <n v="0"/>
    <x v="0"/>
    <m/>
    <x v="0"/>
    <x v="0"/>
    <x v="1"/>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_x000a_"/>
    <s v="GESTIÓN CONTRACTUAL Y  SEGUIMIENTO DE  PROYECTOS DE  INFRAESTRUCTURA DE TRANSPORTE "/>
    <x v="3"/>
    <x v="48"/>
    <s v="Mónica Bibiana Forero "/>
    <s v="Julio de 2016"/>
    <x v="0"/>
    <x v="4"/>
    <s v="PEI"/>
    <n v="101"/>
    <m/>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s v="Mediante memorando No, 2016-309-010391-3 del 25/08/2016, se iinforma las acciones a realizar por parte de la interventoría_x000a__x000a_Se recibe memorando No. 2016-309-016756-3 con fecha 23 de diciembre de 2016 en el que se adjunta registro fotográfico donde se evidencian los logos de la ANI en la dotación del personal y en las diferentes oficinas de los aeropuertos."/>
    <n v="1"/>
    <x v="1"/>
    <s v="_x000a_Se recibe memorando No. 2016-309-016756-3 con fecha 23 de diciembre de 2016 en el que se adjunta registro fotográfico donde se evidencian los logos de la ANI en la dotación del personal y en las diferentes oficinas de los aeropuertos."/>
    <x v="2"/>
    <x v="1"/>
    <x v="1"/>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que hace que se utilicen herramientas de seguimiento y acompañamiento a la labor del concesionario diferentes a las estipuladas en dicho plan. _x000a_Por tal motivo, es necesario dar cumplimiento a lo establecido en el Anexo No. 10 del contrato de interventoría en el literal 19) de la sección A del capítulo III, el cual menciona: “la interventoría deberá aplicar su sistema de gestión de calidad a través de la ejecución del plan de calidad, la cual deberá ser aprobado y su gestión hará parte de las responsabilidades del Interventor, requiriéndose especial atención a la gestión documental”. _x000a_"/>
    <s v="GESTIÓN CONTRACTUAL Y  SEGUIMIENTO DE  PROYECTOS DE  INFRAESTRUCTURA DE TRANSPORTE "/>
    <x v="3"/>
    <x v="48"/>
    <s v="Mónica Bibiana Forero "/>
    <s v="Julio de 2016"/>
    <x v="0"/>
    <x v="4"/>
    <s v="PEI"/>
    <n v="101"/>
    <m/>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s v="Mediante memorando No, 2016-309-010391-3 del 25/08/2016, se iinforma las acciones a realizar por parte de la interventoría_x000a__x000a_Se recibe memorando No. 2016-309-016756-3 con fecha 23 de diciembre de 2016 en el que se indica: &quot;Teniendo en cuenta el análisis de causas realizado, definimos que si se requiere de un plan de acción mucho más agresivo, para subsanar el hallazgo presentado: la publicación de una convocatoria PUBLICA para contratar un colaborador en la implementación y adaptación del plan de calidad de C&amp;M&quot;. La fecha fecha de inicio se programa en enero de 2017 y la de finalización en marzo de 2017. Se cerrará la No Conformidad con las evidencias correspondientes."/>
    <n v="0"/>
    <x v="0"/>
    <m/>
    <x v="0"/>
    <x v="0"/>
    <x v="1"/>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ier interesado en el proyecto"/>
    <s v="GESTIÓN CONTRACTUAL Y  SEGUIMIENTO DE  PROYECTOS DE  INFRAESTRUCTURA DE TRANSPORTE "/>
    <x v="3"/>
    <x v="48"/>
    <s v="Mónica Bibiana Forero "/>
    <s v="Julio de 2016"/>
    <x v="0"/>
    <x v="4"/>
    <s v="PEI"/>
    <n v="101"/>
    <m/>
    <m/>
    <m/>
    <s v="Se está analizando la posibilidad de incorporar un link en la página web de nuestros consorciados (C&amp;M) para dar a conocer toda la información pertinente de los proyectos en los aeropuertos"/>
    <m/>
    <m/>
    <s v="Se está analizando la posibilidad de incorporar un link en la página web de nuestros consorciados (C&amp;M) para dar a conocer toda la información pertinente de los proyectos en los aeropuertos"/>
    <s v="Mediante memorando No, 2016-309-010391-3 del 25/08/2016, se iinforma las acciones a realizar por parte de la interventoría_x000a__x000a_Se recibe memorando No. 2016-309-016756-3 con fecha 23 de diciembre de 2016 en el que se indica que contractualmente no es requisito legal tener la página web (Contrato de Interventoría 049 del 2014) por lo que la interventoría no implementa un link en la página web de los consorcionados para dar a conocer toda la información pertinente de los proyectos en los aeropuertos ni página web."/>
    <n v="1"/>
    <x v="1"/>
    <m/>
    <x v="2"/>
    <x v="1"/>
    <x v="1"/>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s v="GESTIÓN CONTRACTUAL Y  SEGUIMIENTO DE  PROYECTOS DE  INFRAESTRUCTURA DE TRANSPORTE "/>
    <x v="3"/>
    <x v="48"/>
    <s v="Mónica Bibiana Forero "/>
    <s v="Julio de 2016"/>
    <x v="0"/>
    <x v="4"/>
    <s v="PEI"/>
    <n v="101"/>
    <m/>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Se hará el seguimiento correspondiente para cerrar la No Conformidad."/>
    <n v="0"/>
    <x v="0"/>
    <m/>
    <x v="0"/>
    <x v="0"/>
    <x v="1"/>
  </r>
  <r>
    <n v="3178"/>
    <n v="173"/>
    <x v="4"/>
    <s v="5. En la auditoría se verifica que por la metodología que utiliza el especialista social, se categorizan PQR`s como “abiertas” de acuerdo al período de corte que se realiza para el informe mensual entregado a la ANI; sin embargo, se evidencia que el concesionario si dio respuesta oportunamente, por lo que es necesario modificar el formato de tal manera que no dé lugar a datos erróneos. Además, incluir más casillas en el formato de seguimiento que permitan explicar de una forma detallada y clara el tratamiento que se tiene de cada una de las PQR`S, y se evidencie de una manera precisa el cumplimiento de atención a las PQR`s del proyecto.  "/>
    <s v="GESTIÓN CONTRACTUAL Y  SEGUIMIENTO DE  PROYECTOS DE  INFRAESTRUCTURA DE TRANSPORTE "/>
    <x v="3"/>
    <x v="48"/>
    <s v="Mónica Bibiana Forero "/>
    <s v="Julio de 2016"/>
    <x v="0"/>
    <x v="4"/>
    <s v="PEI"/>
    <n v="101"/>
    <m/>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s v="Mediante memorando No, 2016-309-010391-3 del 25/08/2016, se iinforma las acciones a realizar por parte de la interventoría_x000a__x000a_Se recibe memorando No. 2016-309-016756-3 con fecha 23 de diciembre de 2016 en el que se evidencia la correción a la presentación del informe, en el que se agregan casillas donde se indica cuales PQR fueron resueltas por fuera del tiempo de Ley y cuáles son las PQR's que están abiertas. Se evidencia trazabilidad al tema mediante comunicados entre el concesionario y la interventoría."/>
    <n v="1"/>
    <x v="1"/>
    <m/>
    <x v="2"/>
    <x v="1"/>
    <x v="1"/>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rdova, debido a que no cumple con las especificaciones técnicas requeridas y se constituye en un elemento de alto riesgo para los peatones que pasan por la vía. _x000a_"/>
    <s v="GESTIÓN CONTRACTUAL Y  SEGUIMIENTO DE  PROYECTOS DE  INFRAESTRUCTURA DE TRANSPORTE "/>
    <x v="3"/>
    <x v="48"/>
    <s v="Mónica Bibiana Forero "/>
    <s v="Julio de 2016"/>
    <x v="0"/>
    <x v="4"/>
    <s v="PEI"/>
    <n v="101"/>
    <m/>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s v="Mediante memorando No, 2016-309-010391-3 del 25/08/2016, se informa que el concesionario se encuentra realizando los diseños correspondientes que permitan continuar con el andén existente._x000a__x000a_Se recibe memorando No. 2016-309-016756-3 con fecha 23 de diciembre de 2016 en el que se anexa oficio con radicado No. 2016-409-075776-2 de 29 de agosto de 2016 mediante el que el concesionario informa el desarrollo de los estudios y diseños del anden rampa del viaducto. El oficio es enviado a la Doctora María Eugenia Arcila Zuluaga (Gerente de proyectos Aeroportuarios de la ANI) como seguimiento a las observaciones por parte de la supervisión en la visita del 03 de agosto de 2016 de la que recibió informe de actividades por correo electrónico el 11/01/2017. Se recomienda hacer seguimiento a los diseños y contrucción del andén."/>
    <n v="1"/>
    <x v="1"/>
    <m/>
    <x v="2"/>
    <x v="1"/>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s v="GESTIÓN CONTRACTUAL Y  SEGUIMIENTO DE  PROYECTOS DE  INFRAESTRUCTURA DE TRANSPORTE "/>
    <x v="4"/>
    <x v="48"/>
    <s v="Mónica Bibiana Forero "/>
    <s v="Julio de 2016"/>
    <x v="0"/>
    <x v="4"/>
    <s v="PEI"/>
    <n v="101"/>
    <m/>
    <m/>
    <m/>
    <s v="Desde el área de defensa judicial se ha solicitado un informe actualizado a la Interventoría, respecto de las obligaciones presuntamente incumplidas por el Concesionario y que dieron motivo para el inicio del proceso sancionatorio por franjas de pista en el aeropuerto José María Córdova de Rionegro y luces en plataforma en el Aeropuerto Olaya Herrera de la ciudad de Medellín. Una vez recibido el informe actualizado por parte dela Interventoría, se dará inicio nuevamente al proceso sancionatorio con el acompañamiento del establecimiento Público Olaya Herrera de la Ciudad de Medellín. _x000a_Se adjunta oficio con radicado ANI No 2016-409-072951-2 del 22/08/2016 en el cual la interventoría, solicita un plazo adicional para radicar el informe actualizado respecto del proceso sancionatorio._x000a_"/>
    <m/>
    <m/>
    <m/>
    <s v="Mediante memorando No, 2016-309-010391-3 del 25/08/2016, se informa que Defensa Judicial solicitó a la interventoría un informe actualizado de los incumplimientos, con el fin de realizar las acciones correspondientes._x000a__x000a_Mediante correo electrónico del 30/08/2016, la interventoría envía informe a Defensa Judicial._x000a__x000a_Se revisará avance en diciembre"/>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s v="TRANSPARENCIA,  PARTICIPACIÓN,  SERVICIO AL  CIUDADANO Y  COMUNICACIÓN"/>
    <x v="2"/>
    <x v="6"/>
    <s v="Luz Mary Hernández Villadiego"/>
    <s v="Julio de 2016"/>
    <x v="0"/>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s v="TRANSPARENCIA,  PARTICIPACIÓN,  SERVICIO AL  CIUDADANO Y  COMUNICACIÓN"/>
    <x v="2"/>
    <x v="6"/>
    <s v="Luz Mary Hernández Villadiego"/>
    <s v="Julio de 2016"/>
    <x v="0"/>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s v="TRANSPARENCIA,  PARTICIPACIÓN,  SERVICIO AL  CIUDADANO Y  COMUNICACIÓN"/>
    <x v="2"/>
    <x v="6"/>
    <s v="Luz Mary Hernández Villadiego"/>
    <s v="Julio de 2016"/>
    <x v="0"/>
    <x v="4"/>
    <s v="PAOC"/>
    <n v="1"/>
    <m/>
    <m/>
    <m/>
    <s v="Se expidió la Resolución No. 776 del 07/06/2016, por medio de la cual se reglamenta el ejercicio del derecho de peticiones en la ANI."/>
    <m/>
    <m/>
    <m/>
    <s v="En el artículo 3° , se indican los términos reglamentarios para dar respuesta a las solicitudes."/>
    <n v="0.7"/>
    <x v="0"/>
    <m/>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s v="TRANSPARENCIA,  PARTICIPACIÓN,  SERVICIO AL  CIUDADANO Y  COMUNICACIÓN"/>
    <x v="2"/>
    <x v="6"/>
    <s v="Luz Mary Hernández Villadiego"/>
    <s v="Julio de 2016"/>
    <x v="0"/>
    <x v="4"/>
    <s v="PAOC"/>
    <n v="1"/>
    <m/>
    <m/>
    <m/>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
    <n v="0.5"/>
    <x v="0"/>
    <m/>
    <x v="0"/>
    <x v="0"/>
    <x v="0"/>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l contrato de concesión. Puntualmente, se evidencian aspectos de la gestión ambiental y social, y también tareas de carácter financiero que podrían suponer una concurrencia funcional entre las partes mencionadas. Así mismo, se denota falta de precisión en la elaboración de los contratos de la interventoría de obras y la firma asesora, lo que ha derivado en la suscripción de otrosíes aclaratorios de alcances._x000a_"/>
    <s v="GESTIÓN CONTRACTUAL Y  SEGUIMIENTO DE  PROYECTOS DE  INFRAESTRUCTURA DE TRANSPORTE "/>
    <x v="3"/>
    <x v="49"/>
    <s v="Víctor Alfonso Trespalacios "/>
    <s v="Agosto de 2016"/>
    <x v="3"/>
    <x v="4"/>
    <s v="PEI"/>
    <n v="105"/>
    <m/>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s v="Mediante correo electrónico del 19/10/2016, se envía el plan de mejoramiento con tres acciones a realizar. Las dos primeras tienen fecha de ejecución el 4 de noviembre de 2016, razón por la cual es necesario qye se realicen las gestiones al respecto._x000a__x000a_Seguimiento Diciembre, se remite soporte vía correo electrónico el 4 de noviembre con presentación de los acances de cada interventoría. Pendiente exposición de alcances donde se explica la no concurrencia._x000a__x000a_Por medio de correo electrónico del 26 de diciembre de 2016 se notifica que el Otrosí No. 4 al Contrato de Concesión 058-CON-2000, fue aprobado en el Comité de Contratación extraordinario del pasado 21 de diciembre de 2016. Frente al Otrosí No. 1 al Contrato de Interventoría 801 de 2015 se está a la espera del concepto jurídico para que pueda ser sometido a consideración por parte del Comité de Contratación. _x000a__x000a_Se tiene pendiente copia del Otrosíes así como exposición ante oficina de la OCI."/>
    <n v="0"/>
    <x v="0"/>
    <s v="Mediante correo electrónico del 19/10/2016, se envía el plan de mejoramiento con tres acciones a realizar. Las dos primeras tienen fecha de ejecución el 4 de noviembre de 2016, razón por la cual es necesario qye se realicen las gestiones al respecto."/>
    <x v="0"/>
    <x v="0"/>
    <x v="1"/>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s v="GESTIÓN ADMINISTRATIVA Y FINANCIERA"/>
    <x v="2"/>
    <x v="41"/>
    <s v="Luz Jeni Fung Muñoz"/>
    <s v="Agosto de 2016"/>
    <x v="3"/>
    <x v="4"/>
    <s v="PIL"/>
    <n v="2"/>
    <m/>
    <m/>
    <m/>
    <m/>
    <m/>
    <m/>
    <m/>
    <m/>
    <n v="0"/>
    <x v="2"/>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s v="SISTEMA ESTRATÉGICO DE PLANEACIÓN Y  GESTIÓN "/>
    <x v="1"/>
    <x v="1"/>
    <s v="Maria Natalia Norato"/>
    <s v="Agosto de 2016"/>
    <x v="3"/>
    <x v="4"/>
    <s v="PEI"/>
    <n v="52"/>
    <m/>
    <m/>
    <m/>
    <m/>
    <m/>
    <m/>
    <m/>
    <m/>
    <n v="0"/>
    <x v="2"/>
    <m/>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s v="SISTEMA ESTRATÉGICO DE PLANEACIÓN Y  GESTIÓN "/>
    <x v="1"/>
    <x v="1"/>
    <s v="Maria Natalia Norato"/>
    <s v="Agosto de 2016"/>
    <x v="3"/>
    <x v="4"/>
    <s v="PEI"/>
    <n v="52"/>
    <m/>
    <m/>
    <m/>
    <m/>
    <m/>
    <m/>
    <m/>
    <m/>
    <n v="0"/>
    <x v="2"/>
    <m/>
    <x v="0"/>
    <x v="0"/>
    <x v="0"/>
  </r>
  <r>
    <n v="3198"/>
    <n v="193"/>
    <x v="4"/>
    <s v="3. Se evidenció la eliminación de 80 actividades en el 2do trimestre del plan de acción Vs al plan de acción metas 2016, para las siguientes dependencias: ver página 16 del informe de auditoría."/>
    <s v="SISTEMA ESTRATÉGICO DE PLANEACIÓN Y  GESTIÓN "/>
    <x v="1"/>
    <x v="1"/>
    <s v="Maria Natalia Norato"/>
    <s v="Agosto de 2016"/>
    <x v="3"/>
    <x v="4"/>
    <s v="PEI"/>
    <n v="52"/>
    <m/>
    <m/>
    <m/>
    <m/>
    <m/>
    <m/>
    <m/>
    <m/>
    <n v="0"/>
    <x v="2"/>
    <m/>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s v="SISTEMA ESTRATÉGICO DE PLANEACIÓN Y  GESTIÓN "/>
    <x v="1"/>
    <x v="1"/>
    <s v="Maria Natalia Norato"/>
    <s v="Agosto de 2016"/>
    <x v="3"/>
    <x v="4"/>
    <s v="PEI"/>
    <n v="52"/>
    <m/>
    <m/>
    <m/>
    <m/>
    <m/>
    <m/>
    <m/>
    <m/>
    <n v="0"/>
    <x v="2"/>
    <m/>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s v="SISTEMA ESTRATÉGICO DE PLANEACIÓN Y  GESTIÓN "/>
    <x v="1"/>
    <x v="1"/>
    <s v="Maria Natalia Norato"/>
    <s v="Agosto de 2016"/>
    <x v="3"/>
    <x v="4"/>
    <s v="PEI"/>
    <n v="52"/>
    <m/>
    <m/>
    <m/>
    <m/>
    <m/>
    <m/>
    <m/>
    <m/>
    <n v="0"/>
    <x v="2"/>
    <m/>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s v="SISTEMA ESTRATÉGICO DE PLANEACIÓN Y  GESTIÓN "/>
    <x v="1"/>
    <x v="1"/>
    <s v="Maria Natalia Norato"/>
    <s v="Agosto de 2016"/>
    <x v="3"/>
    <x v="4"/>
    <s v="PEI"/>
    <n v="52"/>
    <m/>
    <m/>
    <m/>
    <m/>
    <m/>
    <m/>
    <m/>
    <m/>
    <n v="0"/>
    <x v="2"/>
    <m/>
    <x v="0"/>
    <x v="0"/>
    <x v="0"/>
  </r>
  <r>
    <n v="3202"/>
    <n v="197"/>
    <x v="4"/>
    <s v="7. Las actividades cuya unidad de medida en el plan de acción es porcentaje (%), tienen diferente el valor de la meta anual, porque la herramienta de gestión ITS genera acumulados, ver imagen. "/>
    <s v="SISTEMA ESTRATÉGICO DE PLANEACIÓN Y  GESTIÓN "/>
    <x v="1"/>
    <x v="1"/>
    <s v="Maria Natalia Norato"/>
    <s v="Agosto de 2016"/>
    <x v="3"/>
    <x v="4"/>
    <s v="PEI"/>
    <n v="52"/>
    <m/>
    <m/>
    <m/>
    <m/>
    <m/>
    <m/>
    <m/>
    <m/>
    <n v="0"/>
    <x v="2"/>
    <m/>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s v="SISTEMA ESTRATÉGICO DE PLANEACIÓN Y  GESTIÓN "/>
    <x v="1"/>
    <x v="1"/>
    <s v="Maria Natalia Norato"/>
    <s v="Agosto de 2016"/>
    <x v="3"/>
    <x v="4"/>
    <s v="PEI"/>
    <n v="52"/>
    <m/>
    <m/>
    <m/>
    <m/>
    <m/>
    <m/>
    <m/>
    <m/>
    <n v="0"/>
    <x v="2"/>
    <m/>
    <x v="0"/>
    <x v="0"/>
    <x v="0"/>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1263 comunicaciones se respondieron fuera de término 159 que representan el 13%, detalladas en el anexo 6, y que por las Vicepresidencias que presentaron los tres porcentajes mayores de incumplimiento para cada uno de los 2 trimestres, así:_x000a_• Vicepresidencia de Gestión Contractual: primer trimestre 37% y segundo trimestre 56% incumplimiento vigencia 2016_x000a_• Vicepresidencia de Planeación, Riesgos y Entorno: 16%  primer trimestre y 11% segundo trimestre de 2016_x000a_• Vicepresidencia Jurídica: 4% primer trimestre y 10% segundo trimestre del presente año._x000a_"/>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8"/>
    <x v="0"/>
    <m/>
    <x v="0"/>
    <x v="0"/>
    <x v="0"/>
  </r>
  <r>
    <n v="3205"/>
    <n v="200"/>
    <x v="4"/>
    <s v="2. Situación similar se presenta con los Incumplimientos a los criterios establecidos en la circular No. 2013-409-000009-4 del 10/05/2013, en los trámites y procedimientos del manejo del ORFEO que ocasionan pérdida de trazabilidad sobre el trámite ofrecido a las comunicaciones ingresadas a la entidad, que por cada trimestre corresponden a los siguientes consolidados y, luego, por cada responsable."/>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25 de la Ley 80 de 1993. Esto en la medida en que verificada la muestra, el conteo no se estaba efectuando de conformidad a lo previsto en el art. 67 del Código Civil, como tampoco al tenor del inciso final del art. 62 de la Ley 4 de 1913, lo cual puede significar que el control de término no haya sido el adecuado. "/>
    <s v="TRANSPARENCIA,  PARTICIPACIÓN,  SERVICIO AL  CIUDADANO Y  COMUNICACIÓN"/>
    <x v="2"/>
    <x v="6"/>
    <s v="Luz Mary Hernández Villadiego"/>
    <s v="Agosto de 2016"/>
    <x v="3"/>
    <x v="4"/>
    <s v="PIL"/>
    <n v="35"/>
    <m/>
    <m/>
    <m/>
    <s v="En correo recibido el 28/11/2016, el GIT de Atención al Ciudadno informa las acciones emprendidas sobre las falencias informadas. "/>
    <m/>
    <m/>
    <m/>
    <s v="Ajustado plazo. Se copia la constancia enviada por la Ingeniera Elvia Lucia: &quot;Buenos días. De acuerdo a lo conversado en la reunión ayer, les informo que ya hice el cambio de los días de términos para el tipo documental SOLICITUD O CONSULTA EN MATERIA DE EJECUCION CONTRACTUAL, el cual quedó establecido como acordamos en 60 días. Como aclaré ayer, el cálculo de la fecha de vencimiento que aparece en el reporte de atención al ciudadano no será exacto pues el sistema en este momentos realiza ese cálculo en días hábiles. Por lo anterior la fecha de vencimiento será muy cercana a la realidad, pero no será exacta para este tipo documental específicamente&quot;."/>
    <n v="0.8"/>
    <x v="0"/>
    <m/>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TRANSPARENCIA,  PARTICIPACIÓN,  SERVICIO AL  CIUDADANO Y  COMUNICACIÓN"/>
    <x v="7"/>
    <x v="50"/>
    <s v="Luz Mary Hernández Villadiego"/>
    <s v="Agosto de 2016"/>
    <x v="3"/>
    <x v="4"/>
    <s v="PIL"/>
    <n v="35"/>
    <m/>
    <m/>
    <m/>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ificadas como responsable a la Vicepresidencia Jurídica. "/>
    <s v="TRANSPARENCIA,  PARTICIPACIÓN,  SERVICIO AL  CIUDADANO Y  COMUNICACIÓN"/>
    <x v="4"/>
    <x v="24"/>
    <s v="Luz Mary Hernández Villadiego"/>
    <s v="Agosto de 2016"/>
    <x v="3"/>
    <x v="4"/>
    <s v="PIL"/>
    <n v="35"/>
    <m/>
    <m/>
    <m/>
    <s v="Se recibe correo electrónico  de la depedencia competente donde señala las acciones realizadas "/>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o.                          "/>
    <s v="TRANSPARENCIA,  PARTICIPACIÓN,  SERVICIO AL  CIUDADANO Y  COMUNICACIÓN"/>
    <x v="7"/>
    <x v="51"/>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s v="GESTIÓN DEL TALENTO HUMANO"/>
    <x v="2"/>
    <x v="39"/>
    <s v="Yuly Andrea Ujueta Castillo "/>
    <s v="Agosto de 2016"/>
    <x v="3"/>
    <x v="4"/>
    <s v="PEI"/>
    <n v="91"/>
    <m/>
    <m/>
    <m/>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s v="GESTIÓN DEL TALENTO HUMANO"/>
    <x v="2"/>
    <x v="3"/>
    <s v="Yuly Andrea Ujueta Castillo "/>
    <s v="Agosto de 2016"/>
    <x v="3"/>
    <x v="4"/>
    <s v="PEI"/>
    <n v="91"/>
    <m/>
    <m/>
    <m/>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s v="GESTIÓN DEL TALENTO HUMANO"/>
    <x v="2"/>
    <x v="3"/>
    <s v="Yuly Andrea Ujueta Castillo "/>
    <s v="Agosto de 2016"/>
    <x v="3"/>
    <x v="4"/>
    <s v="PEI"/>
    <n v="91"/>
    <m/>
    <m/>
    <m/>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GESTIÓN DEL TALENTO HUMANO"/>
    <x v="2"/>
    <x v="3"/>
    <s v="Yuly Andrea Ujueta Castillo "/>
    <s v="Agosto de 2016"/>
    <x v="3"/>
    <x v="4"/>
    <s v="PEI"/>
    <n v="91"/>
    <m/>
    <m/>
    <m/>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5"/>
    <n v="210"/>
    <x v="4"/>
    <s v="_x000a_2- Se hace indispensable tener un registro de las capacitaciones realizadas y que se encuentran en cabeza del administrador del sistema, como lo denota esta auditoría en el acápite correspondiente._x000a_"/>
    <s v="GESTIÓN JURÍDICA"/>
    <x v="4"/>
    <x v="24"/>
    <s v="Marcos Gabriel Peña Noguera"/>
    <s v="Agosto de 2016"/>
    <x v="3"/>
    <x v="4"/>
    <s v="PIL"/>
    <n v="11"/>
    <m/>
    <m/>
    <m/>
    <m/>
    <m/>
    <m/>
    <m/>
    <s v="La administradora el día 17 de  febrero de 2017 dictó una capacitación sobre “Metodología de Calificación del Riesgo contingente y provisión contable” incorporados en el sistema de información litigiosa EKOGUI, dirigida a los apoderados de la gerencia de defensa judicial, donde asistieron 10 personas, según el registro de asistencia."/>
    <n v="1"/>
    <x v="1"/>
    <m/>
    <x v="1"/>
    <x v="1"/>
    <x v="0"/>
  </r>
  <r>
    <n v="3216"/>
    <n v="211"/>
    <x v="4"/>
    <s v="3- Fijar las políticas de prevención del daño antijurídico tendientes a fortalecer la defensa de los intereses de la entidad."/>
    <s v="GESTIÓN JURÍDICA"/>
    <x v="4"/>
    <x v="24"/>
    <s v="Marcos Gabriel Peña Noguera"/>
    <s v="Agosto de 2016"/>
    <x v="3"/>
    <x v="4"/>
    <s v="PIL"/>
    <n v="11"/>
    <m/>
    <m/>
    <m/>
    <m/>
    <m/>
    <m/>
    <m/>
    <s v="Con ocasiòn del informe de  auditoría segundo semestre 2016  se verificó que dicha política se aprobó el 14 de diciembre de 2016 por parte de la Agencia Nacional de Defensa Jurídica del Estado, y la misma está en proceso de implementación  en la entidad, por lo tanto la misma se cierra."/>
    <n v="1"/>
    <x v="1"/>
    <m/>
    <x v="1"/>
    <x v="1"/>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s v="SISTEMA ESTRATÉGICO DE PLANEACIÓN Y  GESTIÓN "/>
    <x v="1"/>
    <x v="25"/>
    <s v="Juan Diego Toro Bautista"/>
    <s v="Septiembre de 2016"/>
    <x v="1"/>
    <x v="4"/>
    <s v="PEI"/>
    <n v="124"/>
    <m/>
    <m/>
    <m/>
    <m/>
    <m/>
    <m/>
    <m/>
    <m/>
    <n v="0"/>
    <x v="2"/>
    <m/>
    <x v="0"/>
    <x v="0"/>
    <x v="0"/>
  </r>
  <r>
    <n v="3221"/>
    <n v="216"/>
    <x v="4"/>
    <s v="3. No se evidencia el inventario vial con adecuado registro fotográfico, este requiere llevarse de manera paralela con la cuantificación y estado de la vía."/>
    <s v="GESTIÓN CONTRACTUAL Y  SEGUIMIENTO DE  PROYECTOS DE  INFRAESTRUCTURA DE TRANSPORTE "/>
    <x v="3"/>
    <x v="52"/>
    <s v="Ivan Mauricio Mejia Alarcon"/>
    <s v="Septiembre de 2016"/>
    <x v="1"/>
    <x v="4"/>
    <s v="PEI"/>
    <n v="132"/>
    <m/>
    <m/>
    <m/>
    <s v="En atención a su solicitud, se hará complemento del informe de inventario vial para anexar un registro fotográfico más adecuado"/>
    <m/>
    <m/>
    <m/>
    <s v="Mediante memorando No, 2016-300-014321-3 del 16/11/2016, se envía el plan de mejoramiento._x000a__x000a_Mediante reunión del 24/11/2016 se revisa el plan de mejoramiento y se define que una vez se remita la actualización de inventario con un registro fotográfico complementado se revisará para cerrar la no conformidad."/>
    <n v="0"/>
    <x v="0"/>
    <m/>
    <x v="0"/>
    <x v="0"/>
    <x v="1"/>
  </r>
  <r>
    <n v="3224"/>
    <n v="219"/>
    <x v="4"/>
    <s v="1. No se evidencian las alternativas de planteadas por la ANI para el ajuste del contrato derivado de la activación del riesgo tarifario denotado por la no implementación y cambio de las tarifas del peaje del proyecto."/>
    <s v="GESTIÓN CONTRACTUAL Y  SEGUIMIENTO DE  PROYECTOS DE  INFRAESTRUCTURA DE TRANSPORTE "/>
    <x v="3"/>
    <x v="52"/>
    <s v="Ivan Mauricio Mejia Alarcon"/>
    <s v="Septiembre de 2016"/>
    <x v="1"/>
    <x v="4"/>
    <s v="PEI"/>
    <n v="132"/>
    <m/>
    <m/>
    <m/>
    <s v="Se solicita a la oficina de control interno reevaluar esta apreciación, lo anterior con fundamento en la gestión que ha realizado la agencia al respecto"/>
    <m/>
    <m/>
    <m/>
    <s v="Mediante memorando No, 2016-300-014321-3 del 16/11/2016, se envía el plan de mejoramiento._x000a__x000a_Mediante reunión del 24/11/2016 se revisa el plan de mejoramiento y se define continuar la No Conformidad como una recomendación aunque sigue abierta, que de igual manera debe tener una resolución ya que se evidencia la gestión realizada hasta el momento pero sin resultado concreto hasta ahora, por lo cual se espera que mediante las acciones tomadas y con los documentos que se van a generar se pueda mitigar esta calamidad ya sea por otro si u otro metodo definido contractualmente."/>
    <n v="0"/>
    <x v="0"/>
    <m/>
    <x v="0"/>
    <x v="0"/>
    <x v="1"/>
  </r>
  <r>
    <n v="3225"/>
    <n v="220"/>
    <x v="4"/>
    <s v="2. Ante las dificultades que atraviesa el proyecto, se evidencia que muchos entregables aun no son entregados por el concesionario sin que esto precise mecanismos de apremio para su entrega; tales como plan de obra ajustado, PAGAS de las UF 3, 4 y 5, Diseño definitivo de la unidad funcional a iniciar, plan de traslado de redes, trámites ante el ICANH, entre otros."/>
    <s v="GESTIÓN CONTRACTUAL Y  SEGUIMIENTO DE  PROYECTOS DE  INFRAESTRUCTURA DE TRANSPORTE "/>
    <x v="3"/>
    <x v="52"/>
    <s v="Ivan Mauricio Mejia Alarcon"/>
    <s v="Septiembre de 2016"/>
    <x v="1"/>
    <x v="4"/>
    <s v="PEI"/>
    <n v="132"/>
    <m/>
    <m/>
    <m/>
    <s v="Es importante mencionar que el pasado 14 de octubre de 2016, se suscribió entre el concesionario y la ANI el otrosí No. 4, en el que se prorroga el plazo para que se acredite el cierre financniero hasta el próximo 14 de enero de 2017, lo cual modifica de igual manera la fecha de inicio de la fase de construcción; lo cual generará modificaciones en el plan de obras junto con el ajuste al alcancee del proyecto por cuenta de la materialización del riesgo por estructura tarifaria."/>
    <m/>
    <m/>
    <m/>
    <s v="Mediante memorando No, 2016-300-014321-3 del 16/11/2016, se envía el plan de mejoramiento._x000a__x000a_Mediante reunión del 24/11/2016 se revisa el plan de mejoramiento y se define que el otro si 4 debe ser aportado para cerrar esta no conformidad que permite tener mas tiempo para la entrega de estos documentos que estaba prevista inicialmente en octubre. Adicionalmente se revisara en enero si para la firma de inicio de la etapa de construcción se cuentan con estos entregables precedentes a firma."/>
    <n v="0"/>
    <x v="0"/>
    <m/>
    <x v="0"/>
    <x v="0"/>
    <x v="1"/>
  </r>
  <r>
    <n v="3228"/>
    <n v="223"/>
    <x v="4"/>
    <s v="1. No se observa el logo de la ANI en la oficina de la interventoría y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
    <s v="GESTIÓN CONTRACTUAL Y  SEGUIMIENTO DE  PROYECTOS DE  INFRAESTRUCTURA DE TRANSPORTE "/>
    <x v="3"/>
    <x v="53"/>
    <s v="Mónica Bibiana Forero "/>
    <s v="Septiembre de 2016"/>
    <x v="1"/>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 _x000a__x000a_Con memorando 20163030159833 del 13 de diciembre de 2016 se indica que &quot;No es viable presentar el registro fotográfico identificando el puesto de trabajo con el logo de la ANI, ya que en la actualidad el Concesionario está modificando la localización de las oficinas, por tanto, los puestos de trabajo se están reorganizando&quot;. _x000a__x000a_Se solicita el registro fotográfico correspondiente para poder dar evidencias y cerrar la No Conformidad."/>
    <n v="0"/>
    <x v="0"/>
    <m/>
    <x v="0"/>
    <x v="0"/>
    <x v="1"/>
  </r>
  <r>
    <n v="3229"/>
    <n v="224"/>
    <x v="4"/>
    <s v="2. La interventoría no tiene implementado un plan de aseguramiento de calidad de acuerdo a la Norma ISO 900, razón por la cual debe darse cumplimiento a lo establecido en el literal u) cláusula 2.1 Obligaciones del Interventor del contrato de interventoría, el cual menciona: “el interventor deberá acogerse, como mínimo, a lo dispuesto en las normas de ICONTEC: NTC-ISO de la serie 9000 en sus últimas versiones, entendiéndose aplicables aquellas que las complementen, modifiquen o adicionen”. "/>
    <s v="GESTIÓN CONTRACTUAL Y  SEGUIMIENTO DE  PROYECTOS DE  INFRAESTRUCTURA DE TRANSPORTE "/>
    <x v="3"/>
    <x v="53"/>
    <s v="Mónica Bibiana Forero "/>
    <s v="Septiembre de 2016"/>
    <x v="1"/>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_x000a__x000a_Con memorando 20163030159833 del 13 de diciembre de 2016  se hace referencia a la solicitud de respuesta a la carta CPC-054-2016 de 22 de septiembre de 2016 por parte de la ANI con autorización para cesión de contrato debido a que la interventoria tiene el certificado ISO 9000 de la casa matriz de España."/>
    <n v="0"/>
    <x v="0"/>
    <m/>
    <x v="0"/>
    <x v="0"/>
    <x v="1"/>
  </r>
  <r>
    <n v="3233"/>
    <n v="228"/>
    <x v="4"/>
    <s v="1. Es necesario que se adopte una posición clara por parte de la Entidad, respecto a la reiterada observación de la interventoría sobre las exclusiones suscritas en las pólizas y que actualmente se encuentran vigentes, ya que podrían generar un pago mayor para el Estado en caso de que se materializara alguna situación previsible durante la etapa de operación en el puerto.  "/>
    <s v="GESTIÓN CONTRACTUAL Y  SEGUIMIENTO DE  PROYECTOS DE  INFRAESTRUCTURA DE TRANSPORTE "/>
    <x v="3"/>
    <x v="53"/>
    <s v="Mónica Bibiana Forero "/>
    <s v="Septiembre de 2016"/>
    <x v="1"/>
    <x v="4"/>
    <s v="PEI"/>
    <n v="61"/>
    <m/>
    <m/>
    <m/>
    <s v="Memorando 20163030149443 del 28 de noviembre de 2016, se remite por parte de la gerencia de puertos comunicación con el plan de acción; para las No conformidades  de la supervisión se da respuesta pero no cierre, se solicita concepto a otra dependencia bajo memo 20163030139963."/>
    <m/>
    <m/>
    <m/>
    <s v="Seguimiento a Diciembre, a la espera de la contestación del memo a la Gerencia de Asesoría Legal Gestión Contractual 1 Rad.  20163030139963 del 9 de noviembre de 2016."/>
    <n v="0"/>
    <x v="0"/>
    <m/>
    <x v="0"/>
    <x v="0"/>
    <x v="1"/>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s v="GESTIÓN ADMINISTRATIVA Y FINANCIERA"/>
    <x v="2"/>
    <x v="3"/>
    <s v="Maria Natalia Norato"/>
    <s v="Septiembre de 2016"/>
    <x v="1"/>
    <x v="4"/>
    <s v="PIL "/>
    <n v="9"/>
    <m/>
    <m/>
    <m/>
    <m/>
    <m/>
    <m/>
    <m/>
    <m/>
    <n v="0"/>
    <x v="2"/>
    <m/>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s v="TRANSPARENCIA,  PARTICIPACIÓN,  SERVICIO AL  CIUDADANO Y  COMUNICACIÓN"/>
    <x v="0"/>
    <x v="0"/>
    <s v="Yuly Andrea Ujueta Castillo "/>
    <s v="Octubre de 2016"/>
    <x v="8"/>
    <x v="4"/>
    <s v="PEI"/>
    <n v="120"/>
    <m/>
    <m/>
    <m/>
    <m/>
    <m/>
    <m/>
    <m/>
    <m/>
    <n v="0"/>
    <x v="2"/>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s v="SISTEMA ESTRATÉGICO DE PLANEACIÓN Y  GESTIÓN "/>
    <x v="1"/>
    <x v="54"/>
    <s v="Yuly Andrea Ujueta Castillo "/>
    <s v="Octubre de 2016"/>
    <x v="8"/>
    <x v="4"/>
    <s v="PEI"/>
    <n v="120"/>
    <m/>
    <m/>
    <m/>
    <m/>
    <m/>
    <m/>
    <m/>
    <m/>
    <n v="0"/>
    <x v="2"/>
    <m/>
    <x v="0"/>
    <x v="0"/>
    <x v="0"/>
  </r>
  <r>
    <n v="3237"/>
    <n v="232"/>
    <x v="4"/>
    <s v="1. Aunque existe una Vicepresidencia Administrativa y Financiera el control de los recursos propios no está centralizado en dicha dependencia, circunstancia que  hace imposible contar con  una   programación financiera que permita compatibilizar los requerimientos de pagos con la disponibilidad real de fondos; esto conlleva a evadir responsabilidades respecto de los riesgos que se pueden materializar por el no pago oportuno de las obligaciones, debido a la falta de gestión para el recaudo de los recursos."/>
    <s v="GESTIÓN ADMINISTRATIVA Y FINANCIERA"/>
    <x v="2"/>
    <x v="55"/>
    <s v="Maria Imelda Gonzalez Guevara"/>
    <s v="Octubre de 2016"/>
    <x v="8"/>
    <x v="4"/>
    <s v="PEI"/>
    <n v="128"/>
    <m/>
    <m/>
    <m/>
    <m/>
    <m/>
    <m/>
    <m/>
    <m/>
    <n v="0"/>
    <x v="2"/>
    <m/>
    <x v="0"/>
    <x v="0"/>
    <x v="0"/>
  </r>
  <r>
    <n v="3238"/>
    <n v="233"/>
    <x v="4"/>
    <s v="1. No se están entregando, dentro de los tiempos establecidos contractualmente, los informes mensuales a cargo de la interventoría, por lo que es necesario que se dé cumplimiento a lo estipulado en el literal 3) informes mensuales de la sección 4.02 del contrato No. 548 de 2013, el cual menciona “preparar y presentar a la Vicepresidencia de Gestión Contractual, Grupo Interno de Carreteras, dentro de los quince (15) primeros días calendario de cada mes, un Informe Mensual que, metodológicamente, comprenderá una parte ejecutiva y otra de temas generales”. "/>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39"/>
    <n v="234"/>
    <x v="4"/>
    <s v="2. La información contenida en la página web de la interventoría no está actualizada, por lo que es necesario realizar su respectivo ajuste en virtud de lo establecido en el literal a) Área administrativa del capítulo 5.3.3 Funciones generales del documento Metodología y Plan de Cargas para la interventoría, la cual establece “elaborar una página web de la interventoría que presente diferentes niveles de información (layers) sobre datos importantes del proyecto”."/>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0"/>
    <n v="235"/>
    <x v="4"/>
    <s v="3. La interventoría no ha entregado oficialmente el informe a la ANI respecto a la medición del índice de estado que se realizó en el mes agosto de 2016, razón por la cual es necesario que se dé diligencia sobre el particular y se cumpla lo establecido en el literal b) Área Técnica: del capítulo 5.3.4.2 Funciones generales del documento Metodología y Plan de Cargas para la interventoría, la cual menciona: “Realizar las mediciones de Índice de Estado sobre la vía, cada seis meses según lo establecido en el Contrato de Concesión, en donde deberá mantenerse como mínimo un IE de 4.5 durante toda la etapa de Operación y Mantenimiento”."/>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1"/>
    <n v="236"/>
    <x v="4"/>
    <s v="4. La interventoría no ha entregado el resultado de la auditoría de seguridad vial que se realizó en los meses de abril y mayo de 2016,  por lo que es necesario dar prioridad a éste tema en virtud del Plan de Acción aprobado por el equipo de supervisión dentro de los primeros tres meses (3), contados a partir de la suscripción del Acta de Inicio del contrato de interventoría."/>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2"/>
    <n v="237"/>
    <x v="4"/>
    <s v="5. No se observa en el informe mensual un reporte adecuado de las invasiones de derecho de vía y/o metodología aplicada para solucionar dicho inconveniente, por lo que es necesario dar cumplimiento a lo establecido en el literal 3) informes mensuales de la sección 4.02 del contrato No. 548 de 2013, el cual menciona “q) La gestión y actividades administrativas y aquellas correspondientes a la vigilancia del corredor”. De acuerdo a lo anterior, es necesario que la interventoría lleve un control y trazabilidad de la gestión que se ha realizado sobre el particular, al igual que las actividades que el concesionario debe ejecuta como advertir a las entidades competentes (Alcaldías y Gobernaciones), de tal manera que evidencie cumplimiento de las obligaciones pactadas en el contrato de concesión."/>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3"/>
    <n v="238"/>
    <x v="4"/>
    <s v="6. No se verifica y controla el documento del beneficiario real para garantizan que no hay violación a los LA/FT (lavado de activos y financiación de terrorismo) de los dineros del concesionario, de acuerdo a lo estipulado en el capítulo III) Suscripción del contrato de fiducia mercantil y constitución del patrimonio, del contrato de concesión No. 517 de 2013. Por tal motivo, es necesario que la interventoría solicite dicho certificado a la fiduciaria y realice el respectivo seguimiento incluyéndolo dentro del informe financiero mensual que se entrega a la ANI."/>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4"/>
    <n v="239"/>
    <x v="4"/>
    <s v="7. No se cuenta con un instrumento adecuado para realizar el seguimiento a las PQR`s del proyecto, por lo que es necesario que la interventoría incluya una casilla de actualización de cada PQR, en donde se explique de una forma detallada y clara el tratamiento que se le ha dado, y las actuaciones más recientes que se han realizado para dar respuesta oportuna al peticionario, dando cumplimiento a lo mencionado en el literal 3) informes mensuales de la sección 4.02 del contrato No. 548 de 2013, el cual menciona “x) Relación sobre la atención de las solicitudes, quejas y reclamos presentados por la ciudadanía que tengan como objeto algún tema atinente a las obligaciones del contratista y del interventor, así como las correspondientes respuestas”."/>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5"/>
    <n v="240"/>
    <x v="4"/>
    <s v="1. De acuerdo a la verificación documental de la información que se encuentra en la plataforma Project on line, se observó que en la programación del proyecto no se muestra avance en etapas que ya surtieron su respectivo procedimiento, como lo son la de preconstrucción, puesta en punto, y parte de operación y mantenimiento, razón por la cual es necesario ajustar dichos porcentajes a los reales y registrar oportunamente el avance de las actividades que hacen parte del proyecto desde su inicio. "/>
    <s v="GESTIÓN CONTRACTUAL Y  SEGUIMIENTO DE  PROYECTOS DE  INFRAESTRUCTURA DE TRANSPORTE "/>
    <x v="3"/>
    <x v="56"/>
    <s v="Mónica Bibiana Forero "/>
    <s v="Octubre de 2016"/>
    <x v="8"/>
    <x v="4"/>
    <s v="PEI"/>
    <n v="34"/>
    <m/>
    <m/>
    <m/>
    <s v="Se recibe memorando 20163060148543 del 23 de noviembre de 2016, en el cual se precisa la novedad del proyecto concesionado, ya que project tiene cargada la concesión anterior UT Los Comuneros y no la actual Concesionaria Vial de Colombia S.A.S. Se comenta que se solicitara a sistemas aclarar la novedad."/>
    <m/>
    <m/>
    <m/>
    <s v="Avance Diciembre 7, Se requiere establecer cuales fueron los lineamientos adoptados con Sistemas para subsanar la novedad."/>
    <n v="0"/>
    <x v="0"/>
    <m/>
    <x v="0"/>
    <x v="0"/>
    <x v="1"/>
  </r>
  <r>
    <n v="3247"/>
    <n v="242"/>
    <x v="4"/>
    <s v="1. Realizar un mejoramiento a la página web en virtud de la obligación contractual contenida en el anexo requerimientos técnicos de interventoría numeral 4.1.2.2 funciones generales literal a) “Elaborar una página Web de la Interventoría que presente diferentes niveles de información (layers) sobre datos importantes del proyecto…” adicional a esto verificar que la página web del concesionario tenga la información acorde según lo dispuesto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Debido a que actualmente no se está cumpliendo esta obligación contractual."/>
    <s v="GESTIÓN CONTRACTUAL Y  SEGUIMIENTO DE  PROYECTOS DE  INFRAESTRUCTURA DE TRANSPORTE "/>
    <x v="3"/>
    <x v="23"/>
    <s v="Ivan Mauricio Mejia Alarcon"/>
    <s v="Octubre de 2016"/>
    <x v="8"/>
    <x v="4"/>
    <s v="PEI"/>
    <n v="51"/>
    <m/>
    <m/>
    <m/>
    <s v="Mediante radicado No. 2016-409-117199-2 del 20 de diciembre de 2016 se indica que la interventoría elaboró la página web con el objeto de almacenar en ella toda la información contractual y mantenerla actualizada. Para el 15 de enero de 2017 se contará con un link que muestre toda la información de la ficha técnica debidamente actualizada._x000a__x000a_El Concesionario ha desarrollado una página web con la finalidad de mantener informados a los usuarios sobre la malla vial a su cargo (www.devimed.com.co - https://twitter.com/Devimed?lang=es - https://es-la.facebook.com/devimed/"/>
    <m/>
    <m/>
    <m/>
    <s v="Se hará el seguimiento en enero de 2017."/>
    <n v="0"/>
    <x v="0"/>
    <m/>
    <x v="0"/>
    <x v="0"/>
    <x v="1"/>
  </r>
  <r>
    <n v="3248"/>
    <n v="243"/>
    <x v="4"/>
    <s v="2. No se evidencia cómo la interventoría lleva a cabo el cumplimiento a la obligación contenida en el anexo requerimientos técnicos 4.1.2.3, literal C) Interventoría operación y mantenimiento e)Área Ambiental “Verificar que el sistema de calidad ambiental y el programa de Higiene, Seguridad Industrial y Salud Ocupacional elaborado por el Concesionario, cumpla con las disposiciones legales en materia de seguridad industrial y determinado para todas y cada una de las actividades de obra y operación a realizar y vigilar el cumplimiento..”"/>
    <s v="GESTIÓN CONTRACTUAL Y  SEGUIMIENTO DE  PROYECTOS DE  INFRAESTRUCTURA DE TRANSPORTE "/>
    <x v="3"/>
    <x v="23"/>
    <s v="Ivan Mauricio Mejia Alarcon"/>
    <s v="Octubre de 2016"/>
    <x v="8"/>
    <x v="4"/>
    <s v="PEI"/>
    <n v="51"/>
    <m/>
    <m/>
    <m/>
    <s v="Mediante radicado No. 2016-409-117199-2 del 20 de diciembre de 2016 se indica que se requerirá al Concesionario presentar mensualmente un plan de actividades SISO y por cada una de ellas entregar los certificados correspondientes a las acciones ejecutadas como partel del programa de Higiene, Seguridad y Salud Ocupacional."/>
    <m/>
    <m/>
    <m/>
    <s v="Se hará el seguimiento en enero de 2017."/>
    <n v="0"/>
    <x v="0"/>
    <m/>
    <x v="0"/>
    <x v="0"/>
    <x v="1"/>
  </r>
  <r>
    <n v="3249"/>
    <n v="244"/>
    <x v="4"/>
    <s v="3. No se evidencia cómo la interventoría lleva a cabo el cumplimiento a la obligación contenida en el anexo requerimientos técnicos, numeral 5.3 Informes mensuales, literal xiii) “Una relación sobre la atención de las solicitudes, quejas y reclamos presentados por la ciudadanía que tengan como objeto algún tema atinente a las obligaciones del concesionario y del interventor, el estado de trámite y contestación de las mismas y los mecanismos adoptados para la corrección de los problemas denunciados en tales PQR, dispuestos por el Interventor en caso de que fueran procedentes.”"/>
    <s v="GESTIÓN CONTRACTUAL Y  SEGUIMIENTO DE  PROYECTOS DE  INFRAESTRUCTURA DE TRANSPORTE "/>
    <x v="3"/>
    <x v="23"/>
    <s v="Ivan Mauricio Mejia Alarcon"/>
    <s v="Octubre de 2016"/>
    <x v="8"/>
    <x v="4"/>
    <s v="PEI"/>
    <n v="51"/>
    <m/>
    <m/>
    <m/>
    <s v="Mediante radicado No. 2016-409-117199-2 del 20 de diciembre de 2016 se indica que el Concesionario se encuentra estructurando en la página web un link para las PQR, insatisfacciones que deben ser informadas a la ANI o generar un enlace con la página de la ANI. La decisión será informada una vez se defina."/>
    <m/>
    <m/>
    <m/>
    <s v="Se hará el seguimiento en enero de 2017."/>
    <n v="0"/>
    <x v="0"/>
    <m/>
    <x v="0"/>
    <x v="0"/>
    <x v="1"/>
  </r>
  <r>
    <n v="3250"/>
    <n v="245"/>
    <x v="4"/>
    <s v="4. No se evidencia cómo la interventoría lleva a cabo el cumplimiento a la obligación contenida en el anexo requerimientos técnicos 4.1.2.3, literal C) Interventoría operación y mantenimiento f) Área Social “Monitorear la adecuada ejecución del Plan Social Básico, Programa de Atención al Usuario, Programa Vecinos, Programa de Seguridad Vial, Programa Comunicar, Programa Iniciativas y Programa Rehabitar, y demás aspectos definidos en el Apéndice Social de Contrato de concesión.”"/>
    <s v="GESTIÓN CONTRACTUAL Y  SEGUIMIENTO DE  PROYECTOS DE  INFRAESTRUCTURA DE TRANSPORTE "/>
    <x v="3"/>
    <x v="23"/>
    <s v="Ivan Mauricio Mejia Alarcon"/>
    <s v="Octubre de 2016"/>
    <x v="8"/>
    <x v="4"/>
    <s v="PEI"/>
    <n v="51"/>
    <m/>
    <m/>
    <m/>
    <m/>
    <m/>
    <m/>
    <m/>
    <m/>
    <n v="0"/>
    <x v="2"/>
    <m/>
    <x v="0"/>
    <x v="0"/>
    <x v="1"/>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s v="GESTIÓN CONTRACTUAL Y  SEGUIMIENTO DE  PROYECTOS DE  INFRAESTRUCTURA DE TRANSPORTE "/>
    <x v="3"/>
    <x v="23"/>
    <s v="Ivan Mauricio Mejia Alarcon"/>
    <s v="Octubre de 2016"/>
    <x v="8"/>
    <x v="4"/>
    <s v="PEI"/>
    <n v="51"/>
    <m/>
    <m/>
    <m/>
    <m/>
    <m/>
    <m/>
    <m/>
    <m/>
    <n v="0"/>
    <x v="2"/>
    <m/>
    <x v="0"/>
    <x v="0"/>
    <x v="1"/>
  </r>
  <r>
    <n v="3252"/>
    <n v="247"/>
    <x v="4"/>
    <s v="2. Se evidencia falencia en el cargue de información en la plataforma Project Online, ya que se encuentra desactualizada respecto al avance del proyecto."/>
    <s v="GESTIÓN CONTRACTUAL Y  SEGUIMIENTO DE  PROYECTOS DE  INFRAESTRUCTURA DE TRANSPORTE "/>
    <x v="3"/>
    <x v="23"/>
    <s v="Ivan Mauricio Mejia Alarcon"/>
    <s v="Octubre de 2016"/>
    <x v="8"/>
    <x v="4"/>
    <s v="PEI"/>
    <n v="51"/>
    <m/>
    <m/>
    <m/>
    <m/>
    <m/>
    <m/>
    <m/>
    <m/>
    <n v="0"/>
    <x v="2"/>
    <m/>
    <x v="0"/>
    <x v="0"/>
    <x v="1"/>
  </r>
  <r>
    <n v="3253"/>
    <n v="248"/>
    <x v="4"/>
    <s v="3. Se deben plantear los alcances de las interventorías de manera que se prevean incluir la vigilancia y control a todas las obras realizadas tanto en el contrato de concesión como en sus adicionales, de igual manera en las derivadas por atención de ola invernal que se ejecutaron con el Fondo de Adaptación."/>
    <s v="GESTIÓN CONTRACTUAL Y  SEGUIMIENTO DE  PROYECTOS DE  INFRAESTRUCTURA DE TRANSPORTE "/>
    <x v="3"/>
    <x v="23"/>
    <s v="Ivan Mauricio Mejia Alarcon"/>
    <s v="Octubre de 2016"/>
    <x v="8"/>
    <x v="4"/>
    <s v="PEI"/>
    <n v="51"/>
    <m/>
    <m/>
    <m/>
    <m/>
    <m/>
    <m/>
    <m/>
    <m/>
    <n v="0"/>
    <x v="2"/>
    <m/>
    <x v="0"/>
    <x v="0"/>
    <x v="1"/>
  </r>
  <r>
    <n v="3254"/>
    <n v="249"/>
    <x v="4"/>
    <s v="1. La interventoría no soporta el seguimiento al plan que entregó el concesionario el 16/06/2015 relacionado con el Sistema de Administración del Riesgo de Lavado de Activos y de la Financiación del Terrorismo – SARLAFT. Según lo estipulado en el contrato de concesión parte general (IV-4.2-aa-iv), este plan será aplicado por el concesionario durante todo el plazo de la concesión; si bien la interventoría le dio el visto bueno al documento se espera además un examen, verificación y control periódico (criterio 12 – MED financiera)."/>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5"/>
    <n v="250"/>
    <x v="4"/>
    <s v="2. La interventoría no incluye en su página web información puntal sobre la actualidad del proyecto ni datos importantes para la interlocución, de conformidad a lo inferido del plan de cargas de trabajo (anexo 4, numeral 5.3.3 – a); como por ejemplo, descripción de las unidades funcionales, oferta de servicios de la concesión, datos de contacto en campo tanto de la interventoría como del concesionario, enlaces a las páginas web de la ANI y del concesionario, registro fotográfico actualizado de las actividades y de reuniones adelantadas, entre otros. "/>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6"/>
    <n v="251"/>
    <x v="4"/>
    <s v="1. El proyecto se encuentra en ausencia de un soporte contractual debido a que el plazo de la fase de pre-construcción se terminó el 13/09/2016 y aún no inicia la sucesiva fase de construcción. La interventoría advirtió con oficio 20164090739382 del 23/08/2016 que varios de los requisitos para haber dado inicio a la fase de construcción se cumplirían solo en un largo plazo y alertó a la Entidad sobre la imposibilidad de que la fase de pre-construcción culminase en la fecha establecida. En este mismo oficio, la interventoría señaló que era indispensable establecer la prórroga de esta fase de pre-construcción con un otrosí, y que se deberían empezar desde ese entonces a convenir sus términos, de acuerdo con un cronograma de ejecución de las tareas faltantes que el concesionario propuso desde el 16/08/2016."/>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s v="GESTIÓN CONTRACTUAL Y  SEGUIMIENTO DE  PROYECTOS DE  INFRAESTRUCTURA DE TRANSPORTE "/>
    <x v="3"/>
    <x v="58"/>
    <s v="Maria Imelda Gonzalez Guevara"/>
    <s v="Noviembre de 2016"/>
    <x v="4"/>
    <x v="4"/>
    <s v="PIL"/>
    <n v="2"/>
    <m/>
    <m/>
    <m/>
    <m/>
    <m/>
    <m/>
    <m/>
    <m/>
    <n v="0"/>
    <x v="2"/>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s v="GESTIÓN CONTRACTUAL Y  SEGUIMIENTO DE  PROYECTOS DE  INFRAESTRUCTURA DE TRANSPORTE "/>
    <x v="3"/>
    <x v="3"/>
    <s v="Luz Mary Hernández Villadiego"/>
    <s v="Noviembre de 2016"/>
    <x v="4"/>
    <x v="4"/>
    <s v="PEI"/>
    <n v="39"/>
    <m/>
    <m/>
    <m/>
    <m/>
    <m/>
    <m/>
    <m/>
    <m/>
    <n v="0"/>
    <x v="2"/>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s v="GESTIÓN CONTRACTUAL Y  SEGUIMIENTO DE  PROYECTOS DE  INFRAESTRUCTURA DE TRANSPORTE "/>
    <x v="3"/>
    <x v="3"/>
    <s v="Luz Mary Hernández Villadiego"/>
    <s v="Noviembre de 2016"/>
    <x v="4"/>
    <x v="4"/>
    <s v="PEI"/>
    <n v="39"/>
    <m/>
    <m/>
    <m/>
    <m/>
    <m/>
    <m/>
    <m/>
    <m/>
    <n v="0"/>
    <x v="2"/>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s v="GESTIÓN CONTRACTUAL Y  SEGUIMIENTO DE  PROYECTOS DE  INFRAESTRUCTURA DE TRANSPORTE "/>
    <x v="3"/>
    <x v="3"/>
    <s v="Luz Mary Hernández Villadiego"/>
    <s v="Noviembre de 2016"/>
    <x v="4"/>
    <x v="4"/>
    <s v="PEI"/>
    <n v="39"/>
    <m/>
    <m/>
    <m/>
    <m/>
    <m/>
    <m/>
    <m/>
    <m/>
    <n v="0"/>
    <x v="2"/>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GESTIÓN CONTRACTUAL Y  SEGUIMIENTO DE  PROYECTOS DE  INFRAESTRUCTURA DE TRANSPORTE "/>
    <x v="3"/>
    <x v="3"/>
    <s v="Luz Mary Hernández Villadiego"/>
    <s v="Noviembre de 2016"/>
    <x v="4"/>
    <x v="4"/>
    <s v="PEI"/>
    <n v="39"/>
    <m/>
    <m/>
    <m/>
    <m/>
    <m/>
    <m/>
    <m/>
    <m/>
    <n v="0"/>
    <x v="2"/>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s v="SISTEMA ESTRATÉGICO DE PLANEACIÓN Y  GESTIÓN "/>
    <x v="1"/>
    <x v="59"/>
    <s v="Juan Diego Toro Bautista"/>
    <s v="Noviembre de 2016"/>
    <x v="4"/>
    <x v="4"/>
    <s v="PEI "/>
    <n v="7"/>
    <m/>
    <m/>
    <m/>
    <m/>
    <m/>
    <m/>
    <m/>
    <m/>
    <n v="0"/>
    <x v="2"/>
    <m/>
    <x v="0"/>
    <x v="0"/>
    <x v="0"/>
  </r>
  <r>
    <n v="3263"/>
    <n v="258"/>
    <x v="4"/>
    <s v="1. En cuatro (4) de las seis (6) problemáticas del Anillo Vial de Crespo, expuestas en la tabla 10 del presente informe, no es clara la actuación de la interventoría para efectos de advertir o alertar previamente, sobre la eventual ocurrencia de la situación indeseada."/>
    <s v="GESTIÓN CONTRACTUAL Y  SEGUIMIENTO DE  PROYECTOS DE  INFRAESTRUCTURA DE TRANSPORTE "/>
    <x v="3"/>
    <x v="60"/>
    <s v="Víctor Alfonso Trespalacios "/>
    <s v="Noviembre de 2016"/>
    <x v="4"/>
    <x v="4"/>
    <s v="PEI "/>
    <n v="15"/>
    <m/>
    <m/>
    <m/>
    <s v="1. Mediante oficio requerir un informe a la Interventoría, con las actuaciones realizadas respecto a la problemáticas indicadas en el Informe de Control Interno sobre el Anillo Vial de Crespo._x000a_2. Mediante oficio requerir a la interventoría la presentación de un plan de contingencia y el seguimiento de las actividades desarrolladas por el concesionario, a efectos de advertir a la Agencia las posibles problemátic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2-1 del 06 de febrero de 2017 la supervisión del proyecto solicita a la interventoría soportes para subsanar no conformidad."/>
    <n v="0"/>
    <x v="0"/>
    <m/>
    <x v="0"/>
    <x v="0"/>
    <x v="1"/>
  </r>
  <r>
    <n v="3264"/>
    <n v="259"/>
    <x v="4"/>
    <s v="1. Es importante que la ANI disponga un límite contractual para la finalización definitiva de los trabajos y ajustes en las obras que aún se adelantan en el Anillo Vial de Crespo; actividades que, entre otras cosas, afectan la movilidad de los usuarios que transitan por la zona. Lo anterior en vista de que el Plan de Trabajo para las actividades de drenaje pluvial en la Avenida Santander fue modificado y se cambió la fecha de finalización del 24/11/2016 hasta el 02/12/2016, al mismo tiempo que se reportan retrasos en algunas tareas. Además, es fundamental que se estipulen los procedimientos, criterios y parámetros técnicos de aceptación o recepción de estas obras que exigirá la interventoría, para asegurar una adecuada desafectación y posterior cesión de la infraestructura. "/>
    <s v="GESTIÓN CONTRACTUAL Y  SEGUIMIENTO DE  PROYECTOS DE  INFRAESTRUCTURA DE TRANSPORTE "/>
    <x v="3"/>
    <x v="60"/>
    <s v="Víctor Alfonso Trespalacios "/>
    <s v="Noviembre de 2016"/>
    <x v="4"/>
    <x v="4"/>
    <s v="PEI "/>
    <n v="15"/>
    <m/>
    <m/>
    <m/>
    <s v="1. Solicitar a la interventoría mediante oficio la presentación del procedimiento y una lista de control, la cual incluya entre otros, los criterios y parámetros técnicos establecidos contractaulmente para el recibo de obras._x000a_2. Solicitar a interventoría mediante oficio la suscripción del acta de recibo de obr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3-1 del 06 de febrero de 2017 la supervisión del proyecto solicita a la interventoría soportes para subsanar no conformidad."/>
    <n v="0"/>
    <x v="0"/>
    <m/>
    <x v="0"/>
    <x v="0"/>
    <x v="1"/>
  </r>
  <r>
    <n v="3265"/>
    <n v="260"/>
    <x v="4"/>
    <s v="1. Se tiene incertidumbre frente al acto administrativo por medio del cual se decidió la impugnación del procedimiento sancionatorio, si se tiene en cuenta que en la resolución 1293 del 25/08/2016 se revocó la multa impuesta originalmente, manteniendo el incumplimiento en el contrato, pero sin provocar análisis alguno de los perjuicios sufridos por la entidad como consecuencia del incumplimiento. En este orden de ideas, probado como está el incumplimiento correspondiente, el acto administrativo sancionatorio, de manera coherente, ha debido provocar un análisis de los perjuicios y su consecuente valoración en la parte resolutiva del mismo, lo cual podría ocasionar un presunto detrimento patrimonial al Estado"/>
    <s v="GESTIÓN JURÍDICA"/>
    <x v="4"/>
    <x v="60"/>
    <s v="Víctor Alfonso Trespalacios "/>
    <s v="Noviembre de 2016"/>
    <x v="4"/>
    <x v="4"/>
    <s v="PEI "/>
    <n v="15"/>
    <m/>
    <m/>
    <m/>
    <s v="1. Solicitar a través de memorando, concepto jurídico a la Vicepresidencia Jurídica, en el cual se detalle con los soportes correspondientes, las acciones tomadas a la impugnación del procedimiento sancionatorio mencionado en el informe de Control Interno, así como el análisis de los perjuicios que se puedan presentar."/>
    <m/>
    <m/>
    <m/>
    <s v="Por medio de memorando No. 2016-300-016389-3 del 20 de diciembre de 2016 se recibe Plan de Acción a las No Conformidades identificadas por la Oficina de Control Interno. Se encuentran pendientes evidencias para cerrar No Conformidades."/>
    <n v="0"/>
    <x v="0"/>
    <m/>
    <x v="0"/>
    <x v="0"/>
    <x v="1"/>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s v="GESTIÓN ADMINISTRATIVA Y FINANCIERA"/>
    <x v="2"/>
    <x v="61"/>
    <s v="Diana Carolina Medina Peña"/>
    <s v="Diciembre de 2016"/>
    <x v="9"/>
    <x v="4"/>
    <s v="PEI"/>
    <n v="114"/>
    <m/>
    <m/>
    <m/>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2"/>
    <m/>
    <x v="0"/>
    <x v="0"/>
    <x v="0"/>
  </r>
  <r>
    <n v="3267"/>
    <n v="262"/>
    <x v="4"/>
    <s v="En atención a la muestra representativa solicitada por esta auditoría se concluyó que en relación con un expediente disciplinario se incumplieron los términos procesales, en la medida en que se profirió una decisión de terminación de procedimiento y archivo de la indagación preliminar 1 año y 4 meses  después de proferir auto de indagación preliminar, lo cual desconoce flagrantemente lo preceptuado en el artículo 150 de la Ley 734 de 2002,  en tanto que, señala que la indagación preliminar tendrá una duración de seis (6) meses que culminará con el archivo definitivo o auto de apertura. Así, al ser los términos procesales de obligatorio cumplimiento por su condición de perentorios, se evidencia un incumplimiento a un requisito legal."/>
    <s v="GESTIÓN ADMINISTRATIVA Y FINANCIERA"/>
    <x v="2"/>
    <x v="61"/>
    <s v="Diana Carolina Medina Peña"/>
    <s v="Diciembre de 2016"/>
    <x v="9"/>
    <x v="4"/>
    <s v="PEI"/>
    <n v="114"/>
    <m/>
    <m/>
    <s v="Acción preventiva"/>
    <s v="Como acciones de mejora el Grupo plantea: (1) Proyectar y alimentar una matriz de términos que mes a mes, contenga los expedientes disciplinarios. Lo que permitirá observar cada mes el adelantamiento de las diferentes etapas procesales y las pruebas practicadas y aportadas. (2) Contar con una estadísticas interna de los procesos disciplinarios, por etapas procedimentales. 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
    <x v="0"/>
    <m/>
    <x v="0"/>
    <x v="0"/>
    <x v="0"/>
  </r>
  <r>
    <n v="3268"/>
    <n v="263"/>
    <x v="4"/>
    <s v="En el procedimiento “Control Interno Disciplinario”, acápite “alcance” se hace mención a la Oficina de Asuntos Disciplinarios”, lo cual no está en consonancia con la estructura adoptada al interior de la entidad, que está concebido como un grupo interno de trabajo. Se sugiere corregir el procedimiento en el acápite indicado"/>
    <s v="GESTIÓN ADMINISTRATIVA Y FINANCIERA"/>
    <x v="2"/>
    <x v="61"/>
    <s v="Diana Carolina Medina Peña"/>
    <s v="Diciembre de 2016"/>
    <x v="9"/>
    <x v="4"/>
    <s v="PEI"/>
    <n v="114"/>
    <m/>
    <m/>
    <s v="Acción correctiva"/>
    <s v="Como acciones de mejora el grupo plantea: (1) Remitir correo electrónico al área de Calidad de la Vicepresidencia de Planeación, Riesgos y Entorno en solicitud de corrección y modificación del procedimiento disciplinario. Tarea que se realizó el 7 de diciembre de 2016, correo copiado a la Auditora. (2) Controlar por parte de la persona que proyecta el procedimiento disciplinario y las modificaciones que hubiere. (3) Control por el servidor público encargado de la revisión de dicho procedimiento. (4) Control de parte del servidor público responsable de la aprobación de las correcciones, cambios, modificaciones, etc. Todos estos controles permitirán que los roles de quienes participamos en el procedimiento sean cumplidos a cabalidad."/>
    <m/>
    <m/>
    <m/>
    <s v="El auditor considera que las acciones de mejoramiento planteadas  por el área auditada son adecuadas, necesarias y superaron la no conformidad advertida, pues el procedimiento se publicó  acatando los fundamentos de la no conformidad."/>
    <n v="1"/>
    <x v="1"/>
    <m/>
    <x v="2"/>
    <x v="1"/>
    <x v="0"/>
  </r>
  <r>
    <n v="3269"/>
    <n v="264"/>
    <x v="4"/>
    <s v="En  auto  inhibitorio, expediente No. 021 del 14 de septiembre de 2016 fue revisado por una persona distinta a la coordinadora del grupo de trabajo que ejerce la función disciplinaria, lo cual evidencia un incumplimiento al procedimiento “Control Interno Disciplinario”."/>
    <s v="GESTIÓN ADMINISTRATIVA Y FINANCIERA"/>
    <x v="2"/>
    <x v="61"/>
    <s v="Diana Carolina Medina Peña"/>
    <s v="Diciembre de 2016"/>
    <x v="9"/>
    <x v="4"/>
    <s v="PEI"/>
    <n v="114"/>
    <m/>
    <m/>
    <s v="Acción preventiva"/>
    <s v="(1)Como acciones de mejora el grupo plantea: Control de parte de quien proyecta la providencia. (2) Control del servidor público que revisa la providencia para pasar al despacho. (3) Determinación y control de los servidores públicos que de acuerdo con sus funciones deben proyectar y revisar las providencias._x000a_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0"/>
    <n v="265"/>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y poco fiables presentadas por parte del área auditada en cuanto al número de procesos y las etapas procesales en que se encuentran los mismos en atención al período seleccionado en este informe, incumplieron lo preceptuado en dicha norma de calidad, pues impidieron realizar un análisis cuantitativo en aras de determinar el nivel de eficiencia y efectividad en el ejercicio de la función disciplinaria en la entidad, obstaculizando la posibilidad del mejoramiento continuo."/>
    <s v="GESTIÓN ADMINISTRATIVA Y FINANCIERA"/>
    <x v="2"/>
    <x v="61"/>
    <s v="Diana Carolina Medina Peña"/>
    <s v="Diciembre de 2016"/>
    <x v="9"/>
    <x v="4"/>
    <s v="PEI"/>
    <n v="114"/>
    <m/>
    <m/>
    <s v="Acción preventiva"/>
    <s v="Como acciones de mejoramiento se procederá a: (1) Hacer un nuevo cuadro que contenga información de los expedientes, por etapa y por actividad procesal. (2) Iniciar y mantener un inventario y control de autos de trámite.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1"/>
    <n v="266"/>
    <x v="4"/>
    <s v="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s v="GESTIÓN ADMINISTRATIVA Y FINANCIERA"/>
    <x v="2"/>
    <x v="61"/>
    <s v="Diana Carolina Medina Peña"/>
    <s v="Diciembre de 2016"/>
    <x v="9"/>
    <x v="4"/>
    <s v="PEI"/>
    <n v="114"/>
    <m/>
    <m/>
    <m/>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2"/>
    <x v="2"/>
    <m/>
    <x v="0"/>
    <x v="0"/>
    <x v="0"/>
  </r>
  <r>
    <n v="3272"/>
    <n v="267"/>
    <x v="4"/>
    <s v="Algunas de las acciones de mejora propuestas ante el informe de auditoría presentada en mes de junio de año 2014, son negaciones a la observación y/o recomendación planteada en el informe, sin que exista una argumentación al respecto y sin que se indique una acción encaminada a corregir o enmendar las irregularidades identificadas, lo cual impide generar valor agregado y mejoramiento continuo connatural al ejercicio de las funciones públicas. Así mismo, se observó por esta auditoría que cuando se hicieron recomendaciones en algunas de ellas no se implementó ninguna acción, bajo el argumento que es una recomendación, lo cual no es apropiado, en la medida que ante una recomendación se debe explicar por qué no se acoge con argumentos sólidos relacionadas con el tema de la recomendación, o si se acoge implementar una acción de mejora concreta y precisa. Se concluye que el área auditada incumplió lo previsto en el artículo, literal g, que señala: “Toda entidad bajo la responsabilidad de sus directivos debe por lo menos implementar los siguientes aspectos que deben orientar la aplicación del control interno: g. Aplicación de las recomendaciones resultantes de las evaluaciones del control interno."/>
    <s v="GESTIÓN ADMINISTRATIVA Y FINANCIERA"/>
    <x v="2"/>
    <x v="61"/>
    <s v="Diana Carolina Medina Peña"/>
    <s v="Diciembre de 2016"/>
    <x v="9"/>
    <x v="4"/>
    <s v="PEI"/>
    <n v="114"/>
    <m/>
    <m/>
    <m/>
    <s v="Como acciones de mejoramiento se procederá a: (1) Esta no conformidad relacionada con las observaciones previstas en la auditoría adelantada por la Oficina de Control Interno, a mediados del año 2014, será soporte para atender las observaciones plasmadas en el informe de este año. (2) Se hará plan de mejoramiento respecto de las recomendaciones.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en tanto que para esta auditoría se presentó un plan de mejoramiento , haciendo relación a cada no conformidad y sus correspondientes acciones de mejora a realizar y el tiempo programado para la implementación de la acción de mejora; sin embargo respecto de las recomendaciones por parte del área auditada solo se hizo alusión a una de ellas, guardando silencio respecto de las otras._x000a__x000a_Se hará seguimiento en el mes de junio de 2017 para determinar la efectividad de dicha acción."/>
    <n v="0.7"/>
    <x v="0"/>
    <m/>
    <x v="0"/>
    <x v="0"/>
    <x v="0"/>
  </r>
  <r>
    <n v="3273"/>
    <n v="268"/>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presentadas por parte del área auditada en cuanto al número de contratistas existentes en cada una de las dependencias de la entidad en atención al período seleccionado en este informe, implica un posible incumplimiento de lo preceptuado en dicha norma de calidad, pues impidió realizar un análisis cuantitativo en aras de determinar la relación existente entre el número de las personas vinculadas a la planta de personal y el número de los contratistas de prestación de servicios en la ANI."/>
    <s v="GESTIÓN ADMINISTRATIVA Y FINANCIERA"/>
    <x v="2"/>
    <x v="62"/>
    <s v="Diana Carolina Medina Peña"/>
    <s v="Diciembre de 2016"/>
    <x v="9"/>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0.4"/>
    <x v="0"/>
    <m/>
    <x v="0"/>
    <x v="0"/>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s v="GESTIÓN ADMINISTRATIVA Y FINANCIERA"/>
    <x v="2"/>
    <x v="62"/>
    <s v="Diana Carolina Medina Peña"/>
    <s v="Diciembre de 2016"/>
    <x v="9"/>
    <x v="4"/>
    <s v="PEI"/>
    <n v="28"/>
    <m/>
    <m/>
    <s v="Acción preven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
    <n v="0.4"/>
    <x v="0"/>
    <m/>
    <x v="0"/>
    <x v="0"/>
    <x v="0"/>
  </r>
  <r>
    <n v="3275"/>
    <n v="270"/>
    <x v="4"/>
    <s v="El área auditada al suministrar la información inconsistente respecto del número de contratistas de prestación de servicios previsto en la entidad,  incumplió lo preceptuado en el manual de funciones, respecto de las funciones establecidas en los numerales 4 y 5 del manual especifico de funciones y competencias laborales de la ANI, en  tanto que, el área auditada no tiene una información actualizada, diáfana  y veraz del desarrollo  de la actividad de la contratación de prestación de servicios en la entidad."/>
    <s v="GESTIÓN ADMINISTRATIVA Y FINANCIERA"/>
    <x v="2"/>
    <x v="62"/>
    <s v="Diana Carolina Medina Peña"/>
    <s v="Diciembre de 2016"/>
    <x v="9"/>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0.4"/>
    <x v="0"/>
    <m/>
    <x v="0"/>
    <x v="0"/>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m/>
    <x v="7"/>
    <x v="63"/>
    <s v="Luis Miguel Sabogal Camargo"/>
    <s v="Diciembre de 2016"/>
    <x v="9"/>
    <x v="4"/>
    <s v="PEI"/>
    <n v="119"/>
    <m/>
    <m/>
    <m/>
    <m/>
    <m/>
    <m/>
    <m/>
    <m/>
    <n v="0"/>
    <x v="2"/>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s v="ESTRUCTURACIÓN DE PROYECTOS DE INFRAESTRUCTURA DE TRANSPORTE"/>
    <x v="6"/>
    <x v="15"/>
    <s v="Luis Miguel Sabogal Camargo"/>
    <s v="Diciembre de 2016"/>
    <x v="9"/>
    <x v="4"/>
    <s v="PEI"/>
    <n v="119"/>
    <m/>
    <m/>
    <m/>
    <m/>
    <m/>
    <m/>
    <m/>
    <m/>
    <n v="0"/>
    <x v="2"/>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GESTIÓN JURÍDICA"/>
    <x v="4"/>
    <x v="64"/>
    <s v="Luis Miguel Sabogal Camargo"/>
    <s v="Diciembre de 2016"/>
    <x v="9"/>
    <x v="4"/>
    <s v="PEI"/>
    <n v="119"/>
    <m/>
    <m/>
    <m/>
    <m/>
    <m/>
    <m/>
    <m/>
    <m/>
    <n v="0"/>
    <x v="2"/>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ESTRUCTURACIÓN DE PROYECTOS DE INFRAESTRUCTURA DE TRANSPORTE"/>
    <x v="6"/>
    <x v="15"/>
    <s v="Luis Miguel Sabogal Camargo"/>
    <s v="Diciembre de 2016"/>
    <x v="9"/>
    <x v="4"/>
    <s v="PEI"/>
    <n v="119"/>
    <m/>
    <m/>
    <m/>
    <m/>
    <m/>
    <m/>
    <m/>
    <m/>
    <n v="0"/>
    <x v="2"/>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s v="ESTRUCTURACIÓN DE PROYECTOS DE INFRAESTRUCTURA DE TRANSPORTE"/>
    <x v="6"/>
    <x v="15"/>
    <s v="Luis Miguel Sabogal Camargo"/>
    <s v="Diciembre de 2016"/>
    <x v="9"/>
    <x v="4"/>
    <s v="PEI"/>
    <n v="119"/>
    <m/>
    <m/>
    <m/>
    <m/>
    <m/>
    <m/>
    <m/>
    <m/>
    <n v="0"/>
    <x v="2"/>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s v="ESTRUCTURACIÓN DE PROYECTOS DE INFRAESTRUCTURA DE TRANSPORTE"/>
    <x v="6"/>
    <x v="15"/>
    <s v="Luis Miguel Sabogal Camargo"/>
    <s v="Diciembre de 2016"/>
    <x v="9"/>
    <x v="4"/>
    <s v="PEI"/>
    <n v="119"/>
    <m/>
    <m/>
    <m/>
    <m/>
    <m/>
    <m/>
    <m/>
    <m/>
    <n v="0"/>
    <x v="2"/>
    <m/>
    <x v="0"/>
    <x v="0"/>
    <x v="0"/>
  </r>
  <r>
    <n v="3282"/>
    <n v="277"/>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s v="GESTIÓN ADMINISTRATIVA Y FINANCIERA"/>
    <x v="2"/>
    <x v="65"/>
    <s v="Luz Mary Hernández Villadiego"/>
    <s v="Enero de 2017"/>
    <x v="5"/>
    <x v="5"/>
    <s v="PAOC"/>
    <n v="1"/>
    <m/>
    <m/>
    <m/>
    <m/>
    <m/>
    <m/>
    <m/>
    <m/>
    <n v="0"/>
    <x v="2"/>
    <m/>
    <x v="0"/>
    <x v="0"/>
    <x v="0"/>
  </r>
  <r>
    <n v="3283"/>
    <n v="278"/>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s v="GESTIÓN ADMINISTRATIVA Y FINANCIERA"/>
    <x v="2"/>
    <x v="65"/>
    <s v="Luz Mary Hernández Villadiego"/>
    <s v="Enero de 2017"/>
    <x v="5"/>
    <x v="5"/>
    <s v="PAOC"/>
    <n v="1"/>
    <m/>
    <m/>
    <m/>
    <m/>
    <m/>
    <m/>
    <m/>
    <m/>
    <n v="0"/>
    <x v="2"/>
    <m/>
    <x v="0"/>
    <x v="0"/>
    <x v="0"/>
  </r>
  <r>
    <n v="3284"/>
    <n v="279"/>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s v="GESTIÓN ADMINISTRATIVA Y FINANCIERA"/>
    <x v="2"/>
    <x v="65"/>
    <s v="Luz Mary Hernández Villadiego"/>
    <s v="Enero de 2017"/>
    <x v="5"/>
    <x v="5"/>
    <s v="PAOC"/>
    <n v="1"/>
    <m/>
    <m/>
    <m/>
    <m/>
    <m/>
    <m/>
    <m/>
    <m/>
    <n v="0"/>
    <x v="2"/>
    <m/>
    <x v="0"/>
    <x v="0"/>
    <x v="0"/>
  </r>
  <r>
    <n v="3285"/>
    <n v="280"/>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s v="GESTIÓN ADMINISTRATIVA Y FINANCIERA"/>
    <x v="2"/>
    <x v="65"/>
    <s v="Luz Mary Hernández Villadiego"/>
    <s v="Enero de 2017"/>
    <x v="5"/>
    <x v="5"/>
    <s v="PAOC"/>
    <n v="1"/>
    <m/>
    <m/>
    <m/>
    <m/>
    <m/>
    <m/>
    <m/>
    <m/>
    <n v="0"/>
    <x v="2"/>
    <m/>
    <x v="0"/>
    <x v="0"/>
    <x v="0"/>
  </r>
  <r>
    <n v="3286"/>
    <n v="281"/>
    <x v="5"/>
    <s v="1. Realizar un mejoramiento a la página web en virtud de la obligación contractual contenida en el Anexo 4 – Metodología y Plan de Cargas de Trabajo, numeral 5.3.3 funciones generales, literal a) Área Administrativa, “…Elaborar una página Web de la Interventoría que presente diferentes niveles de información (layers) sobre datos importantes del proyecto…” Debido a que actualmente no se está cumpliendo esta obligación contractual."/>
    <s v="GESTIÓN CONTRACTUAL Y SEGUIMIENTO DE PROYECTOS DE INFRAESTRUCTURA DE TRANSPORTE"/>
    <x v="3"/>
    <x v="20"/>
    <s v="Ivan Mauricio Mejia Alarcon"/>
    <s v="Febrero de 2017"/>
    <x v="6"/>
    <x v="5"/>
    <s v="PEI"/>
    <n v="47"/>
    <m/>
    <m/>
    <m/>
    <m/>
    <m/>
    <m/>
    <m/>
    <m/>
    <n v="0"/>
    <x v="2"/>
    <m/>
    <x v="0"/>
    <x v="0"/>
    <x v="1"/>
  </r>
  <r>
    <n v="3287"/>
    <n v="282"/>
    <x v="5"/>
    <s v="2. No se evidencia como la interventoría está monitoreando la señalización temporal y planes de desvío por las obras de mantenimiento y culminación de obras menores que actualmente se llevan a cabo en el corredor vial. Esto de acuerdo a la obligación establecida en el Anexo 4 – Metodología y Plan de Cargas de Trabajo, numeral 5.3.3 funciones generales, literal b) Área Técnica “Revisar y verificar el estudio de señalización temporal y planes de desvíos programados que requiera el concesionario como parte de la ejecución del contrato de concesión...”."/>
    <s v="GESTIÓN CONTRACTUAL Y SEGUIMIENTO DE PROYECTOS DE INFRAESTRUCTURA DE TRANSPORTE"/>
    <x v="3"/>
    <x v="20"/>
    <s v="Ivan Mauricio Mejia Alarcon"/>
    <s v="Febrero de 2017"/>
    <x v="6"/>
    <x v="5"/>
    <s v="PEI"/>
    <n v="47"/>
    <m/>
    <m/>
    <m/>
    <m/>
    <m/>
    <m/>
    <m/>
    <m/>
    <n v="0"/>
    <x v="2"/>
    <m/>
    <x v="0"/>
    <x v="0"/>
    <x v="1"/>
  </r>
  <r>
    <n v="3288"/>
    <n v="283"/>
    <x v="5"/>
    <s v="3. No se evidencia como la interventoría está dando cumplimiento a la obligación establecida en el Anexo 4 – Metodología y Plan de Cargas de Trabajo, numeral 5.3.3 funciones generales, literal e) Área de Aforo y recaudo: “…Evaluar los riesgos asociados en el sistema de información existente en los peajes y verificar si el software y los procedimientos asociados con el manejo del sistema satisfacen los requerimientos de seguridad, efectividad y eficiencia…”."/>
    <s v="GESTIÓN CONTRACTUAL Y SEGUIMIENTO DE PROYECTOS DE INFRAESTRUCTURA DE TRANSPORTE"/>
    <x v="3"/>
    <x v="20"/>
    <s v="Ivan Mauricio Mejia Alarcon"/>
    <s v="Febrero de 2017"/>
    <x v="6"/>
    <x v="5"/>
    <s v="PEI"/>
    <n v="47"/>
    <m/>
    <m/>
    <m/>
    <m/>
    <m/>
    <m/>
    <m/>
    <m/>
    <n v="0"/>
    <x v="2"/>
    <m/>
    <x v="0"/>
    <x v="0"/>
    <x v="1"/>
  </r>
  <r>
    <n v="3289"/>
    <n v="284"/>
    <x v="5"/>
    <s v="4. No se evidencia elaboración de ficha técnica por parte de la interventoría respecto a la actualidad que vive el proyecto dando cumplimiento a la obligación establecida en el Anexo 4 – Metodología y Plan de Cargas de Trabajo, numeral 5.3.4.2 Interventoría Etapa de Construcción (b) Área Técnica: “…Elaborar y mantener actualizada una ficha técnica de la concesión de acuerdo con las orientaciones de la Agencia Nacional de Infraestructura en este sentido…”."/>
    <s v="GESTIÓN CONTRACTUAL Y SEGUIMIENTO DE PROYECTOS DE INFRAESTRUCTURA DE TRANSPORTE"/>
    <x v="3"/>
    <x v="20"/>
    <s v="Ivan Mauricio Mejia Alarcon"/>
    <s v="Febrero de 2017"/>
    <x v="6"/>
    <x v="5"/>
    <s v="PEI"/>
    <n v="47"/>
    <m/>
    <m/>
    <m/>
    <m/>
    <m/>
    <m/>
    <m/>
    <m/>
    <n v="0"/>
    <x v="2"/>
    <m/>
    <x v="0"/>
    <x v="0"/>
    <x v="1"/>
  </r>
  <r>
    <n v="3290"/>
    <n v="285"/>
    <x v="5"/>
    <s v="1. No se han suscrito todas las actas de inicio de etapa de operación de los trayectos, siendo que muchos de los tramos fueron terminados hace varios años. "/>
    <s v="GESTIÓN CONTRACTUAL Y SEGUIMIENTO DE PROYECTOS DE INFRAESTRUCTURA DE TRANSPORTE"/>
    <x v="3"/>
    <x v="20"/>
    <s v="Ivan Mauricio Mejia Alarcon"/>
    <s v="Febrero de 2017"/>
    <x v="6"/>
    <x v="5"/>
    <s v="PEI"/>
    <n v="47"/>
    <m/>
    <m/>
    <m/>
    <m/>
    <m/>
    <m/>
    <m/>
    <m/>
    <n v="0"/>
    <x v="2"/>
    <m/>
    <x v="0"/>
    <x v="0"/>
    <x v="1"/>
  </r>
  <r>
    <n v="3291"/>
    <n v="286"/>
    <x v="5"/>
    <s v="2. No se viene cumpliendo el índice de estado en los trayectos y/o subtrayectos que están en operación y no se evidencian los mecanismos sancionatorios por este no cumplimiento del contrato por parte del concesionario."/>
    <s v="GESTIÓN CONTRACTUAL Y SEGUIMIENTO DE PROYECTOS DE INFRAESTRUCTURA DE TRANSPORTE"/>
    <x v="3"/>
    <x v="20"/>
    <s v="Ivan Mauricio Mejia Alarcon"/>
    <s v="Febrero de 2017"/>
    <x v="6"/>
    <x v="5"/>
    <s v="PEI"/>
    <n v="47"/>
    <m/>
    <m/>
    <m/>
    <m/>
    <m/>
    <m/>
    <m/>
    <m/>
    <n v="0"/>
    <x v="2"/>
    <m/>
    <x v="0"/>
    <x v="0"/>
    <x v="1"/>
  </r>
  <r>
    <n v="3292"/>
    <n v="287"/>
    <x v="5"/>
    <s v="3. No se evidencia gestión para la definición de la prestación de servicio  del “área de servicio” ubicada cerca al municipio de Chocontá, dadas las circunstancias que llevaron a su sellamiento."/>
    <s v="GESTIÓN CONTRACTUAL Y SEGUIMIENTO DE PROYECTOS DE INFRAESTRUCTURA DE TRANSPORTE"/>
    <x v="3"/>
    <x v="20"/>
    <s v="Ivan Mauricio Mejia Alarcon"/>
    <s v="Febrero de 2017"/>
    <x v="6"/>
    <x v="5"/>
    <s v="PEI"/>
    <n v="47"/>
    <m/>
    <m/>
    <m/>
    <m/>
    <m/>
    <m/>
    <m/>
    <m/>
    <n v="0"/>
    <x v="2"/>
    <m/>
    <x v="0"/>
    <x v="0"/>
    <x v="1"/>
  </r>
  <r>
    <n v="3293"/>
    <n v="288"/>
    <x v="5"/>
    <s v="Se deben corregir las imperfecciones que se presentan en el puente INVIAS ya que éstas incrementan el riesgo de accidentalidad y probabilidad de falla de la estructura. Las imperfecciones son: a) peso del macizo de anclaje del sector Aguazul b) sobreesfuerzos en el macizo de anclaje del sector Yopal debido a la inapropiada posición de los cables de tensionamiento c) separación de las juntas de la viga No 2 sentido Yopal. Lo mencionado se enmarca dentro de las funciones generales del área técnica, definidas en el numeral 5.3.3 (b) del anexo 4 del contrato de interventoría (plan de cargas de trabajo), según el cual la interventoría debe: Verificar la corrección de cualquier tipo de error, desperfecto, vicio o error que se presente en la calidad de las obras por causa del concesionario. En caso de que los desperfectos, vicios o errores no hubieren sido advertidos durante la fase de construcción, éstos deberán ser corregidos en el momento en que se identifiquen durante la etapa de operación y mantenimiento."/>
    <s v="GESTIÓN CONTRACTUAL Y SEGUIMIENTO DE PROYECTOS DE INFRAESTRUCTURA DE TRANSPORTE"/>
    <x v="5"/>
    <x v="66"/>
    <s v="Daniel Felipe Saenz"/>
    <s v="Febrero de 2017"/>
    <x v="6"/>
    <x v="5"/>
    <s v="PEI"/>
    <n v="117"/>
    <m/>
    <m/>
    <m/>
    <m/>
    <m/>
    <m/>
    <m/>
    <m/>
    <n v="0"/>
    <x v="2"/>
    <m/>
    <x v="0"/>
    <x v="0"/>
    <x v="1"/>
  </r>
  <r>
    <n v="3294"/>
    <n v="289"/>
    <x v="5"/>
    <s v="Se debe conceptuar con lo solicitado y de manera oportuna ante los compromisos derivados del tratamiento a los presuntos incumplimientos del concesionario, particularmente ante el presunto incumplimiento asociado a los estudios de diseño geométrico y de detalle del proyecto. Lo mencionado se enmarca dentro de las funciones generales del área jurídica, definidas en el numeral 5.3.3 (d) del anexo 4 del contrato de interventoría (plan de cargas de trabajo), según el cual la interventoría debe: Estudiar y conceptuar oportunamente sobre las sugerencias y consultas jurídicas hechas por la AGENCIA NACIONAL DE INFRAESTRUCTURA."/>
    <s v="GESTIÓN CONTRACTUAL Y SEGUIMIENTO DE PROYECTOS DE INFRAESTRUCTURA DE TRANSPORTE"/>
    <x v="5"/>
    <x v="66"/>
    <s v="Daniel Felipe Saenz"/>
    <s v="Febrero de 2017"/>
    <x v="6"/>
    <x v="5"/>
    <s v="PEI"/>
    <n v="117"/>
    <m/>
    <m/>
    <m/>
    <m/>
    <m/>
    <m/>
    <m/>
    <m/>
    <n v="0"/>
    <x v="2"/>
    <m/>
    <x v="0"/>
    <x v="0"/>
    <x v="1"/>
  </r>
  <r>
    <n v="3295"/>
    <n v="290"/>
    <x v="5"/>
    <s v="No se evidencia que la interventoría haya notificado ni al concesionario ni a la ANI sobre el incumplimiento de la obligación precedente para dar inicio a la fase de construcción asociada a la no obtención a tiempo de la licencia ambiental de la unidad funcional 1. Según el numeral 4.1 (k) del contrato de concesión, el concesionario debe: Tramitar y obtener antes las Autoridades Estatales y/o Autoridades Ambientales todos los permisos, licencias, autorizaciones y concesiones para adelantar el Proyecto y para el uso y aprovechamiento de recursos naturales y para el depósito de materiales (…). "/>
    <s v="GESTIÓN CONTRACTUAL Y SEGUIMIENTO DE PROYECTOS DE INFRAESTRUCTURA DE TRANSPORTE"/>
    <x v="5"/>
    <x v="66"/>
    <s v="Daniel Felipe Saenz"/>
    <s v="Febrero de 2017"/>
    <x v="6"/>
    <x v="5"/>
    <s v="PEI"/>
    <n v="117"/>
    <m/>
    <m/>
    <m/>
    <m/>
    <m/>
    <m/>
    <m/>
    <m/>
    <n v="0"/>
    <x v="2"/>
    <m/>
    <x v="0"/>
    <x v="0"/>
    <x v="1"/>
  </r>
  <r>
    <n v="3296"/>
    <n v="291"/>
    <x v="5"/>
    <s v="La vicepresidencia ejecutiva debe asegurar la composición idónea del equipo de apoyo a la supervisión del proyecto, ya que según acta del plan de regularización del 14 de febrero de 2017, el equipo de supervisión no cuenta con profesionales de apoyo predial  y jurídico predial, a pesar de que el numeral 9.2 del manual de interventoría y supervisión de la ANI (GCSP-M-002) indica que el equipo de apoyo a la supervisión está conformado por técnicos, profesionales técnicos y jurídicos prediales, profesionales ambientales, profesionales sociales, financieros, jurídicos, profesionales de riesgos, abogados de defensa judicial. "/>
    <s v="GESTIÓN CONTRACTUAL Y SEGUIMIENTO DE PROYECTOS DE INFRAESTRUCTURA DE TRANSPORTE"/>
    <x v="5"/>
    <x v="66"/>
    <s v="Daniel Felipe Saenz"/>
    <s v="Febrero de 2017"/>
    <x v="6"/>
    <x v="5"/>
    <s v="PEI"/>
    <n v="117"/>
    <m/>
    <m/>
    <m/>
    <m/>
    <m/>
    <m/>
    <m/>
    <m/>
    <n v="0"/>
    <x v="2"/>
    <m/>
    <x v="0"/>
    <x v="0"/>
    <x v="1"/>
  </r>
  <r>
    <n v="3297"/>
    <n v="292"/>
    <x v="5"/>
    <s v="1. No se está dando cumplimiento a las disposiciones de la directiva presidencial 01 de 2016, respecto del ahorro del 10% en los Gastos Generales y Gastos de nómina y reducción de contratación por servicios personales, especialmente en los siguientes conceptos."/>
    <s v="GESTIÓN ADMINISTRATIVA Y FINANCIERA"/>
    <x v="2"/>
    <x v="41"/>
    <s v="Maria Imelda Gonzalez Guevara"/>
    <s v="Febrero de 2017"/>
    <x v="6"/>
    <x v="5"/>
    <s v="PIL"/>
    <n v="2"/>
    <m/>
    <m/>
    <m/>
    <m/>
    <m/>
    <m/>
    <m/>
    <m/>
    <n v="0"/>
    <x v="2"/>
    <m/>
    <x v="0"/>
    <x v="0"/>
    <x v="0"/>
  </r>
  <r>
    <n v="3298"/>
    <n v="293"/>
    <x v="5"/>
    <s v="7.2.1 Se advierte que existen desactualizaciones relacionadas con la inclusión de apoderados en el sistema (actualizar tabla en el sistema), lo anterior se ha venido diciendo desde el año 2013. Así, cada vez que al interior de la entidad haya cambio de apoderados es deber del administrador de la entidad desactivarlos, crear los nuevos usuarios y reasignar los procesos, dado que encontramos en el presente informe desactualizaciones al respecto, en cumplimiento de lo estipulado en el artículo 2.2.3.4.1.9 “Funciones del administrador del Sistema en la entidad”, numeral 5 del Decreto 1069 de 2015."/>
    <s v="GESTIÓN JURÍDICA"/>
    <x v="4"/>
    <x v="24"/>
    <s v="Diana Carolina Medina Peña"/>
    <s v="Febrero de 2017"/>
    <x v="6"/>
    <x v="5"/>
    <s v="PIL"/>
    <n v="11"/>
    <m/>
    <m/>
    <m/>
    <m/>
    <m/>
    <m/>
    <m/>
    <m/>
    <n v="0"/>
    <x v="2"/>
    <m/>
    <x v="0"/>
    <x v="0"/>
    <x v="0"/>
  </r>
  <r>
    <n v="3299"/>
    <n v="294"/>
    <x v="5"/>
    <s v="7.2.2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es 1 y 3 del Decreto 1069 de 2015."/>
    <s v="GESTIÓN JURÍDICA"/>
    <x v="4"/>
    <x v="24"/>
    <s v="Diana Carolina Medina Peña"/>
    <s v="Febrero de 2017"/>
    <x v="6"/>
    <x v="5"/>
    <s v="PIL"/>
    <n v="11"/>
    <m/>
    <m/>
    <m/>
    <m/>
    <m/>
    <m/>
    <m/>
    <m/>
    <n v="0"/>
    <x v="2"/>
    <m/>
    <x v="0"/>
    <x v="0"/>
    <x v="0"/>
  </r>
  <r>
    <n v="3300"/>
    <n v="295"/>
    <x v="5"/>
    <s v="7.2.3 La entidad cuenta con 937 procesos judiciales sin provisión contable y sin calificación del riesgo, es decir, el 100 % de los procesos judiciales activos, debido a la implementación de la nueva metodología  propuesta por la Agencia Nacional de Defensa Jurídica del Estado de evaluación del riesgo, estableciéndose como plazo máximo por parte de la ANDJE para actualizar la calificación del riesgo con la nueva metodología el 15 de marzo de 2017. Adicional a ello, dicha actualización se debe hacer a la mayor brevedad  por parte del área auditada en aras de dar cumplimiento no solo al plazo establecido por la ANDJE, sino también  a lo preceptuado en el artículo 2.2.3.4.1.10. “Funciones del apoderado”, numerales 4 y 5 del Decreto 1069 de 2015. "/>
    <s v="GESTIÓN JURÍDICA"/>
    <x v="4"/>
    <x v="24"/>
    <s v="Diana Carolina Medina Peña"/>
    <s v="Febrero de 2017"/>
    <x v="6"/>
    <x v="5"/>
    <s v="PIL"/>
    <n v="11"/>
    <m/>
    <m/>
    <m/>
    <m/>
    <m/>
    <m/>
    <m/>
    <m/>
    <n v="0"/>
    <x v="2"/>
    <m/>
    <x v="0"/>
    <x v="0"/>
    <x v="0"/>
  </r>
  <r>
    <n v="3301"/>
    <n v="296"/>
    <x v="5"/>
    <s v="7.2.4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s v="GESTIÓN JURÍDICA"/>
    <x v="4"/>
    <x v="24"/>
    <s v="Diana Carolina Medina Peña"/>
    <s v="Febrero de 2017"/>
    <x v="6"/>
    <x v="5"/>
    <s v="PIL"/>
    <n v="11"/>
    <m/>
    <m/>
    <m/>
    <m/>
    <m/>
    <m/>
    <m/>
    <m/>
    <n v="0"/>
    <x v="2"/>
    <m/>
    <x v="0"/>
    <x v="0"/>
    <x v="0"/>
  </r>
  <r>
    <n v="3302"/>
    <n v="297"/>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s v="GESTIÓN JURÍDICA"/>
    <x v="4"/>
    <x v="24"/>
    <s v="Diana Carolina Medina Peña"/>
    <s v="Febrero de 2017"/>
    <x v="6"/>
    <x v="5"/>
    <s v="PIL"/>
    <n v="11"/>
    <m/>
    <m/>
    <m/>
    <m/>
    <m/>
    <m/>
    <m/>
    <m/>
    <n v="0"/>
    <x v="2"/>
    <m/>
    <x v="0"/>
    <x v="0"/>
    <x v="0"/>
  </r>
  <r>
    <n v="3303"/>
    <n v="298"/>
    <x v="5"/>
    <s v="8.1. Se evidenció incumplimiento de los términos establecidos para respuesta establecidos en el art. 14 de la ley 1437 de 2011, que por cada trimestre y responsable corresponden a los consolidados del anexo No. 1. en cuantía de 280 que representan el 13% del total. "/>
    <s v="TODOS LOS PROCESOS"/>
    <x v="7"/>
    <x v="67"/>
    <s v="Luz Mary Hernández Villadiego"/>
    <s v="Febrero de 2017"/>
    <x v="6"/>
    <x v="5"/>
    <s v="PIL"/>
    <n v="35"/>
    <m/>
    <m/>
    <m/>
    <m/>
    <m/>
    <m/>
    <m/>
    <m/>
    <n v="0"/>
    <x v="2"/>
    <m/>
    <x v="0"/>
    <x v="0"/>
    <x v="0"/>
  </r>
  <r>
    <n v="3304"/>
    <n v="299"/>
    <x v="5"/>
    <s v="8.2. Se evidenció ausencia de respuesta establecida en el art. 14 de la ley 1437 de 2011, que por cada trimestre y responsable corresponden a los consolidados del anexo No. 1. en cuantía de 262 que representan el 13% del total. "/>
    <s v="TODOS LOS PROCESOS"/>
    <x v="7"/>
    <x v="67"/>
    <s v="Luz Mary Hernández Villadiego"/>
    <s v="Febrero de 2017"/>
    <x v="6"/>
    <x v="5"/>
    <s v="PIL"/>
    <n v="35"/>
    <m/>
    <m/>
    <m/>
    <m/>
    <m/>
    <m/>
    <m/>
    <m/>
    <n v="0"/>
    <x v="2"/>
    <m/>
    <x v="0"/>
    <x v="0"/>
    <x v="0"/>
  </r>
  <r>
    <n v="3305"/>
    <n v="300"/>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TODOS LOS PROCESOS"/>
    <x v="7"/>
    <x v="67"/>
    <s v="Luz Mary Hernández Villadiego"/>
    <s v="Febrero de 2017"/>
    <x v="6"/>
    <x v="5"/>
    <s v="PIL"/>
    <n v="35"/>
    <m/>
    <m/>
    <m/>
    <m/>
    <m/>
    <m/>
    <m/>
    <m/>
    <n v="0"/>
    <x v="2"/>
    <m/>
    <x v="0"/>
    <x v="0"/>
    <x v="0"/>
  </r>
  <r>
    <n v="3306"/>
    <n v="301"/>
    <x v="5"/>
    <s v="8.4. En lo concerniente con la atención de radicados asociados a acciones de tutela, se evidenciaron 31 registros no tienen documento de respuesta que permita determinar la gestión efectuada, mientras que 4 de ellas fueron atendidas por fuera de término según la tabla 7. Adicional a esto, se verificó que el procedimiento de enlace en el ORFEO, no se realiza de acuerdo a los procedimientos establecidos, lo cual ocasiona perdida en la trazabilidad. "/>
    <s v="GESTIÓN JURÍDICA"/>
    <x v="4"/>
    <x v="68"/>
    <s v="Luz Mary Hernández Villadiego"/>
    <s v="Febrero de 2017"/>
    <x v="6"/>
    <x v="5"/>
    <s v="PIL"/>
    <n v="35"/>
    <m/>
    <m/>
    <m/>
    <m/>
    <m/>
    <m/>
    <m/>
    <m/>
    <n v="0"/>
    <x v="2"/>
    <m/>
    <x v="0"/>
    <x v="0"/>
    <x v="0"/>
  </r>
  <r>
    <n v="3307"/>
    <n v="302"/>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GESTIÓN ADMINISTRATIVA Y FINANCIERA"/>
    <x v="2"/>
    <x v="55"/>
    <s v="Luz Mary Hernández Villadiego"/>
    <s v="Febrero de 2017"/>
    <x v="6"/>
    <x v="5"/>
    <s v="PIL"/>
    <n v="35"/>
    <m/>
    <m/>
    <m/>
    <m/>
    <m/>
    <m/>
    <m/>
    <m/>
    <n v="0"/>
    <x v="2"/>
    <m/>
    <x v="0"/>
    <x v="0"/>
    <x v="0"/>
  </r>
  <r>
    <n v="3308"/>
    <n v="303"/>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s v="GESTIÓN ADMINISTRATIVA Y FINANCIERA"/>
    <x v="2"/>
    <x v="55"/>
    <s v="Luz Mary Hernández Villadiego"/>
    <s v="Febrero de 2017"/>
    <x v="6"/>
    <x v="5"/>
    <s v="PIL"/>
    <n v="35"/>
    <m/>
    <m/>
    <m/>
    <m/>
    <m/>
    <m/>
    <m/>
    <m/>
    <n v="0"/>
    <x v="2"/>
    <m/>
    <x v="0"/>
    <x v="0"/>
    <x v="0"/>
  </r>
  <r>
    <n v="3309"/>
    <n v="304"/>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ALGUNOS PROCESOS"/>
    <x v="7"/>
    <x v="69"/>
    <s v="Luz Mary Hernández Villadiego"/>
    <s v="Febrero de 2017"/>
    <x v="6"/>
    <x v="5"/>
    <s v="PIL"/>
    <n v="35"/>
    <m/>
    <m/>
    <m/>
    <m/>
    <m/>
    <m/>
    <m/>
    <m/>
    <n v="0"/>
    <x v="2"/>
    <m/>
    <x v="0"/>
    <x v="0"/>
    <x v="0"/>
  </r>
  <r>
    <n v="3310"/>
    <n v="305"/>
    <x v="5"/>
    <s v="1. No se evidencia el control periódico a las áreas de servicio de la concesión. Es necesario reportar y hacer seguimiento a los servicios prestados por el concesionario en estas zonas, a su estado físico y confirmar el cumplimiento de las áreas y medidas contractuales, así como llevar el inventario de las mismas y su caracterización en todo el corredor."/>
    <s v="GESTIÓN CONTRACTUAL Y SEGUIMIENTO DE PROYECTOS DE INFRAESTRUCTURA DE TRANSPORTE"/>
    <x v="3"/>
    <x v="70"/>
    <s v="Víctor Alfonso Trespalacios "/>
    <s v="Febrero de 2017"/>
    <x v="12"/>
    <x v="6"/>
    <s v="PEI"/>
    <n v="16"/>
    <m/>
    <m/>
    <m/>
    <m/>
    <m/>
    <m/>
    <m/>
    <m/>
    <n v="0"/>
    <x v="2"/>
    <m/>
    <x v="0"/>
    <x v="0"/>
    <x v="1"/>
  </r>
  <r>
    <n v="3311"/>
    <n v="306"/>
    <x v="5"/>
    <s v="1. A la fecha de realización de la presenta auditoría no se soporta el inicio del proceso sancionatorio o multas en contra del concesionario a causa de la no terminación de las obras según las fechas límites establecidas en el anexo técnico del acuerdo conciliatorio. Tampoco se ha iniciado con el mecanismo conminatorio de retención de la remuneración del concesionario. Era previsible la situación de incumplimiento de metas previo al acaecimiento de la fecha límite establecida, ya que se llevaba un control continuo del avance de los trabajos, por lo cual es urgente dar inicio a los procesos que dispone el contrato antes de que pierdan vigencia. "/>
    <s v="GESTIÓN CONTRACTUAL Y SEGUIMIENTO DE PROYECTOS DE INFRAESTRUCTURA DE TRANSPORTE"/>
    <x v="3"/>
    <x v="70"/>
    <s v="Víctor Alfonso Trespalacios "/>
    <s v="Febrero de 2017"/>
    <x v="12"/>
    <x v="6"/>
    <s v="PEI"/>
    <n v="16"/>
    <m/>
    <m/>
    <m/>
    <m/>
    <m/>
    <m/>
    <m/>
    <m/>
    <n v="0"/>
    <x v="2"/>
    <m/>
    <x v="0"/>
    <x v="0"/>
    <x v="1"/>
  </r>
</pivotCacheRecords>
</file>

<file path=xl/pivotCache/pivotCacheRecords6.xml><?xml version="1.0" encoding="utf-8"?>
<pivotCacheRecords xmlns="http://schemas.openxmlformats.org/spreadsheetml/2006/main" xmlns:r="http://schemas.openxmlformats.org/officeDocument/2006/relationships" count="301">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s v="GESTIÓN DE LA  INFORMACIÓN Y  COMUNICACIONES"/>
    <x v="0"/>
    <x v="0"/>
    <s v="Héctor Eduardo Vanegas Gámez"/>
    <s v="Julio de 2012"/>
    <x v="0"/>
    <x v="0"/>
    <s v="PEI"/>
    <n v="76"/>
    <m/>
    <m/>
    <s v="Acción correctiva"/>
    <m/>
    <m/>
    <m/>
    <s v="04/03/2016, a la fecha la OC esta trabando en la actualización del manual el cual será integrado al SIG y entregado en la vigencia 2016."/>
    <m/>
    <n v="0"/>
    <x v="0"/>
    <m/>
    <x v="0"/>
    <x v="0"/>
    <x v="0"/>
  </r>
  <r>
    <n v="2491"/>
    <n v="444"/>
    <x v="1"/>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s v="SISTEMA ESTRATÉGICO DE PLANEACIÓN Y  GESTIÓN "/>
    <x v="1"/>
    <x v="1"/>
    <s v="Héctor Eduardo Vanegas Gámez"/>
    <s v="Septiembre de 2014"/>
    <x v="1"/>
    <x v="1"/>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834"/>
    <n v="130"/>
    <x v="2"/>
    <s v="• Se observa que el cumplimiento de las actividades propuestas para los 8 riesgos identificados en la vigencia 2014 es muy bajo, solo tres actividades el 16% de las 19 propuestas para mitigar los riesgos se cumplieron al 100%. Queda pendiente el seguimiento del 2015 en esta materia."/>
    <s v="SISTEMA ESTRATÉGICO DE PLANEACIÓN Y  GESTIÓN "/>
    <x v="1"/>
    <x v="2"/>
    <s v="Maria Natalia Norato"/>
    <s v="Junio de 2015"/>
    <x v="2"/>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5"/>
    <n v="131"/>
    <x v="2"/>
    <s v="Se vislumbra que el seguimiento del mapa de riesgo de proceso, no fue riguroso por parte de los responsables, porque no registran las actividades que se realizaron. "/>
    <s v="SISTEMA ESTRATÉGICO DE PLANEACIÓN Y  GESTIÓN "/>
    <x v="1"/>
    <x v="2"/>
    <s v="Maria Natalia Norato"/>
    <s v="Junio de 2015"/>
    <x v="2"/>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6"/>
    <n v="132"/>
    <x v="2"/>
    <s v="En las actividades propuestas no hay clasificación de acciones preventivas y/o correctivas."/>
    <s v="SISTEMA ESTRATÉGICO DE PLANEACIÓN Y  GESTIÓN "/>
    <x v="1"/>
    <x v="2"/>
    <s v="Maria Natalia Norato"/>
    <s v="Junio de 2015"/>
    <x v="2"/>
    <x v="2"/>
    <s v="PVAR"/>
    <n v="1"/>
    <m/>
    <m/>
    <s v="Acción preventivo"/>
    <s v="1. Gerencia de Riesgos incluirá en el formato del mapa de riesgos  una columna que identifique el tipo de acción (preventiva /correctiva)"/>
    <d v="2016-06-01T00:00:00"/>
    <d v="2017-01-31T00:00:00"/>
    <m/>
    <s v="El 28/04/2016 la VPRE  entrega su plan de mejoramiento"/>
    <n v="0"/>
    <x v="0"/>
    <m/>
    <x v="0"/>
    <x v="0"/>
    <x v="0"/>
  </r>
  <r>
    <n v="2837"/>
    <n v="133"/>
    <x v="2"/>
    <s v="• No se presentan indicadores pertinentes para medir las actividades propuestas, como se muestra a renglón seguido:"/>
    <s v="SISTEMA ESTRATÉGICO DE PLANEACIÓN Y  GESTIÓN "/>
    <x v="1"/>
    <x v="2"/>
    <s v="Maria Natalia Norato"/>
    <s v="Junio de 2015"/>
    <x v="2"/>
    <x v="2"/>
    <s v="PVAR"/>
    <n v="1"/>
    <m/>
    <m/>
    <s v="Acción preventivo"/>
    <s v="1. La Gerencia de Riesgos realizará acompañamiento en el mejoramiento de los indicadores del mapa de riesgos del Proceso"/>
    <d v="2016-06-01T00:00:00"/>
    <d v="2017-01-31T00:00:00"/>
    <m/>
    <s v="El 28/04/2016 la VPRE  entrega su plan de mejoramiento"/>
    <n v="0"/>
    <x v="0"/>
    <m/>
    <x v="0"/>
    <x v="0"/>
    <x v="0"/>
  </r>
  <r>
    <n v="2838"/>
    <n v="134"/>
    <x v="2"/>
    <s v="Las actividades propuestas para mitigar los riesgos: Aprobación insuficiente de recursos y demoras de trámites presupuestales y Formulación incoherente del Plan de Infraestructura de Transportes y sus planes programas y proyectos; no se desarrollaron en la vigencia 2014 lo que genera extrañeza por estar evaluadas con una probabilidad, posible e improbable respectivamente y riesgo alto."/>
    <s v="SISTEMA ESTRATÉGICO DE PLANEACIÓN Y  GESTIÓN "/>
    <x v="1"/>
    <x v="2"/>
    <s v="Maria Natalia Norato"/>
    <s v="Junio de 2015"/>
    <x v="2"/>
    <x v="2"/>
    <s v="PVAR"/>
    <n v="1"/>
    <m/>
    <m/>
    <s v="Acción preventivo"/>
    <s v="1. El GITP realizara seguimientos periódicos a las acciones planteadas para mitigar los riesgos."/>
    <d v="2016-06-01T00:00:00"/>
    <d v="2017-01-31T00:00:00"/>
    <m/>
    <s v="El 28/04/2016 la VPRE  entrega su plan de mejoramiento"/>
    <n v="0"/>
    <x v="0"/>
    <m/>
    <x v="0"/>
    <x v="0"/>
    <x v="0"/>
  </r>
  <r>
    <n v="2839"/>
    <n v="135"/>
    <x v="2"/>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s v="SISTEMA ESTRATÉGICO DE PLANEACIÓN Y  GESTIÓN "/>
    <x v="1"/>
    <x v="2"/>
    <s v="Maria Natalia Norato"/>
    <s v="Junio de 2015"/>
    <x v="2"/>
    <x v="2"/>
    <s v="PVAR"/>
    <n v="1"/>
    <m/>
    <m/>
    <s v="Acción preventivo"/>
    <s v="1. El GITP realizara seguimientos periódicos a las acciones planteadas para mitigar los riesgos."/>
    <d v="2016-06-01T00:00:00"/>
    <d v="2017-01-31T00:00:00"/>
    <m/>
    <s v="El 28/04/2016 la VPRE  entrega su plan de mejoramiento"/>
    <n v="0"/>
    <x v="0"/>
    <m/>
    <x v="0"/>
    <x v="0"/>
    <x v="0"/>
  </r>
  <r>
    <n v="2872"/>
    <n v="168"/>
    <x v="2"/>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s v="SISTEMA ESTRATÉGICO DE PLANEACIÓN Y  GESTIÓN "/>
    <x v="1"/>
    <x v="1"/>
    <s v="Maria Natalia Norato"/>
    <s v="Agosto de 2015"/>
    <x v="3"/>
    <x v="2"/>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938"/>
    <n v="234"/>
    <x v="2"/>
    <s v="2. Diecisiete (17) de los veinte cuatro (24) funcionarios públicos evaluados, (el 71%), no reportan la totalidad de soportes exigidos de la hoja de vida en el aplicativo-SIGEP los cuales se listan a continuación:  _x000a_1. Rueda Ochoa Sandra Milena (foto, RUT)_x000a_2. Rosero Jiménez Oscar Laureano (foto, RUT)_x000a_3. Gersain Alberto Ostos Giraldo (foto)_x000a_4. García Quintana Ángela Teresa (RUT)_x000a_5. Pachon Márquez Luis Gonzalo (RUT)_x000a_6. Morales Celedón Luis Fernando (Pasado Judicial, Certificado de antecedentes fiscales)_x000a_7. Rojas Sandoval Nancy Marcela (RUT)_x000a_8. Rojas Llanos Holman (RUT)_x000a_9. Jiménez Franco Fabián Augusto (Libreta militar, RUT)_x000a_10. Piñeros Barrero Paula Andrea (RUT, Pasado Judicial)_x000a_11. Villarreal Hernández Mauricio (RUT, Pasado Judicial, Certificado de antecedentes fiscales y disciplinarios)_x000a_12. Gonzalez Mendez Juan Camilo (foto, Libreta militar RUT, Pasado Judicial, Certificado de antecedentes fiscales y disciplinarios y soporte de experiencia laboral)_x000a_13. Ruiz Castro Luz Elena (foto)_x000a_14. Camacho Sánchez Martha Lucia (RUT y soportes de estudio)_x000a_15. Pérez Collazos Alma Doris (RUT y experiencia laboral)_x000a_16. Mayorga Mayorga Adriana Judith (soportes de postgrado y experiencia laboral)_x000a_17. Pulido Lago Maria Esperanza (foto)_x000a_"/>
    <s v="GESTIÓN DEL TALENTO HUMANO"/>
    <x v="2"/>
    <x v="3"/>
    <s v="Maria Natalia Norato"/>
    <s v="Septiembre de 2015"/>
    <x v="1"/>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e los soportes exigidos por el aplicativo SIGEP._x000a_Se listan a continuación las personas de planta que no cuentan con la totalidad de soportes:_x000a__x000a_1. Rosero Jiménez Oscar Laureano (foto)_x000a_2. Gersain Alberto Ostos Giraldo (foto)_x000a_3. Ruiz Castro Luz Elena (foto)_x000a__x000a_Septiembre 2016: Se verificó, en el aplicativo SIGEP, los soportes faltantes de las hojas de vida y se evidenció que solo un funcionario falta:  Gersain Alberto Ostos Giraldo (foto)"/>
    <n v="0.94"/>
    <x v="0"/>
    <m/>
    <x v="0"/>
    <x v="0"/>
    <x v="0"/>
  </r>
  <r>
    <n v="2939"/>
    <n v="235"/>
    <x v="2"/>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s v="GESTIÓN DEL TALENTO HUMANO"/>
    <x v="2"/>
    <x v="3"/>
    <s v="Maria Natalia Norato"/>
    <s v="Septiembre de 2015"/>
    <x v="1"/>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m/>
    <n v="0.66"/>
    <x v="0"/>
    <m/>
    <x v="0"/>
    <x v="0"/>
    <x v="0"/>
  </r>
  <r>
    <n v="2941"/>
    <n v="237"/>
    <x v="2"/>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s v="GESTIÓN DEL TALENTO HUMANO"/>
    <x v="2"/>
    <x v="3"/>
    <s v="Maria Natalia Norato"/>
    <s v="Septiembre de 2015"/>
    <x v="1"/>
    <x v="2"/>
    <s v="PIL"/>
    <n v="9"/>
    <m/>
    <m/>
    <m/>
    <s v="Se revisará la  Hoja de Vida de cada Funcionario y se solicitará la declaración de Bienes y Rentas si esta faltará. "/>
    <d v="2015-11-06T00:00:00"/>
    <d v="2016-03-31T00:00:00"/>
    <m/>
    <m/>
    <n v="0"/>
    <x v="0"/>
    <m/>
    <x v="0"/>
    <x v="0"/>
    <x v="0"/>
  </r>
  <r>
    <n v="2943"/>
    <n v="239"/>
    <x v="2"/>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s v="SISTEMA ESTRATÉGICO DE PLANEACIÓN Y  GESTIÓN "/>
    <x v="1"/>
    <x v="1"/>
    <s v="Maria Natalia Norato"/>
    <s v="Septiembre de 2015"/>
    <x v="1"/>
    <x v="2"/>
    <s v="PIL"/>
    <n v="10"/>
    <m/>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5"/>
    <n v="261"/>
    <x v="2"/>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
    <x v="1"/>
    <x v="1"/>
    <s v="Maria Natalia Norato"/>
    <s v="Noviembre de 2015"/>
    <x v="4"/>
    <x v="2"/>
    <s v="PIL"/>
    <n v="32"/>
    <m/>
    <m/>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2"/>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s v="SISTEMA ESTRATÉGICO DE PLANEACIÓN Y  GESTIÓN "/>
    <x v="1"/>
    <x v="2"/>
    <s v="Maria Natalia Norato"/>
    <s v="Noviembre de 2015"/>
    <x v="4"/>
    <x v="2"/>
    <s v="PIL"/>
    <n v="32"/>
    <m/>
    <m/>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n v="0"/>
    <x v="0"/>
    <m/>
    <x v="0"/>
    <x v="0"/>
    <x v="0"/>
  </r>
  <r>
    <n v="2967"/>
    <n v="263"/>
    <x v="2"/>
    <s v="La entidad cuenta con la política de comunicación externa código TPSC-PT-0002 y con la política de comunicación interna código TPSC-PT-0001; no obstante, falta incluir en estas, una matriz de comunicaciones y guía de comunicaciones y socializarla  a todos los servidores. "/>
    <s v="SISTEMA ESTRATÉGICO DE PLANEACIÓN Y  GESTIÓN "/>
    <x v="1"/>
    <x v="1"/>
    <s v="Maria Natalia Norato"/>
    <s v="Noviembre de 2015"/>
    <x v="4"/>
    <x v="2"/>
    <s v="PIL"/>
    <n v="32"/>
    <m/>
    <m/>
    <m/>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1212"/>
    <s v="001-13"/>
    <x v="3"/>
    <s v="Recomendaciones para supervisión del proyecto, en cabeza del Ingeniero Luis Antonio Rodriguez:_x000a_1º. Realizar seguimiento a las solicitudes escritas de Interventoría hacia la concesión de información totalmente inherente al proyecto y que en dado caso se colocan trabas o se demora el suministro de la misma hacia la Interventoría. Es fundamental para la labor de  Interventoría, el análisis de la mencionada información, oportuna y completa y que debe ser suministrada sin inconveniente por parte del concesionario._x000a_"/>
    <s v="GESTIÓN CONTRACTUAL Y  SEGUIMIENTO DE  PROYECTOS DE  INFRAESTRUCTURA DE TRANSPORTE "/>
    <x v="3"/>
    <x v="4"/>
    <s v="Juan Carlos Sáenz"/>
    <s v="Enero de 2013"/>
    <x v="5"/>
    <x v="3"/>
    <s v="PEI"/>
    <n v="46"/>
    <m/>
    <m/>
    <s v="Acción correctiva"/>
    <s v="Actualmente se realiza un seguimiento a la correspondencia enviada de la interventoría al concesionario y en los comités de obra y operación se realiza la verificación de la respuesta dada por el concesionario."/>
    <d v="2013-11-05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anexa Acta de comité en donde se toca el tema. Es necesario revisar la periodicidad"/>
    <n v="0.8"/>
    <x v="0"/>
    <m/>
    <x v="0"/>
    <x v="0"/>
    <x v="1"/>
  </r>
  <r>
    <n v="1214"/>
    <s v="003-13"/>
    <x v="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GESTIÓN CONTRACTUAL Y  SEGUIMIENTO DE  PROYECTOS DE  INFRAESTRUCTURA DE TRANSPORTE "/>
    <x v="3"/>
    <x v="4"/>
    <s v="Juan Carlos Sáenz"/>
    <s v="Enero de 2013"/>
    <x v="5"/>
    <x v="3"/>
    <s v="PEI"/>
    <n v="46"/>
    <m/>
    <m/>
    <s v="Acción correctiva"/>
    <m/>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n v="0.8"/>
    <x v="0"/>
    <m/>
    <x v="0"/>
    <x v="0"/>
    <x v="1"/>
  </r>
  <r>
    <n v="1218"/>
    <s v="007-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3º. Se deberá realizar el seguimiento y comunicación respectiva al concesionario cuando aplique, sobre la operatividad permanente y continúa en las zonas de las básculas, para evitar, como se evidencio en la auditoria, lapsos de días que no funcionan los mencionados elementos mecánicos. La Interventoría deberá requerir al concesionario para efectos que de manera anticipada se tengan los repuestos y las estrategias operativas, con el fin de que los trabajos de reparación no demoren tanto tiempo._x000a_"/>
    <s v="GESTIÓN CONTRACTUAL Y  SEGUIMIENTO DE  PROYECTOS DE  INFRAESTRUCTURA DE TRANSPORTE "/>
    <x v="3"/>
    <x v="4"/>
    <s v="Juan Carlos Sáenz"/>
    <s v="Enero de 2013"/>
    <x v="5"/>
    <x v="3"/>
    <s v="PEI"/>
    <n v="46"/>
    <m/>
    <m/>
    <s v="Acción correctiva"/>
    <s v="Mediante radicado ANI No. 2013-409-018680-2 de fecha 16 de mayo de 2013, la interventoría del proyecto dio respuesta a este requerimiento en el PUNTO 3. Lineamiento. Mediante correo electrónico se adjunta oficio mencionado."/>
    <d v="2013-11-05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municación No. CO-CRQS-0107-2013._x000a_Se evidencia en la auditoria nuevamente fallas en la operación de la báscula del Corzo que desde abril esta fuera de funcionamiento."/>
    <n v="0.5"/>
    <x v="0"/>
    <m/>
    <x v="0"/>
    <x v="0"/>
    <x v="1"/>
  </r>
  <r>
    <n v="1229"/>
    <s v="018-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14º. Realizar las gestiones ante el concesionario para dar solución en los sitios de postes de emergencias, distribuidos a lo largo del corredor concesionado, toda vez que se realizo verificación con interventoría y se encontró un mensaje muy largo, lapso de tiempo muy prolongado si se tiene en cuenta que este dispositivo se acciona en momentos de emergencias importantes. Adicionalmente se deberá realizar requerimiento al concesionario para solucionar los bajos volúmenes del sonido del mensaje pregrabado que se denotaron en diferentes postes de emergencia al momento de realizar pruebas en la Auditoria._x000a_"/>
    <s v="GESTIÓN CONTRACTUAL Y  SEGUIMIENTO DE  PROYECTOS DE  INFRAESTRUCTURA DE TRANSPORTE "/>
    <x v="3"/>
    <x v="4"/>
    <s v="Juan Carlos Sáenz"/>
    <s v="Enero de 2013"/>
    <x v="5"/>
    <x v="3"/>
    <s v="PEI"/>
    <n v="46"/>
    <m/>
    <m/>
    <s v="Acción correctiva"/>
    <s v="Mediante radicado ANI No. 2013-409-018680-2 de fecha 16 de mayo de 2013, la interventoría del proyecto dio respuesta a este requerimiento en el PUNTO 14. Lineamiento. Mediante correo electrónico se adjunta oficio mencionado."/>
    <m/>
    <m/>
    <m/>
    <s v="Mediante correo electrónico del 1612/15 se anexa comunicación No. CO-CRQS-0079-2014 en donde se evidencia que aún la concesión no ha realizado la gestión._x000a_Mediante radicado ANI No. 2013-409-018680-2 de fecha 16 de mayo de 2013, la interventoría del proyecto dio respuesta a este requerimiento en el PUNTO 14. Mediante correo electrónico del 1612/15 se anexa comunicación No. CO-CRQS-0079-2014 en donde se evidencia que aún la concesión no ha realizado la gestión. En la auditoria se evidencia que persisten las dificultades de los postes SOS y la atención de los mismos no es 100% eficiente."/>
    <n v="0.7"/>
    <x v="0"/>
    <m/>
    <x v="0"/>
    <x v="0"/>
    <x v="1"/>
  </r>
  <r>
    <n v="1289"/>
    <s v="078-13"/>
    <x v="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s v="GESTIÓN DEL TALENTO HUMANO"/>
    <x v="2"/>
    <x v="5"/>
    <s v="Lucero Masmela"/>
    <s v="Febrero de 2013"/>
    <x v="6"/>
    <x v="3"/>
    <s v="PEI"/>
    <n v="39"/>
    <m/>
    <m/>
    <s v="Acción correctiva"/>
    <m/>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s v="TRANSPARENCIA,  PARTICIPACIÓN,  SERVICIO AL  CIUDADANO Y  COMUNICACIÓN"/>
    <x v="2"/>
    <x v="6"/>
    <s v="Luz Mary Hernández Villadiego"/>
    <s v="Abril de 2013"/>
    <x v="7"/>
    <x v="3"/>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0.95"/>
    <x v="0"/>
    <m/>
    <x v="0"/>
    <x v="0"/>
    <x v="0"/>
  </r>
  <r>
    <n v="1612"/>
    <n v="401"/>
    <x v="3"/>
    <s v="Al realizar la auditoría a los contratos por prestación de servicios se recomienda hacer las correcciones a los contratos que se registraron erróneamente en la base de datos del SECOP adjudicándose a una dependencia distinta a la que inicialmente suscribió el contrato._x000a_Se sugiere que al momento de suscribir un contrato por prestación de servicios tener en cuenta los hallazgos de la Contraloría General de la República con respecto a los contratos por prestación de servicios, en donde describen que existen cargos vacantes en la planta de personal y un alto número de contratistas._x000a_"/>
    <s v="GESTIÓN DE LA CONTRATACIÓN PÚBLICA"/>
    <x v="4"/>
    <x v="7"/>
    <s v="Marcos Gabriel Peña Noguera"/>
    <s v="Julio de 2013"/>
    <x v="0"/>
    <x v="3"/>
    <s v="PIL"/>
    <n v="37"/>
    <m/>
    <m/>
    <s v="Acción preventivo"/>
    <m/>
    <d v="2013-08-01T00:00:00"/>
    <d v="2013-12-31T00:00:00"/>
    <m/>
    <s v="Con respecto a esta no conformidad, se logró vislumbrar el avance respectivo dentro del informe SECOP del año 2015, donde no se encontraron alarmas, atrasos ni falta de publicaciones dentro del sistema."/>
    <n v="0"/>
    <x v="0"/>
    <m/>
    <x v="0"/>
    <x v="0"/>
    <x v="0"/>
  </r>
  <r>
    <n v="1621"/>
    <n v="410"/>
    <x v="3"/>
    <s v="Será labor para la Interventoría del proyecto tener en cuenta las recomendaciones y lineamientos que ésta oficina está planteando en el presente informe, producto de la Auditoría realizada de manera pormenorizada, y que en particular resalta los siguientes puntos:_x000a__x000a_f) La Interventoría debe cumplir lo reglamentado por Ley en Colombia, respecto a examen que los ciclos de los recursos del concesionario garanticen que no hay violación a los LA/FT (lavado de activos y financiación de terrorismo)."/>
    <s v="GESTIÓN CONTRACTUAL Y  SEGUIMIENTO DE  PROYECTOS DE  INFRAESTRUCTURA DE TRANSPORTE "/>
    <x v="5"/>
    <x v="8"/>
    <s v="Juan Carlos Sáenz"/>
    <s v="Julio de 2013"/>
    <x v="0"/>
    <x v="3"/>
    <s v="PEI"/>
    <n v="35"/>
    <m/>
    <m/>
    <s v="Acción correctiva"/>
    <m/>
    <d v="2013-08-01T00:00:00"/>
    <d v="2013-12-31T00:00:00"/>
    <m/>
    <s v="Mediante memorando No. 2015-500-015428-3 del 29/12/15, se informa que se solicitará dicha labor a la interventoría. Revisar avance en 2016"/>
    <n v="0.5"/>
    <x v="0"/>
    <m/>
    <x v="0"/>
    <x v="0"/>
    <x v="1"/>
  </r>
  <r>
    <n v="1623"/>
    <n v="412"/>
    <x v="3"/>
    <s v="Será labor para la Interventoría_x000a_h) Adicional al punto anterior, se deberá continuar con el seguimiento al tema del Paseo de las Frutas, dados los aspectos que actualmente se siguen teniendo como lo son los de tipo ambiental, lo referente a la licencia de construcción que aún no se tiene aprobadas, legalización del suministro de los servicios públicos debidamente aprobados por los entes municipales, y todo trámite y acciones que permitirán el traslado de los fruteros del sector hacia ésta nueva construcción, con condiciones que garanticen su trabajo bajo las circunstancias ambientales y de higiene que se asocian a venta de alimentos."/>
    <s v="GESTIÓN CONTRACTUAL Y  SEGUIMIENTO DE  PROYECTOS DE  INFRAESTRUCTURA DE TRANSPORTE "/>
    <x v="5"/>
    <x v="8"/>
    <s v="Juan Carlos Sáenz"/>
    <s v="Julio de 2013"/>
    <x v="0"/>
    <x v="3"/>
    <s v="PEI"/>
    <n v="35"/>
    <m/>
    <m/>
    <s v="Acción correctiva"/>
    <m/>
    <d v="2013-08-01T00:00:00"/>
    <d v="2013-12-31T00:00:00"/>
    <m/>
    <s v="Mediante memorando No. 2015-500-015428-3 del 29/12/15, se informa que se han realizado oficios y se han obtenido licencias de construcción; sin embargo, es necesario aportar soportes"/>
    <n v="0.5"/>
    <x v="0"/>
    <m/>
    <x v="0"/>
    <x v="0"/>
    <x v="1"/>
  </r>
  <r>
    <n v="1642"/>
    <n v="431"/>
    <x v="3"/>
    <s v="2.       Se debe realizar, documentar y anexar el seguimiento que se efectúa al equipo de control de calidad interno del Concesionario, el cual verifica las funciones de control de las actividades de los subcontratistas._x000a_"/>
    <s v="GESTIÓN CONTRACTUAL Y  SEGUIMIENTO DE  PROYECTOS DE  INFRAESTRUCTURA DE TRANSPORTE "/>
    <x v="3"/>
    <x v="9"/>
    <s v="Javier León"/>
    <s v="Agosto de 2013"/>
    <x v="3"/>
    <x v="3"/>
    <s v="PEI"/>
    <n v="55"/>
    <m/>
    <m/>
    <s v="Acción correctiva"/>
    <s v="no es clara la no conformidad reportada y es difierente a lo enviado y respondido por la Interventoría._x000a__x000a_El cuadro de activiades 4.4 se señala claramente que &quot;el Interventor no ejercerá funciones de control de las actividades de los subcontratistas, ni dará aprobacion a las mismas…&quot;   Se anexa soporte de los anexos del pliego de Interventoría sobre el cual se presenta esta informacion. "/>
    <m/>
    <m/>
    <m/>
    <s v="Mediante memorando No. 2015-305-014868-3 del 18/12/15, se informa que se realiza el seguimiento de calidad; sin embargo, es necesario enviar documentos soporte_x000a__x000a_Mediante correo electrónico del 16/05/2016 y CD`s entregrados el 18/05/2016, se informa que no es una obligación y que nunca se ha realizado. Enviar soportes._x000a__x000a_Medianrte correo electrónico del 24/06/2016, se informa que se programa revisión semestral de verificación de subcontratistas  del Concesionario realizado por el equipo interno  a partir de julio de 2016._x000a__x000a_Mediante correo electrónico del 15/09/2016 se anexa comunicación de la interventoría, en donde se solicita al concesionario resultado de las auditorías internas, de tal manera que se realice el respectivo seguimiento._x000a__x000a_Seguimiento en diciembre"/>
    <n v="0"/>
    <x v="0"/>
    <m/>
    <x v="0"/>
    <x v="0"/>
    <x v="1"/>
  </r>
  <r>
    <n v="1665"/>
    <n v="454"/>
    <x v="3"/>
    <s v="Se presentan observaciones a la gestión realizada por parte del Supervisor,[1] _x000a_ _x000a_Además de tener en cuenta las observaciones detectadas a la interventoría, para el ejercicio de las acciones a que haya lugar, se presentan las siguientes:_x000a_ _x000a_7.       Se presenta inconveniente con la base aérea de Palenquero, se debe definir alcance de la construcción de la doble calzada._x000a_ _x000a_"/>
    <s v="GESTIÓN CONTRACTUAL Y  SEGUIMIENTO DE  PROYECTOS DE  INFRAESTRUCTURA DE TRANSPORTE "/>
    <x v="3"/>
    <x v="9"/>
    <s v="Javier León"/>
    <s v="Agosto de 2013"/>
    <x v="3"/>
    <x v="3"/>
    <s v="PEI"/>
    <n v="55"/>
    <m/>
    <m/>
    <s v="Acción correctiva"/>
    <s v="La desafectacion del Hito 1, el cual se encuentra afectado por la Base Aerea German Olano, se ha venido trabajando con el fin de lograr suscribir un Otrosi al Contrato de Concesion que permita la desafectacion del este Hito, sin embargo este tema de gestion no se encuentra concluido por diferencias en la valoracion del OPEX entre la Concesionaria y Agencia.."/>
    <m/>
    <m/>
    <m/>
    <s v="Mediante memorando No. 2015-305-014868-3 del 18/12/15, se informa que se está buscando un otrosí que abarque la situación. _x000a__x000a_Mediante correo electrónico del 24/06/2016, se informa que debido a la interferencia de se presenta en el sector, es ncesario modificar el alcance de las obras.  Se encuentra en revisión documento contractual (otrosí), de tal manera que se suscriba entre las partes._x000a__x000a_Mediante correo electrónico del 15/09/2016 se informa que se sigue trabajando en el documento, aunque varios temas hacen parte de los dos tribunales en curso._x000a__x000a_Seguimiento en diciembre"/>
    <n v="0"/>
    <x v="0"/>
    <m/>
    <x v="0"/>
    <x v="0"/>
    <x v="1"/>
  </r>
  <r>
    <n v="1692"/>
    <n v="481"/>
    <x v="3"/>
    <s v="_x000a_8.       Se encuentra pendiente por recibir algunas obras ya terminadas por el concesionario, como son  las rehabilitaciones de tramo 8, y la segunda calzada Cúcuta Pamplona_x000a_"/>
    <s v="GESTIÓN CONTRACTUAL Y  SEGUIMIENTO DE  PROYECTOS DE  INFRAESTRUCTURA DE TRANSPORTE "/>
    <x v="3"/>
    <x v="10"/>
    <s v="Javier León"/>
    <s v="Septiembre de 2013"/>
    <x v="1"/>
    <x v="3"/>
    <s v="PEI"/>
    <n v="57"/>
    <m/>
    <m/>
    <s v="Acción correctiva"/>
    <s v="No es clara la no conformidad reportada y es difierente a lo enviado y respondido por la Interventoría.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gunda calzada Cúcuta-Pamplona.  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Se tiene pendiente Acta de Entrega de obras como evidencia para subsanar NO CONFORMIDAD."/>
    <n v="0.9"/>
    <x v="0"/>
    <m/>
    <x v="0"/>
    <x v="0"/>
    <x v="1"/>
  </r>
  <r>
    <n v="1704"/>
    <n v="493"/>
    <x v="3"/>
    <s v=" _x000a_Temas pendientes a la fecha[#_ftn3][3]:_x000a_·         No se ha suscrito acta de inicio de etapa de operación_x000a_"/>
    <s v="GESTIÓN CONTRACTUAL Y  SEGUIMIENTO DE  PROYECTOS DE  INFRAESTRUCTURA DE TRANSPORTE "/>
    <x v="3"/>
    <x v="10"/>
    <s v="Javier León"/>
    <s v="Septiembre de 2013"/>
    <x v="1"/>
    <x v="3"/>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
    <n v="0"/>
    <x v="0"/>
    <m/>
    <x v="0"/>
    <x v="0"/>
    <x v="1"/>
  </r>
  <r>
    <n v="1782"/>
    <n v="571"/>
    <x v="3"/>
    <s v="A renglón seguido se detallan estas recomendaciones para la supervisión del proyecto de la ANI, direccionadas en la época de la auditoría hacia la ingeniera Maria Patricia Vargas:_x000a__x000a__x000a_c) El tema predial del proyecto igualmente requiere de una estrategia integral para lograr terminar de adquirir los terrenos importantes para el desarrollo de las obras que en el futuro cercano se deben ejecutar, como parte de los alcances del proyecto de concesión en su fase II._x000a__x000a_"/>
    <s v="GESTIÓN CONTRACTUAL Y  SEGUIMIENTO DE  PROYECTOS DE  INFRAESTRUCTURA DE TRANSPORTE "/>
    <x v="3"/>
    <x v="4"/>
    <s v="Juan Carlos Sáenz"/>
    <s v="Octubre de 2013 "/>
    <x v="8"/>
    <x v="3"/>
    <s v="PEI"/>
    <n v="46"/>
    <m/>
    <m/>
    <s v="Acción correctiva"/>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n hay complicaciones en algunas adquisiciones, particularmente en el predio de Corpoica."/>
    <n v="0.8"/>
    <x v="0"/>
    <m/>
    <x v="0"/>
    <x v="0"/>
    <x v="1"/>
  </r>
  <r>
    <n v="1787"/>
    <n v="576"/>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c) Dentro de los resultados identificados y arrojados por la matriz MED, producto de su aplicación a la interventoría Consorcio R&amp;Q SERVINC, se encontró que la mejora debe procurarse en los siguientes puntos:_x000a__x000a_o Actualización científica y tecnológica hacia el personal de interventoría._x000a_o Capacitaciones internas al personal de interventoría._x000a_o Registros fotográficos organizados y almacenados de labores de seguimiento y control._x000a_o Control predial sobre invasiones._x000a_o Control de riesgos del concesionario._x000a_o Control de riesgos de la interventoría._x000a_o Control de riesgos del proyecto integral._x000a_o Inventario vial del proyecto en operación._x000a_o Ficha técnica del proyecto actualizada en página WEB y mejoramiento de su contenido._x000a_o Auditorías de seguridad vial._x000a_o Señalización en sitios de pesaje y recaudo._x000a_o Aspectos de seguimiento financiero._x000a_o Cronogramas de actividades mensuales para realizar la interventoría en el periodo._x000a_o Controles gráficos de tema de adquisición predial._x000a_o Metodología para el control de invasiones._x000a__x000a__x000a_"/>
    <s v="GESTIÓN CONTRACTUAL Y  SEGUIMIENTO DE  PROYECTOS DE  INFRAESTRUCTURA DE TRANSPORTE "/>
    <x v="3"/>
    <x v="4"/>
    <s v="Juan Carlos Sáenz"/>
    <s v="Octubre de 2013 "/>
    <x v="8"/>
    <x v="3"/>
    <s v="PEI"/>
    <n v="46"/>
    <m/>
    <m/>
    <s v="Acción correctiva"/>
    <s v="Actualmente, la interventoría envía informes mensuales, en los cuales se pueden evidenciar el seguimiento en los diferentes aspectos mencionados en la No conformidad. Mediante correo electrónico se envía copia de los tres últimos informes mensuales de la interventoría."/>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y ficha técnica._x000a_Actualmente, la interventoría envía informes mensuales, en los cuales se pueden evidenciar el seguimiento en los diferentes aspectos mencionados en la No conformidad. Mediante correo electrónico del 16/12/15 se anexan Informes mensuales en donde se evidencia control de riesgos, seguimiento a la señalización de la vía y el cronograma de trabajo. Sin embargo, es necesario adjuntar soportes relacionados a capacitaciones y ficha técnica. _x000a_En Auditoria realizada, se evidencia que persiste la ficha técnica desactualizada en la página web. Los demás aspectos se vienen realizando y se evidencian en gran medida en los informes mensuales._x000a_"/>
    <n v="0.9"/>
    <x v="0"/>
    <m/>
    <x v="0"/>
    <x v="0"/>
    <x v="1"/>
  </r>
  <r>
    <n v="1795"/>
    <n v="584"/>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k) Como se solicitó durante la presente auditoría, la interventoría debe verificar si existe algún tipo de evidencias sobre la negociación realizada con los propietarios de los terrenos aledaños al box coulvert tipo pasa-ganado, construido a la altura del Km 15 + 850, obra que a la fecha presenta un esquema incierto de operación y mantenimiento, tanto en su parte estructural como en la estación de bombeo que funciona en el sitio. El aspecto a determinar, es el de verificar si a los precios de negociación de los terrenos que se realizaron en su momento en ese sector, se tuvo en cuenta el valor de esta estructura de concreto en el valor final negociado. Los resultados de ésta verificación ayudarán para el tema del mantenimiento de esta estructura._x000a_"/>
    <s v="GESTIÓN CONTRACTUAL Y  SEGUIMIENTO DE  PROYECTOS DE  INFRAESTRUCTURA DE TRANSPORTE "/>
    <x v="3"/>
    <x v="4"/>
    <s v="Juan Carlos Sáenz"/>
    <s v="Octubre de 2013 "/>
    <x v="8"/>
    <x v="3"/>
    <s v="PEI"/>
    <n v="46"/>
    <m/>
    <m/>
    <s v="Acción correctiva"/>
    <m/>
    <m/>
    <m/>
    <m/>
    <s v="Mediante correo electrónico del 16/12/15 se anexa comunicación de la Interventoría en donde se solicita respuesta por parte del concesionario._x000a_Mediante correo electrónico del 07/03/2016 se anexa comunicación de la interventoría del 2016 solicitando adecuaciones al box coulvert y respuesta de la concesión con un presupuesto para realizar las obras solicitadas._x000a_A la espera de aprobación y ejecución. Se revisará avance en Junio_x000a_"/>
    <n v="0.8"/>
    <x v="0"/>
    <m/>
    <x v="0"/>
    <x v="0"/>
    <x v="1"/>
  </r>
  <r>
    <n v="1901"/>
    <n v="690"/>
    <x v="3"/>
    <s v="Se presentan observaciones a la gestión realizada por parte del Supervisor,[5]_x000a_ _x000a_Además de tener en cuenta las observaciones detectadas a la interventoría, para el ejercicio de las acciones a que haya lugar, se presentan las siguientes:_x000a_ _x000a_13. Al no estar aprobado el plan bianual no se ha podido hacer un adecuado seguimiento por parte de la firma interventora del proceso constructivo de dicha inversión.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se están realizando el adecuado seguimiento de los planes bianuales, los cuales permiten ajustar las inversiones pactadas mediane otrosí 6 de 2008; sin embargo, es necesario evidenciar metodología._x000a__x000a_Mediante correo electrónico del 09 de diciembre de 2016 se informa que la No Conformidad esta siendo revisada con el fin de dar alcance a lo faltante."/>
    <n v="0"/>
    <x v="0"/>
    <m/>
    <x v="0"/>
    <x v="0"/>
    <x v="1"/>
  </r>
  <r>
    <n v="1904"/>
    <n v="693"/>
    <x v="3"/>
    <s v="Se presentan observaciones a la gestión realizada por parte del Supervisor,[5]_x000a_ _x000a_Además de tener en cuenta las observaciones detectadas a la interventoría, para el ejercicio de las acciones a que haya lugar, se presentan las siguientes:_x000a_16. Es importante tener en cuenta que todo tipo de equipo adquirido e imputado al plan de inversión, deben estar a nombre de la SPRSM y deben realizar operaciones solo dentro del terminal.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la interventoría realiza la verficación del formato 044 en donde se evidencia que los equipos están a nombre de SPRSM; sin embargo, es necesario enviar documentación soporte._x000a__x000a_Mediante correo electrónico del 09 de diciembre de 2016 se informa que la No Conformidad esta siendo revisada con el fin de dar alcance a lo faltante."/>
    <n v="0"/>
    <x v="0"/>
    <m/>
    <x v="0"/>
    <x v="0"/>
    <x v="1"/>
  </r>
  <r>
    <n v="1906"/>
    <n v="695"/>
    <x v="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_x000a_Mediante correo electrónico del 09 de diciembre de 2016 se informa que la No Conformidad esta siendo revisada con el fin de dar alcance a lo faltante."/>
    <n v="0"/>
    <x v="0"/>
    <m/>
    <x v="0"/>
    <x v="0"/>
    <x v="1"/>
  </r>
  <r>
    <n v="1907"/>
    <n v="696"/>
    <x v="3"/>
    <s v="Se presentan observaciones a la gestión realizada por parte del Supervisor,[5]_x000a_ _x000a_Además de tener en cuenta las observaciones detectadas a la interventoría, para el ejercicio de las acciones a que haya lugar, se presentan las siguientes:_x000a_19. Dentro del inventario a presentar por parte de la Interventoría, se debe verificar el nivel de detalle del mismo y la verificación de los componentes mecánicos y eléctricos del sistema de cargue directo._x000a_"/>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informa que la interventoría realizará un informe detallado al respecto._x000a__x000a_No se evidencian soportes a diciembre de 2016 para cerrar NO CONFORMIDAD."/>
    <n v="0"/>
    <x v="0"/>
    <m/>
    <x v="0"/>
    <x v="0"/>
    <x v="1"/>
  </r>
  <r>
    <n v="1909"/>
    <n v="698"/>
    <x v="3"/>
    <s v="Se presentan observaciones a la gestión realizada por parte del Supervisor,[5]_x000a_ _x000a_Además de tener en cuenta las observaciones detectadas a la interventoría, para el ejercicio de las acciones a que haya lugar, se presentan las siguientes:_x000a_21. Temas pendientes a la fecha[7]:_x000a_a.       Anexar informe de seguimiento a la parte social por parte de Clara Galeano_x000a_b.       El  monitoreo en partículas y gases  a cargo de CORPOMAG,  se encuentra desconectado_x000a_c.       Para 2011 se debió invertir US$ 4.766.281 - y se invirtieron 5.338.476 - No se ha podido determinar la ejecución financiera (proceso contable)_x000a_d.       Para 2012 se debió invertir US$11.493.232 - y se invirtieron 2.446.283, sustentado en priorización de inversiones en el plan bianual de inversiones 2011-2012._x000a_e.       falta concepto, financiero y jurídico para aprobación del Plan de inversiones para 2013-2014_x000a_f.        Allegar la aprobación de cumplimiento final del plan bianual vigencias 2011-2012._x000a_g.       Verificar pólizas al decreto 320 del 27 de febrero de 2013[8], ya que a la fecha no ha sido ajustado_x000a_h.       Reubicación de línea férrea para culminación de las obras de la nueva entrada al terminal_x000a_i.         Pago de interventoría a cargo del Plan de Inversión, definiendo cuando es obligación del fondeo de la subcuenta a cargo de la SPRSM._x000a_j.         Requerir al concesionario para que se aporte ante la interventoría el modelo que utilizara para el nuevo cálculo de la contraprestación, y de esta forma la firma interventora realice la verificación pertinente y emita concepto_x000a_ "/>
    <s v="GESTIÓN CONTRACTUAL Y  SEGUIMIENTO DE  PROYECTOS DE  INFRAESTRUCTURA DE TRANSPORTE "/>
    <x v="3"/>
    <x v="11"/>
    <s v="Javier León"/>
    <s v="Noviembre de 2013"/>
    <x v="4"/>
    <x v="3"/>
    <s v="PEI"/>
    <n v="56"/>
    <m/>
    <m/>
    <s v="Acción correctiva"/>
    <m/>
    <m/>
    <m/>
    <m/>
    <s v="Se redireccionó de Ruta del Sol III al Puerto regional de Santa Marta. A la espera de respuesta._x000a__x000a_Mediante memorando No. 2016-303-011501-3 del 22/09/2016, se anexa la explicación y soportes al respecto. Falta lo referido a la línea férrea_x000a__x000a_Mediante correo electrónico del 09 de diciembre de 2016 se informa que la No Conformidad esta siendo revisada con el fin de dar alcance a lo faltante."/>
    <n v="0"/>
    <x v="0"/>
    <m/>
    <x v="0"/>
    <x v="0"/>
    <x v="1"/>
  </r>
  <r>
    <n v="2015"/>
    <n v="804"/>
    <x v="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s v="GESTIÓN CONTRACTUAL Y  SEGUIMIENTO DE  PROYECTOS DE  INFRAESTRUCTURA DE TRANSPORTE "/>
    <x v="3"/>
    <x v="12"/>
    <s v="Juan Carlos Sáenz"/>
    <s v="diciembre  de 2013"/>
    <x v="9"/>
    <x v="3"/>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4-07-31T00:00:00"/>
    <m/>
    <s v="Mediante correo electrónico del 01/12/15 se informa que mediante resolución se declaró incumplimiento a Tren de Occidente; sin embargo, a hoy no se ha definido responsable del tramo._x000a__x000a_Revisión avance en Marzo"/>
    <n v="0"/>
    <x v="0"/>
    <m/>
    <x v="0"/>
    <x v="0"/>
    <x v="1"/>
  </r>
  <r>
    <n v="2018"/>
    <n v="807"/>
    <x v="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s v="GESTIÓN CONTRACTUAL Y  SEGUIMIENTO DE  PROYECTOS DE  INFRAESTRUCTURA DE TRANSPORTE "/>
    <x v="3"/>
    <x v="12"/>
    <s v="Juan Carlos Sáenz"/>
    <s v="diciembre  de 2013"/>
    <x v="9"/>
    <x v="3"/>
    <s v="PEI"/>
    <n v="18"/>
    <m/>
    <m/>
    <s v="Acción correctiva"/>
    <m/>
    <d v="2013-12-09T00:00:00"/>
    <d v="2014-07-31T00:00:00"/>
    <m/>
    <s v="Mediante correo electrónico del 01/12/15 se informa que la interventoría ha enviado comunicaciones respecto al tema; sin embargo, es necesario enviar doc. soporte"/>
    <n v="0"/>
    <x v="0"/>
    <m/>
    <x v="0"/>
    <x v="0"/>
    <x v="1"/>
  </r>
  <r>
    <n v="2026"/>
    <n v="815"/>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s v="GESTIÓN CONTRACTUAL Y  SEGUIMIENTO DE  PROYECTOS DE  INFRAESTRUCTURA DE TRANSPORTE "/>
    <x v="3"/>
    <x v="12"/>
    <s v="Juan Carlos Sáenz"/>
    <s v="diciembre  de 2013"/>
    <x v="9"/>
    <x v="3"/>
    <s v="PEI"/>
    <n v="18"/>
    <m/>
    <m/>
    <s v="Acción correctiva"/>
    <m/>
    <d v="2013-12-09T00:00:00"/>
    <d v="2014-07-31T00:00:00"/>
    <m/>
    <s v="Mediante correo electrónico del 01/12/15 se informa que se está trabajando en el Plan de regularización al igual que la interventoría ha realizado actividades relacionadas; sin embargo, es necesario aportar doc. soporte_x000a_"/>
    <n v="0"/>
    <x v="0"/>
    <m/>
    <x v="0"/>
    <x v="0"/>
    <x v="1"/>
  </r>
  <r>
    <n v="2042"/>
    <n v="831"/>
    <x v="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s v="GESTIÓN CONTRACTUAL Y  SEGUIMIENTO DE  PROYECTOS DE  INFRAESTRUCTURA DE TRANSPORTE "/>
    <x v="3"/>
    <x v="13"/>
    <s v="Juan Carlos Sáenz"/>
    <s v="diciembre  de 2013"/>
    <x v="9"/>
    <x v="3"/>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Seguimiento en septiembre"/>
    <n v="0"/>
    <x v="0"/>
    <m/>
    <x v="0"/>
    <x v="0"/>
    <x v="1"/>
  </r>
  <r>
    <n v="2048"/>
    <n v="1"/>
    <x v="1"/>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s v="ESTRUCTURACIÓN DE PROYECTOS DE INFRAESTRUCTURA DE TRANSPORTE"/>
    <x v="4"/>
    <x v="14"/>
    <s v="Cesar Augusto Godoy"/>
    <s v="Enero de 2014"/>
    <x v="5"/>
    <x v="1"/>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1"/>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ESTRUCTURACIÓN DE PROYECTOS DE INFRAESTRUCTURA DE TRANSPORTE"/>
    <x v="6"/>
    <x v="15"/>
    <s v="Cesar Augusto Godoy"/>
    <s v="Enero de 2014"/>
    <x v="5"/>
    <x v="1"/>
    <s v="PEI"/>
    <n v="119"/>
    <m/>
    <m/>
    <s v="Acción preventivo"/>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1"/>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3"/>
    <x v="16"/>
    <s v="Cesar Augusto Godoy"/>
    <s v="Enero de 2014"/>
    <x v="5"/>
    <x v="1"/>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1"/>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s v="ESTRUCTURACIÓN DE PROYECTOS DE INFRAESTRUCTURA DE TRANSPORTE"/>
    <x v="4"/>
    <x v="14"/>
    <s v="Cesar Augusto Godoy"/>
    <s v="Enero de 2014"/>
    <x v="5"/>
    <x v="1"/>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106"/>
    <n v="59"/>
    <x v="1"/>
    <s v="A reglón seguido se detallan estas recomendaciones para la supervisión del proyecto, en cabeza del funcionario Bladimir Castilla Nieto:_x000a_3. Tener muy en cuenta el aspecto contractual con que se cuenta en la coyuntura frente a la magnitud e importancia que tiene aeropuerto EL Dorado en Bogotá, debido al poco personal con que cuenta la interventoría. Con la directriz que actualmente se tiene en la ANI y que es bien conocida, respecto a los fundamentos que se deben tener para las posibles adiciones de los contratos de interventorías y/o concesionarios, el tema de análisis de la situación aquí planteada para el contrato actual de interventoría de Operación, Ambiental y de mantenimiento, debe ser muy bien analizada desde todos los aspectos contractuales, y con la celeridad que el tema amerita._x000a_"/>
    <s v="GESTIÓN CONTRACTUAL Y  SEGUIMIENTO DE  PROYECTOS DE  INFRAESTRUCTURA DE TRANSPORTE "/>
    <x v="3"/>
    <x v="17"/>
    <s v="Juan Carlos Sáenz"/>
    <s v="Marzo de 2014"/>
    <x v="10"/>
    <x v="1"/>
    <s v="PEI"/>
    <n v="135"/>
    <m/>
    <m/>
    <s v="Acción correctiva"/>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ias de Riesgos, Ambiental, Financiera y Contractual respectivamente. _x000a_Mediante correo electrónico, se anexan copia de las actas de las mesas de trabajo que se han realizado con la Interventoria Operativa en relación con las actividades para la adición de personal. Se revisará avance en Junio de 2016_x000a__x000a_Mediante correo electrónico del 13/06/2016, se informa que ya se tiene una propuesta y valor de la interventoría respecto a la solicitud de adición de personal. A la espera de respuesta de Grupo Gestión Contractual 2 de la Vicepresidencia Jurídica de la ANI, con el fin de poder establecer lo mecanismos legales que se pueden utilizar para la solicitud de la interventoría para la ampliación de personal."/>
    <n v="0"/>
    <x v="0"/>
    <m/>
    <x v="0"/>
    <x v="0"/>
    <x v="1"/>
  </r>
  <r>
    <n v="2123"/>
    <n v="76"/>
    <x v="1"/>
    <s v="2. Configurar en el menor tiempo posible los sensores de apertura de las puertas de acceso a los centros de cómputo para impedir el ingreso de personas ajenas al área._x000a_"/>
    <s v="GESTIÓN DE LA  INFORMACIÓN Y  COMUNICACIONES"/>
    <x v="2"/>
    <x v="18"/>
    <s v="Juan Diego Toro Bautista"/>
    <s v="Marzo de 2014"/>
    <x v="10"/>
    <x v="1"/>
    <s v="PEI"/>
    <n v="124"/>
    <m/>
    <m/>
    <s v="Acción correctiva"/>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166"/>
    <n v="119"/>
    <x v="1"/>
    <s v="Se presentan observaciones a la gestión realizada por parte de la Interventoría así:_x000a_32.   Se deben verificar los procedimientos del Concesionario con respecto al control de transporte de cargas extra dimensionadas y/o extra pesadas y/o peligrosas."/>
    <s v="GESTIÓN CONTRACTUAL Y  SEGUIMIENTO DE  PROYECTOS DE  INFRAESTRUCTURA DE TRANSPORTE "/>
    <x v="3"/>
    <x v="19"/>
    <s v="Javier León"/>
    <s v="Marzo de 2014"/>
    <x v="10"/>
    <x v="1"/>
    <s v="PEI"/>
    <n v="43"/>
    <m/>
    <m/>
    <s v="Acción correctiva"/>
    <s v="El concesionario tiene como parte del sistema de gestion el procedimiento con código I-O-005 &quot;Contingencias para Control de Transportes Especiales en la Vía&quot;, en el mismo establece textualmente: &quot;Se debe llevar un registro de descripción detallada de todos los eventos de transporte de cargas sobredimensionadas y peligrosas presentados en el sector, el supervisor de peaje en el F-O-008.&quot; al respecto la Interventoría 3B PROYECTOS S.A.S. hará seguimiento a los Permisos para el Transporte de cargas Extra Pesadas y Extra Dimensionadas y se solicitará en los peajes la diligencia del formato F-O-008, el resultado de la verificación se incluira en los informes mensuales que elabora la Interventoría y entregará a la ANI."/>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interventoría 3B PROYECTOS S.A.S envía plan de acción sobre las no conformidades._x000a__x000a_Mediante correo electrónico del 28/09/2016, se envía informe mensual de la interventoria, en donde se evidencia que se está realizando seguimiento al respecto. _x000a__x000a_Mediante correo electrónico del 24/02/2017 se evidencia que que el Concesionario Santa Marta Paraguachón S.A. implementó el formato F-O-036 “REVISION CARGA EXTRADIMENSIONADA” con el fin de ejercer control de transporte de cargas extra dimensionadas y/o extra pesadas y/o peligrosas, el cual la interventoría ha venido haciendo seguimiento y los reporta en los informes mensuales. "/>
    <n v="1"/>
    <x v="1"/>
    <m/>
    <x v="1"/>
    <x v="1"/>
    <x v="1"/>
  </r>
  <r>
    <n v="2189"/>
    <n v="142"/>
    <x v="1"/>
    <s v="A reglón seguido se detallan estas recomendaciones para la supervisión del proyecto, en cabeza de la ingeniera Lauren Iguarán:_x000a_5. Del punto anterior, es pertinente resaltar que la supervisión deberá realizar seguimiento al Plan de Mejoramiento planteado por la propia interventoría con el propósito de verificar las acciones de mejora en la calidad del servicio prestado hacia nuestra Entidad._x000a__x000a_"/>
    <s v="GESTIÓN CONTRACTUAL Y  SEGUIMIENTO DE  PROYECTOS DE  INFRAESTRUCTURA DE TRANSPORTE "/>
    <x v="5"/>
    <x v="20"/>
    <s v="Juan Carlos Sáenz"/>
    <s v="Abril de 2014"/>
    <x v="7"/>
    <x v="1"/>
    <s v="PEI"/>
    <n v="47"/>
    <m/>
    <m/>
    <s v="Acción correctiva"/>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Se evidencia seguimiento a PMP. Se cierra no conformidad en febrero de 2017."/>
    <n v="1"/>
    <x v="1"/>
    <m/>
    <x v="1"/>
    <x v="1"/>
    <x v="1"/>
  </r>
  <r>
    <n v="2278"/>
    <n v="231"/>
    <x v="1"/>
    <s v="Las principales observaciones y recomendaciones en el desempeño de la interventoría tratan sobre los siguientes puntos:_x000a_h) Mejorar la verificación del archivo documental del concesionario, a fin de vigilar la organización y conservación de la memoria histórica del contrato de concesión. _x000a__x000a__x000a_"/>
    <s v="GESTIÓN CONTRACTUAL Y  SEGUIMIENTO DE  PROYECTOS DE  INFRAESTRUCTURA DE TRANSPORTE "/>
    <x v="3"/>
    <x v="21"/>
    <s v="Roberto Daza"/>
    <s v="Mayo de 2014"/>
    <x v="11"/>
    <x v="1"/>
    <s v="PEI"/>
    <n v="44"/>
    <m/>
    <m/>
    <s v="Acción correctiva"/>
    <s v="Está en proceso de organización de la información  del archivo documental del Concesionario."/>
    <d v="2014-06-03T00:00:00"/>
    <d v="2014-12-31T00:00:00"/>
    <m/>
    <s v="Mediante correo electrónico del  16/03/2016 e información entregada mediante CD el 17/03/2016, se informa que se está realizando._x000a__x000a_Mediante correo electrónico del 24/06/2016, se informa que se solicitó al concesionario los formatos sobre el tema, con el fin de realizar seguimiento._x000a__x000a_Mediante correo electrónico del 16/09/2016, se anexa la comunicación respuesta del concesionario; sin embargo, se revisará el alcance jurídico del mismo. _x000a__x000a_Mediante correo electrónico del 16/12/2016 se evidencia comunicación enviada el 28/11/16  a la supervisión en la ANI en la que se demuestra que el concesionario se opone a permitir el acceso a su archivo documental. "/>
    <n v="0.8"/>
    <x v="0"/>
    <m/>
    <x v="0"/>
    <x v="0"/>
    <x v="1"/>
  </r>
  <r>
    <n v="2292"/>
    <n v="245"/>
    <x v="1"/>
    <s v="Las principales observaciones y recomendaciones en el desempeño de la interventoría tratan sobre los siguientes puntos:_x000a_f) Mejorar la comprobación de los ensayos de materiales de construcción de la vía, mediante la realización de sus propias pruebas de laboratorio, de manera que se pueda generar un contraste con otra fuente, de los datos presentados por el concesionario._x000a__x000a__x000a_"/>
    <s v="GESTIÓN CONTRACTUAL Y  SEGUIMIENTO DE  PROYECTOS DE  INFRAESTRUCTURA DE TRANSPORTE "/>
    <x v="3"/>
    <x v="22"/>
    <s v="Roberto Daza"/>
    <s v="Mayo de 2014"/>
    <x v="11"/>
    <x v="1"/>
    <s v="PEI"/>
    <n v="45"/>
    <m/>
    <m/>
    <s v="Acción correctiva"/>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encuentra en controversia jurídica, razón por la cual sólo hasta que se llegue a un acuerdo se solicitará a la interventoría la realización de ensayos._x000a__x000a_Mediante correo electrónico del 08/09/2016 se informa que ala fecha el contrato se encuentra en un 99.5% y se está a la espera de resolución de controversia con la Glorieta Victoria._x000a__x000a_Seguimirento Diciembre"/>
    <n v="0"/>
    <x v="0"/>
    <m/>
    <x v="0"/>
    <x v="0"/>
    <x v="1"/>
  </r>
  <r>
    <n v="2377"/>
    <n v="330"/>
    <x v="1"/>
    <s v="Se presentan observaciones a la gestión realizada por parte del supervisor como:_x000a_3. No se aprobó por parte de la Gerencia de proyectos Carretero 2, el Plan de acción de auditorías de seguridad vial, remitido mediante oficio N° 20134090508862 de diciembre 12 de 2013._x000a_"/>
    <s v="GESTIÓN CONTRACTUAL Y  SEGUIMIENTO DE  PROYECTOS DE  INFRAESTRUCTURA DE TRANSPORTE "/>
    <x v="3"/>
    <x v="23"/>
    <s v="Javier León"/>
    <s v="Mayo de 2014"/>
    <x v="11"/>
    <x v="1"/>
    <s v="PEI"/>
    <n v="51"/>
    <m/>
    <m/>
    <s v="Acción correctiva"/>
    <s v="A la fecha el Consorcio Intercarreteros no ha tenido respuesta de este radicado._x000a__x000a_"/>
    <d v="2014-06-03T00:00:00"/>
    <d v="2014-12-31T00:00:00"/>
    <m/>
    <s v="Mediante correo electrónico del 18/03/2016 se informa que no se ha dado respuesta. Gestionar por parte del supervisor. Mediante radicado No. 2016-409-117199-2 se recibió plan propuesto. Se tienen No Conformidades que deben ser tratadas por la Supervisión."/>
    <n v="0"/>
    <x v="0"/>
    <m/>
    <x v="0"/>
    <x v="0"/>
    <x v="1"/>
  </r>
  <r>
    <n v="2391"/>
    <n v="344"/>
    <x v="1"/>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s v="TODOS LOS PROCESOS "/>
    <x v="7"/>
    <x v="1"/>
    <s v="Héctor Eduardo Vanegas Gámez"/>
    <s v="Junio de 2014"/>
    <x v="2"/>
    <x v="1"/>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1"/>
    <s v="7. La  Vicepresidente de Estructuración (Beatriz Eugenia Morales Vélez),  no realizó el seguimiento a los compromisos pactados en los acuerdos de gestión de la vigencia 2013, en las fechas pactadas.( Ver tabla No.3 )_x000a_"/>
    <s v="TODOS LOS PROCESOS "/>
    <x v="7"/>
    <x v="1"/>
    <s v="Héctor Eduardo Vanegas Gámez"/>
    <s v="Junio de 2014"/>
    <x v="2"/>
    <x v="1"/>
    <s v="PEI"/>
    <n v="111"/>
    <m/>
    <m/>
    <s v="Acción correctiva"/>
    <s v="22/03/2016, (VPRE)_x000a_* Ídem No. 2391"/>
    <m/>
    <m/>
    <s v="22/03/2016, (VPRE)_x000a_* Ídem No. 2391"/>
    <m/>
    <n v="0"/>
    <x v="0"/>
    <m/>
    <x v="0"/>
    <x v="0"/>
    <x v="0"/>
  </r>
  <r>
    <n v="2468"/>
    <n v="421"/>
    <x v="1"/>
    <s v="8. Adquirir las guayas necesarias, para garantizar la seguridad de  los equipos portátiles con que cuenta la entidad._x000a_"/>
    <s v="GESTIÓN DE LA  INFORMACIÓN Y  COMUNICACIONES"/>
    <x v="2"/>
    <x v="18"/>
    <s v="Juan Diego Toro Bautista"/>
    <s v="Julio de 2014"/>
    <x v="0"/>
    <x v="1"/>
    <s v="PEI"/>
    <n v="32"/>
    <m/>
    <m/>
    <s v="Acción correctiva"/>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equipos portátiles con que cuenta la entidad. Por lo anterior, se mantiene la no conformidad por su baja efectividad en las acciones de mejora implementadas para corregir la causalidad.&quot;"/>
    <n v="0.9"/>
    <x v="0"/>
    <m/>
    <x v="0"/>
    <x v="0"/>
    <x v="0"/>
  </r>
  <r>
    <n v="2482"/>
    <n v="435"/>
    <x v="1"/>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s v="TRANSPARENCIA,  PARTICIPACIÓN,  SERVICIO AL  CIUDADANO Y  COMUNICACIÓN"/>
    <x v="2"/>
    <x v="6"/>
    <s v="Luz Mary Hernández Villadiego"/>
    <s v="Agosto de 2014"/>
    <x v="3"/>
    <x v="1"/>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0.6"/>
    <x v="0"/>
    <m/>
    <x v="0"/>
    <x v="0"/>
    <x v="0"/>
  </r>
  <r>
    <n v="2485"/>
    <n v="438"/>
    <x v="1"/>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s v="TRANSPARENCIA,  PARTICIPACIÓN,  SERVICIO AL  CIUDADANO Y  COMUNICACIÓN"/>
    <x v="2"/>
    <x v="6"/>
    <s v="Luz Mary Hernández Villadiego"/>
    <s v="Agosto de 2014"/>
    <x v="3"/>
    <x v="1"/>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n v="0.9"/>
    <x v="0"/>
    <m/>
    <x v="0"/>
    <x v="0"/>
    <x v="0"/>
  </r>
  <r>
    <n v="2515"/>
    <n v="468"/>
    <x v="1"/>
    <s v="5. Es importante para esta auditoría la introducción de indicadores de gestión para el proceso de conciliación, toda vez que el Decreto 1716 de 2009 en su artículo 21 y la directiva presidencial No. 05 de 2009 lo hace exigible. En esta oportunidad, sugerimos algunos (acápite relacionado con la lista de chequeo). "/>
    <s v="GESTIÓN JURÍDICA"/>
    <x v="4"/>
    <x v="24"/>
    <s v="Marcos Gabriel Peña Noguera"/>
    <s v="Octubre de 2014"/>
    <x v="8"/>
    <x v="1"/>
    <s v="PIL"/>
    <n v="8"/>
    <m/>
    <m/>
    <s v="Acción correctiva"/>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está tratando bajo los plazos que se mencionan para su posterior cierre."/>
    <n v="0"/>
    <x v="0"/>
    <m/>
    <x v="0"/>
    <x v="0"/>
    <x v="0"/>
  </r>
  <r>
    <n v="2560"/>
    <n v="513"/>
    <x v="1"/>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ESTRUCTURACIÓN DE PROYECTOS DE INFRAESTRUCTURA DE TRANSPORTE"/>
    <x v="4"/>
    <x v="7"/>
    <s v="Cesar Augusto Godoy"/>
    <s v="Septiembre de 2014"/>
    <x v="1"/>
    <x v="1"/>
    <s v="PEI"/>
    <n v="119"/>
    <m/>
    <m/>
    <s v="Acción correctiva"/>
    <m/>
    <m/>
    <m/>
    <s v="Dar traslado a la Vicepresidencia Jurídica – Gerencia de Contratación por competencia"/>
    <m/>
    <n v="0"/>
    <x v="0"/>
    <m/>
    <x v="0"/>
    <x v="0"/>
    <x v="0"/>
  </r>
  <r>
    <n v="2563"/>
    <n v="516"/>
    <x v="1"/>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ESTRUCTURACIÓN DE PROYECTOS DE INFRAESTRUCTURA DE TRANSPORTE"/>
    <x v="6"/>
    <x v="15"/>
    <s v="Cesar Augusto Godoy"/>
    <s v="Septiembre de 2014"/>
    <x v="1"/>
    <x v="1"/>
    <s v="PEI"/>
    <n v="119"/>
    <m/>
    <m/>
    <s v="Acción preventivo"/>
    <s v="No conformidad #07: Se realizara un cronograma y se efectuara un seguimiento por parte de la Vicepresidencia de estructuración"/>
    <d v="2016-04-28T00:00:00"/>
    <d v="2016-12-31T00:00:00"/>
    <s v="Cronograma de seguimiento en tiempo y responsables para cada Bitácora"/>
    <m/>
    <n v="0"/>
    <x v="0"/>
    <m/>
    <x v="0"/>
    <x v="0"/>
    <x v="0"/>
  </r>
  <r>
    <n v="2568"/>
    <n v="521"/>
    <x v="1"/>
    <s v="2. Garantizar la actualización y veracidad de la información publicada en Sistema de Información Institucional –SIINCO / SI-ANI, dado que esta es una fuente de consulta para las diferentes partes interesadas en el tema de las concesiones y el público en general. "/>
    <s v="GESTIÓN DE LA  INFORMACIÓN Y  COMUNICACIONES"/>
    <x v="1"/>
    <x v="25"/>
    <s v="Juan Diego Toro Bautista"/>
    <s v="Noviembre de 2014"/>
    <x v="4"/>
    <x v="1"/>
    <s v="PEI"/>
    <n v="7"/>
    <m/>
    <m/>
    <s v="Acción correctiva"/>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RE 243 del 29 de julio de 2016 a la firma PriceWaterhouseCoopers asesores gerenciales ltda., cuyo objeto es contratar los servicios de asesoría en la adopción del sistema de información, seguimiento y control de proyectos férreos, portuarios y aeroportuarios, con la herramienta que la agencia actualmente cuenta sobre la plataforma Project Online, con plazo de 5 meses, hasta el 30 de diciembre de 2016, para ello._x000a__x000a_30/12/2016 Se verificó el cumplimiento del plan y se entregaron a satisfacción los modulos férreo, portuario y aeroportuario y se ajusto el modo carretero."/>
    <n v="1"/>
    <x v="1"/>
    <s v="link https://anionline.sharepoint.com/sites/pwa/Projects.aspx"/>
    <x v="1"/>
    <x v="1"/>
    <x v="0"/>
  </r>
  <r>
    <n v="2622"/>
    <n v="575"/>
    <x v="1"/>
    <s v="14. No se han recibido tramos puestos al servicio por parte del concesionario, no se garantiza cumplimiento en diseño geométrico, ni de señalización, condiciones vitales para el usuario."/>
    <s v="GESTIÓN CONTRACTUAL Y  SEGUIMIENTO DE  PROYECTOS DE  INFRAESTRUCTURA DE TRANSPORTE "/>
    <x v="5"/>
    <x v="26"/>
    <s v="Javier León"/>
    <s v="Noviembre de 2014"/>
    <x v="4"/>
    <x v="1"/>
    <s v="PEI"/>
    <n v="16"/>
    <m/>
    <m/>
    <s v="Acción correctiva"/>
    <s v="Mediante memorando No. 2015-500-015325-3 del 24/12/15 se informó e hizo entrega de copia de comunicaciones emitidas por la interventoría al Concesionario, requiriéndole la terminación de las obras dentro del plazo contractual, entre otros._x000a_Ahora bien, con la firma del Otrosí No.7, se fijó como fecha de terminación del total de las obras el 31/12/2016, por lo cual el recibo total de las obras y la entrada a la etapa de operación y firma de la respectiva acta, debe surtirse en enero de 2017. Se adjunta copia del mencionado otrosí. "/>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rama de obras._x000a__x000a_Mediante correo electrónico del 24/06/2016, se anexa Otrosí No. 7 y se explica que en él no se pactó un  cronograma de obras, mas si las fechas de entrega.A la fecha, el concesionario está dando cumplimiento a la entrega de obras._x000a__x000a_Mediante correo electrónico del 16/09/2016, se anexa Plan de acción del proyecto, en donde se evidencia que se reporta avance._x000a__x000a_Seguimiento en diciembre"/>
    <n v="0"/>
    <x v="0"/>
    <m/>
    <x v="0"/>
    <x v="0"/>
    <x v="1"/>
  </r>
  <r>
    <n v="2698"/>
    <n v="651"/>
    <x v="1"/>
    <s v="4. Le es extraño a esta auditoría que en el período cubierto por esta auditoría no se hayan realizado sesiones tendientes a mejorar y/o arraigar las políticas de prevención del daño antijurídico dentro de la entidad como cumplimiento de los lineamientos exigidos por la ANDJE."/>
    <s v="GESTIÓN JURÍDICA"/>
    <x v="4"/>
    <x v="24"/>
    <s v="Marcos Gabriel Peña Noguera"/>
    <s v="Octubre de 2014"/>
    <x v="8"/>
    <x v="1"/>
    <s v="PIL"/>
    <n v="8"/>
    <m/>
    <m/>
    <s v="Acción correctiva"/>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n v="0"/>
    <x v="0"/>
    <m/>
    <x v="0"/>
    <x v="0"/>
    <x v="0"/>
  </r>
  <r>
    <n v="2790"/>
    <n v="86"/>
    <x v="2"/>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GESTIÓN CONTRACTUAL Y  SEGUIMIENTO DE  PROYECTOS DE  INFRAESTRUCTURA DE TRANSPORTE "/>
    <x v="3"/>
    <x v="27"/>
    <s v="Ivan Mauricio Mejia Alarcon"/>
    <s v="Mayo de 2015"/>
    <x v="11"/>
    <x v="2"/>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m/>
    <m/>
    <s v="Mediante correo electrónico del 16/12/15, se anexan comunicaciones y en general la trazabilidad para obtener el permiso por parte de INVIAS para construir la Intersección Buenos Aires; sin embargo, es necesario evidenciar el avance de esta actividad_x000a_Mediante correo electrónico del 29/04/2016, se anexa comunicación por parte del concesionario, en donde se evidencia el ACUERDO DE CONCILIACIÓN CRUCES FERREOS INVIAS. Sin embargo, es necesario enviar el documento final firmado._x000a__x000a_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Seguimiento en Diciembre."/>
    <n v="0"/>
    <x v="0"/>
    <m/>
    <x v="0"/>
    <x v="0"/>
    <x v="1"/>
  </r>
  <r>
    <n v="2805"/>
    <n v="101"/>
    <x v="2"/>
    <s v="8.1 Para la Interventoría_x000a_4. Llevar a cabo seguimiento estricto a los trámites ambientales pendientes, esto con el fin de poder dar vía libre a la construcción de tramos pendientes, es el caso del trayecto 3.1 y 4ª, en los cuales en el primer caso se desistió del licenciamiento luego de haber transcurrido un tiempo importante en miras de la consecución de la licencia donde al final no era requerida la misma, sino apenas una modificación dando alcance a documento PAGA._x000a_"/>
    <s v="GESTIÓN CONTRACTUAL Y  SEGUIMIENTO DE  PROYECTOS DE  INFRAESTRUCTURA DE TRANSPORTE "/>
    <x v="3"/>
    <x v="28"/>
    <s v="Ivan Mauricio Mejia Alarcon"/>
    <s v="Mayo de 2015"/>
    <x v="11"/>
    <x v="2"/>
    <s v="PEI"/>
    <n v="37"/>
    <m/>
    <m/>
    <s v="Acción correctiva"/>
    <s v="Para el caso del Tramo 4A, ya se otorgó el licenciamiento solicitado. Para el caso del tramo 3.1 en su subsector 2, aún se está a la espera del pronunciamiento de la ANLA. Las acciones de mejora son el envío de correspondencia solicitando pronunciamiento al respecto de la Entidad."/>
    <m/>
    <m/>
    <m/>
    <s v="Mediante correo electrónico del 14/12/15, se anexan pronunciamiento de la ANLA sobre le primer tramo. A la espera del segundo. Se menciona mediante correo electrónico del 05/04/2016 que sigue pendiente._x000a__x000a_Mediante correo electrónico del 29/08/2016 se anexa la comunicación de la ANLA respecto al tramo 3.1 subsector 2, en donde se evidencia que aun no se cuenta con licencia ambiental debido a unos procedimientos que debe realizar el concesionario._x000a__x000a_Seguimiento el diciembre"/>
    <n v="0"/>
    <x v="0"/>
    <m/>
    <x v="0"/>
    <x v="0"/>
    <x v="1"/>
  </r>
  <r>
    <n v="2814"/>
    <n v="110"/>
    <x v="2"/>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s v="GESTIÓN CONTRACTUAL Y  SEGUIMIENTO DE  PROYECTOS DE  INFRAESTRUCTURA DE TRANSPORTE "/>
    <x v="3"/>
    <x v="28"/>
    <s v="Ivan Mauricio Mejia Alarcon"/>
    <s v="Mayo de 2015"/>
    <x v="11"/>
    <x v="2"/>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m/>
    <m/>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Seguimiento el diciembre"/>
    <n v="0"/>
    <x v="0"/>
    <m/>
    <x v="0"/>
    <x v="0"/>
    <x v="1"/>
  </r>
  <r>
    <n v="2818"/>
    <n v="114"/>
    <x v="2"/>
    <s v="6. Gestionar de manera proactiva las observaciones y recomendaciones de PMP que vienen desde la auditoría del año 2013 y 2014 ya que aún no han sido subsanadas en su totalidad, dar un adecuado seguimiento para su cierre ya que no se evidencia estricto seguimiento."/>
    <s v="GESTIÓN CONTRACTUAL Y  SEGUIMIENTO DE  PROYECTOS DE  INFRAESTRUCTURA DE TRANSPORTE "/>
    <x v="3"/>
    <x v="28"/>
    <s v="Ivan Mauricio Mejia Alarcon"/>
    <s v="Mayo de 2015"/>
    <x v="11"/>
    <x v="2"/>
    <s v="PEI"/>
    <n v="37"/>
    <m/>
    <m/>
    <s v="Acción correctiva"/>
    <s v="Se envía respuesta de las mismas, con sus debidos soportes."/>
    <m/>
    <m/>
    <m/>
    <s v="S evidencia gestión y respuesta periódicas asobre el PMP. Se cerrará la no conformidad una vez quede al 100% el PMP._x000a__x000a_"/>
    <n v="0"/>
    <x v="0"/>
    <m/>
    <x v="0"/>
    <x v="0"/>
    <x v="1"/>
  </r>
  <r>
    <n v="2819"/>
    <n v="115"/>
    <x v="2"/>
    <s v="6. A la fecha, esta auditoría no se pudo detectar con toda la certeza qué concesionarios cuentan con las garantías (pólizas) vigentes, en tanto que el control ejercido por la Vicepresidencia Jurídica no es alimentado permanentemente por los supervisores de la Vicepresidencia de Gestión Contractual."/>
    <s v="GESTIÓN JURÍDICA"/>
    <x v="4"/>
    <x v="29"/>
    <s v="Marcos Gabriel Peña Noguera"/>
    <s v="Mayo de 2015"/>
    <x v="11"/>
    <x v="2"/>
    <s v="PEI"/>
    <n v="146"/>
    <m/>
    <m/>
    <s v="Acción correctiva"/>
    <m/>
    <m/>
    <m/>
    <m/>
    <s v="En proceso de subsanar, teniendo en cuenta reuniones y seguimiento a partir del mes de septiembre de 2015 y memorando bajo radicación No. 2015-102-014983-3 de fecha 21 de diciembre de 2015."/>
    <n v="0"/>
    <x v="0"/>
    <m/>
    <x v="0"/>
    <x v="0"/>
    <x v="0"/>
  </r>
  <r>
    <n v="2829"/>
    <n v="125"/>
    <x v="2"/>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s v="TODOS LOS PROCESOS "/>
    <x v="7"/>
    <x v="1"/>
    <s v="Maria Natalia Norato"/>
    <s v="Julio de 2015"/>
    <x v="0"/>
    <x v="2"/>
    <s v="PEI "/>
    <n v="111"/>
    <m/>
    <m/>
    <s v="Acción correctiva"/>
    <s v="22/03/2016, (VPRE)_x000a_* Ídem No. 2391"/>
    <m/>
    <m/>
    <s v="22/03/2016, (VPRE)_x000a_* Ídem No. 2391"/>
    <m/>
    <n v="0"/>
    <x v="0"/>
    <m/>
    <x v="0"/>
    <x v="0"/>
    <x v="0"/>
  </r>
  <r>
    <n v="2830"/>
    <n v="126"/>
    <x v="2"/>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s v="TODOS LOS PROCESOS "/>
    <x v="7"/>
    <x v="1"/>
    <s v="Maria Natalia Norato"/>
    <s v="Julio de 2015"/>
    <x v="0"/>
    <x v="2"/>
    <s v="PEI "/>
    <n v="111"/>
    <m/>
    <m/>
    <s v="Acción correctiva"/>
    <s v="22/03/2016, (VPRE)_x000a_* Ídem No. 2391"/>
    <m/>
    <m/>
    <s v="22/03/2016, (VPRE)_x000a_* Ídem No. 2391"/>
    <m/>
    <n v="0"/>
    <x v="0"/>
    <m/>
    <x v="0"/>
    <x v="0"/>
    <x v="0"/>
  </r>
  <r>
    <n v="2831"/>
    <n v="127"/>
    <x v="2"/>
    <s v="3. El  Vicepresidente Ejecutivo (Javier Alberto Hernández),  no alineó los compromisos del acuerdo de gestión con el plan de acción de la vigencia 2014 ( Ver tabla No.4 )"/>
    <s v="TODOS LOS PROCESOS "/>
    <x v="7"/>
    <x v="1"/>
    <s v="Maria Natalia Norato"/>
    <s v="Julio de 2015"/>
    <x v="0"/>
    <x v="2"/>
    <s v="PEI "/>
    <n v="111"/>
    <m/>
    <m/>
    <s v="Acción correctiva"/>
    <s v="22/03/2016, (VPRE)_x000a_* Ídem No. 2391"/>
    <m/>
    <m/>
    <s v="22/03/2016, (VPRE)_x000a_* Ídem No. 2391"/>
    <m/>
    <n v="0"/>
    <x v="0"/>
    <m/>
    <x v="0"/>
    <x v="0"/>
    <x v="0"/>
  </r>
  <r>
    <n v="2832"/>
    <n v="128"/>
    <x v="2"/>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s v="TODOS LOS PROCESOS "/>
    <x v="7"/>
    <x v="1"/>
    <s v="Maria Natalia Norato"/>
    <s v="Julio de 2015"/>
    <x v="0"/>
    <x v="2"/>
    <s v="PEI "/>
    <n v="111"/>
    <m/>
    <m/>
    <s v="Acción correctiva"/>
    <s v="22/03/2016, (VPRE)_x000a_* Ídem No. 2391"/>
    <m/>
    <m/>
    <s v="22/03/2016, (VPRE)_x000a_* Ídem No. 2391"/>
    <m/>
    <n v="0"/>
    <x v="0"/>
    <m/>
    <x v="0"/>
    <x v="0"/>
    <x v="0"/>
  </r>
  <r>
    <n v="2833"/>
    <n v="129"/>
    <x v="2"/>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s v="TODOS LOS PROCESOS "/>
    <x v="7"/>
    <x v="1"/>
    <s v="Maria Natalia Norato"/>
    <s v="Julio de 2015"/>
    <x v="0"/>
    <x v="2"/>
    <s v="PEI "/>
    <n v="111"/>
    <m/>
    <m/>
    <s v="Acción correctiva"/>
    <s v="22/03/2016, (VPRE)_x000a_* Ídem No. 2391"/>
    <m/>
    <m/>
    <s v="22/03/2016, (VPRE)_x000a_* Ídem No. 2391"/>
    <m/>
    <n v="0"/>
    <x v="0"/>
    <m/>
    <x v="0"/>
    <x v="0"/>
    <x v="0"/>
  </r>
  <r>
    <n v="2854"/>
    <n v="150"/>
    <x v="2"/>
    <s v="2. Dentro de la señalización requerida en los pasos a nivel, se evidencia en campo la falencia de los elementos de control en el paso por el municipio de Bosconia; la talanquera instalada, y que supone una maniobra automática en el paso del tren, no se encuentra en funcionamiento, ejerciéndose manualmente el control, pese a la infraestructura instalada. Se solicita a la interventoría asegurar el adecuado funcionamiento de los 3 pasos a nivel instalados recientemente con este tipo de tecnología para beneficio del proyecto y de la comunidad._x000a__x000a_De la misma manera, se solicita hacer seguimiento estricto a los demás pasos a nivel en función de la señalización requerida, tal como se deja comentado en el numeral 6.3.3, según lo dispuesto en el Manual de Señalización Vial del Ministerio de Transporte._x000a_"/>
    <s v="GESTIÓN CONTRACTUAL Y  SEGUIMIENTO DE  PROYECTOS DE  INFRAESTRUCTURA DE TRANSPORTE "/>
    <x v="3"/>
    <x v="13"/>
    <s v="Ivan Mauricio Mejia Alarcon"/>
    <s v="Julio de 2015"/>
    <x v="0"/>
    <x v="2"/>
    <s v="PEI "/>
    <n v="41"/>
    <m/>
    <m/>
    <m/>
    <m/>
    <m/>
    <m/>
    <m/>
    <s v="Mediante memorando No. 2015-307-015140-3, se revisará avance en 2016._x000a__x000a_Mediante correo electrónico del 01/07/2016, se verifica que en el informe mensual de la interventoría  se lleva registro de seguimiento y verificación sobre el funcionamiento de las barreras ubicadas en los pasos a nivel Concesionados, efectuados en diferentes recorridos llevados a cabo de manera periodica. FENOCO informa que realizará el cambio de señalización y las modificaciones solicitadas por la interventoría, por lo que se evidenciará hasta mayo._x000a__x000a_Seguimiento en septiembre_x000a__x000a_Seguimiento en Noviembre, luego de reunión del 25/11/2016 con Flabio Aguirre se define el aporte del ultimo informe de interventoría del Consorcio IRFA para validar el seguimiento que se le realiza a los 3 pasos férreos regulares que cuenta el corredor ferreo."/>
    <n v="0"/>
    <x v="0"/>
    <m/>
    <x v="0"/>
    <x v="0"/>
    <x v="1"/>
  </r>
  <r>
    <n v="2857"/>
    <n v="153"/>
    <x v="2"/>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
    <x v="3"/>
    <x v="12"/>
    <s v="Alvaro Sandoval"/>
    <s v="Mayo de 2015"/>
    <x v="11"/>
    <x v="2"/>
    <s v="PEI"/>
    <n v="18"/>
    <m/>
    <m/>
    <m/>
    <m/>
    <m/>
    <m/>
    <m/>
    <s v="Mediante correo electrónico del 01/12/15 se informa que sya está aprobada la Preforma No. 10; sin embargo, es necesario aportar doc soporte_x000a_"/>
    <n v="0"/>
    <x v="0"/>
    <m/>
    <x v="0"/>
    <x v="0"/>
    <x v="1"/>
  </r>
  <r>
    <n v="2892"/>
    <n v="188"/>
    <x v="2"/>
    <s v="4. Ubicar la señalización necesaria y recomendada en los centros de cómputo."/>
    <s v="GESTIÓN DE LA  INFORMACIÓN Y  COMUNICACIONES"/>
    <x v="1"/>
    <x v="25"/>
    <s v="Juan Diego Toro Bautista"/>
    <s v="Septiembre de 2015"/>
    <x v="1"/>
    <x v="2"/>
    <s v="PEI"/>
    <n v="124"/>
    <m/>
    <m/>
    <s v="Acción correctiva"/>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12/2016 Se verificó la implementación de los avisos "/>
    <n v="1"/>
    <x v="1"/>
    <m/>
    <x v="1"/>
    <x v="1"/>
    <x v="0"/>
  </r>
  <r>
    <n v="2893"/>
    <n v="189"/>
    <x v="2"/>
    <s v="6. Dotar de mecanismos de riego de agua para eventualidades de incendio en los centros de cómputo de los pisos 6 y 7. Igualmente dotar de sendos equipos extintores los cuartos que conforman el centro de cómputo del piso octavo."/>
    <s v="GESTIÓN DE LA  INFORMACIÓN Y  COMUNICACIONES"/>
    <x v="2"/>
    <x v="18"/>
    <s v="Juan Diego Toro Bautista"/>
    <s v="Septiembre de 2015"/>
    <x v="1"/>
    <x v="2"/>
    <s v="PEI"/>
    <n v="124"/>
    <m/>
    <m/>
    <s v="Acción correctiva"/>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894"/>
    <n v="190"/>
    <x v="2"/>
    <s v="8. Dotar de un aire acondicionado portátil con control de temperatura el centro de cómputo del piso 7, similar al que se encuentra operando en el piso 8."/>
    <s v="GESTIÓN DE LA  INFORMACIÓN Y  COMUNICACIONES"/>
    <x v="2"/>
    <x v="18"/>
    <s v="Juan Diego Toro Bautista"/>
    <s v="Septiembre de 2015"/>
    <x v="1"/>
    <x v="2"/>
    <s v="PEI"/>
    <n v="124"/>
    <m/>
    <m/>
    <s v="Acción correctiva"/>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908"/>
    <n v="204"/>
    <x v="2"/>
    <s v="5. Actualizar la página web de la entidad ya que no se encontró información alguna concerniente a: Provisión por vacancia temporal, comisión para desempeñar empleos de libre nombramiento y remoción o de periodo, vacancia propiamente dicha y encargos."/>
    <s v="GESTIÓN DEL TALENTO HUMANO"/>
    <x v="2"/>
    <x v="3"/>
    <s v="Marcos Gabriel Peña Noguera"/>
    <s v="Septiembre de 2015"/>
    <x v="1"/>
    <x v="2"/>
    <s v="PEI"/>
    <n v="28"/>
    <m/>
    <m/>
    <m/>
    <m/>
    <m/>
    <m/>
    <m/>
    <s v="se verifico en la pagina de la entidad que se publico un link con los ASPIRANTES A CARGOS DE LIBRE NOMBRAMIENTO Y REMOCIÓN http://www.ani.gov.co/contratacion/aspirantes"/>
    <n v="0"/>
    <x v="0"/>
    <m/>
    <x v="0"/>
    <x v="0"/>
    <x v="0"/>
  </r>
  <r>
    <n v="2925"/>
    <n v="221"/>
    <x v="2"/>
    <s v="c) No se evidenció que se lleve una matriz o metodología para identificar periódicamente los riesgos del desarrollo del contrato de concesión y del de interventoría. todos los riesgos son del privado pero deberían señalarse de manera más específica y puntual."/>
    <s v="GESTIÓN CONTRACTUAL Y  SEGUIMIENTO DE  PROYECTOS DE  INFRAESTRUCTURA DE TRANSPORTE "/>
    <x v="3"/>
    <x v="11"/>
    <s v="Alvaro Sandoval"/>
    <s v="Septiembre de 2015"/>
    <x v="1"/>
    <x v="2"/>
    <s v="PEI"/>
    <n v="63"/>
    <m/>
    <m/>
    <m/>
    <m/>
    <m/>
    <m/>
    <m/>
    <s v="Mediante correo electrónico del 18/12/15 y memorando No. 2016-303.003674-3  se informa que no es una obligación de la interventoría; sin embargo, es necesario contar con un sistema de identificación y previsión de los principales riesgos asociados al contrato de concesión que permita a la entidad estar atenta a las alertas que dicho seguimiento pueda impulsar acciones sobre el desarrollo del contrato de concesión portuario._x000a__x000a_Mediante memorando No. 2016-303-008005-3 del 27/06/2016, se informa que se está concertando con la Gerencia de riesgos una metodología a utilizar._x000a__x000a_Mediante memorando No. 2016-303-011501-3 del 22/09/2016, se anexa una propuesta de matriz de seguimiento de riesgos. A la espera de aprobación por parte de la Gerencia._x000a__x000a_Por medio de correo electrónico del 09/12/2016 se indica que se está revisando la No Conformidad para dar alcance a lo faltante."/>
    <n v="0"/>
    <x v="0"/>
    <m/>
    <x v="0"/>
    <x v="0"/>
    <x v="1"/>
  </r>
  <r>
    <n v="2932"/>
    <n v="228"/>
    <x v="2"/>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
    <x v="3"/>
    <x v="11"/>
    <s v="Alvaro Sandoval"/>
    <s v="Septiembre de 2015"/>
    <x v="1"/>
    <x v="2"/>
    <s v="PEI"/>
    <n v="63"/>
    <m/>
    <m/>
    <m/>
    <m/>
    <m/>
    <m/>
    <m/>
    <s v="Mediante memorando No. 2016-303.003674-3  se informa quese está realizando backup para conseguir soportes. A la espera de documentación._x000a__x000a_Seguimiento a diciembre: Se cerrará NO CONFORMIDAD una vez se subsanen NO CONFORMIDADES generadas en 2013."/>
    <n v="0"/>
    <x v="0"/>
    <m/>
    <x v="0"/>
    <x v="0"/>
    <x v="1"/>
  </r>
  <r>
    <n v="2960"/>
    <n v="256"/>
    <x v="2"/>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s v="GESTIÓN CONTRACTUAL Y  SEGUIMIENTO DE  PROYECTOS DE  INFRAESTRUCTURA DE TRANSPORTE "/>
    <x v="3"/>
    <x v="10"/>
    <s v="Ivan Mauricio Mejia Alarcon"/>
    <s v="Octubre de 2015"/>
    <x v="8"/>
    <x v="2"/>
    <s v="PEI"/>
    <n v="57"/>
    <m/>
    <m/>
    <m/>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
    <n v="0"/>
    <x v="0"/>
    <m/>
    <x v="0"/>
    <x v="0"/>
    <x v="1"/>
  </r>
  <r>
    <n v="2961"/>
    <n v="257"/>
    <x v="2"/>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s v="GESTIÓN CONTRACTUAL Y  SEGUIMIENTO DE  PROYECTOS DE  INFRAESTRUCTURA DE TRANSPORTE "/>
    <x v="3"/>
    <x v="10"/>
    <s v="Ivan Mauricio Mejia Alarcon"/>
    <s v="Octubre de 2015"/>
    <x v="8"/>
    <x v="2"/>
    <s v="PEI"/>
    <n v="57"/>
    <m/>
    <m/>
    <m/>
    <m/>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2"/>
    <n v="258"/>
    <x v="2"/>
    <s v="2. Tener en cuenta las alarmas arrojadas dentro del sistema y realizar su efectiva corrección como lo son:_x000a_La entidad 41 procesos judiciales sin provisión contable y calificación del riesgo._x000a_Existen 6 procesos con inconsistencias entre la instancia y los fallos reportados no incluidos en el sistema._x000a_"/>
    <s v="GESTIÓN JURÍDICA"/>
    <x v="4"/>
    <x v="24"/>
    <s v="Marcos Gabriel Peña Noguera"/>
    <s v="Octubre de 2015"/>
    <x v="8"/>
    <x v="2"/>
    <s v="PIL"/>
    <n v="11"/>
    <m/>
    <m/>
    <s v="Acción preventivo"/>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n v="0"/>
    <x v="0"/>
    <m/>
    <x v="0"/>
    <x v="0"/>
    <x v="0"/>
  </r>
  <r>
    <n v="2968"/>
    <n v="264"/>
    <x v="2"/>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ESTRUCTURACIÓN DE PROYECTOS DE INFRAESTRUCTURA DE TRANSPORTE"/>
    <x v="4"/>
    <x v="30"/>
    <s v="Mariela Grass"/>
    <s v="Noviembre de 2015"/>
    <x v="4"/>
    <x v="2"/>
    <s v="PEI"/>
    <n v="119"/>
    <m/>
    <m/>
    <s v="Acción preventivo"/>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2"/>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ESTRUCTURACIÓN DE PROYECTOS DE INFRAESTRUCTURA DE TRANSPORTE"/>
    <x v="6"/>
    <x v="15"/>
    <s v="Mariela Grass"/>
    <s v="Noviembre de 2015"/>
    <x v="4"/>
    <x v="2"/>
    <s v="PEI"/>
    <n v="119"/>
    <m/>
    <m/>
    <s v="Acción preventivo"/>
    <s v="Con el código que asigna planeación para la Bitácora de Estructuración se asocia al proyecto y se evita de esta manera la distinta denominación del nombre del Proyecto"/>
    <d v="2016-04-28T00:00:00"/>
    <d v="2016-12-31T00:00:00"/>
    <m/>
    <m/>
    <n v="0"/>
    <x v="0"/>
    <m/>
    <x v="0"/>
    <x v="0"/>
    <x v="0"/>
  </r>
  <r>
    <n v="2971"/>
    <n v="267"/>
    <x v="2"/>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ESTRUCTURACIÓN DE PROYECTOS DE INFRAESTRUCTURA DE TRANSPORTE"/>
    <x v="6"/>
    <x v="15"/>
    <s v="Mariela Grass"/>
    <s v="Noviembre de 2015"/>
    <x v="4"/>
    <x v="2"/>
    <s v="PEI"/>
    <n v="119"/>
    <m/>
    <m/>
    <s v="Acción preventivo"/>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2"/>
    <s v="5. La Gerencia Jurídica de Estructuración legal,  a 25 de septiembre de 2015, no ha radicado las bitácoras de Proyecto a su cargo. El último registro de radicación, data del 29 de noviembre de 2013."/>
    <s v="ESTRUCTURACIÓN DE PROYECTOS DE INFRAESTRUCTURA DE TRANSPORTE"/>
    <x v="4"/>
    <x v="14"/>
    <s v="Mariela Grass"/>
    <s v="Noviembre de 2015"/>
    <x v="4"/>
    <x v="2"/>
    <s v="PEI"/>
    <n v="119"/>
    <m/>
    <m/>
    <m/>
    <m/>
    <m/>
    <m/>
    <s v="Se debe dar traslado a la Vicepresidencia Jurídica por ser de su competencia"/>
    <m/>
    <n v="0"/>
    <x v="0"/>
    <m/>
    <x v="0"/>
    <x v="0"/>
    <x v="0"/>
  </r>
  <r>
    <n v="2981"/>
    <n v="277"/>
    <x v="2"/>
    <s v="5. Proyectos que presentaron diferencias mínimas en saldos:_x000a_• Bogotá – Villavicencio, diferencia $1=, que corresponde al redondear los decimales._x000a_"/>
    <s v="GESTIÓN ADMINISTRATIVA Y FINANCIERA"/>
    <x v="2"/>
    <x v="31"/>
    <s v="Luz Jeni Fung Muñoz"/>
    <s v="Noviembre de 2015"/>
    <x v="4"/>
    <x v="2"/>
    <s v="PEI"/>
    <n v="83"/>
    <m/>
    <m/>
    <s v="Acción correctiva"/>
    <s v="Se solicitó al Concesionario e interventoría de nuevo el formato GCSP-F-009 del mes de diciembre del año 2015 con el fin que dicho formato coincida con el valor certificado por la fiduciaria, el cual será remitido por la interventoría en el mes de junio de 2016."/>
    <m/>
    <m/>
    <s v="ESTA NO CONFORMIDAD SE TRASLADA PARA LA VGC MESA DE TRABAJO DEL 27 DE ABRIL DE 2016."/>
    <s v="Y se subsanará en el próximo formato por parte de la VGC"/>
    <n v="0"/>
    <x v="0"/>
    <m/>
    <x v="0"/>
    <x v="0"/>
    <x v="0"/>
  </r>
  <r>
    <n v="2983"/>
    <n v="279"/>
    <x v="2"/>
    <s v="15. Se evidencian que ocho (8) hallazgos imputados por la CGR, se encuentran con un porcentaje de avance del 75% por retirarse estos de la reforma de la demanda de reconvención, situación que la Oficina de Control Interno no comprende puesto que se supeditó la acción correctiva del hallazgo al concepto de un abogado externo sobre la inclusión o no del mismo en la reforma de la demanda y ya han transcurrido cuatro (4) años desde la imputación por parte de la CGR; adicionalmente, el área de Defensa Judicial de la ANI no ha iniciado procesos de incumplimiento en contra del concesionario o arraigado responsabilidades a los funcionarios que en su momento incumplieron con el debido seguimiento al contrato de concesión y que dieron origen a dichos hallazgos."/>
    <s v="GESTIÓN CONTRACTUAL Y  SEGUIMIENTO DE  PROYECTOS DE  INFRAESTRUCTURA DE TRANSPORTE "/>
    <x v="5"/>
    <x v="26"/>
    <s v="T Luz Jeni Fung Muñoz"/>
    <s v="Noviembre de 2015"/>
    <x v="4"/>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De acuerdo con lo trabajado conjuntamente con el área de Control Interno, la Gerencia de Defensa Judicial, la Gerencia Predial y la Vicepresidencia Ejecutiva entre noviembre y diciembre de 2015, se tiene que de los ocho (8) hallazgos que aún aparecían vigentes en la matriz del PMI, a la fecha de la Auditoria (hallazgos Nos. 524, 533, 534, 568, 573, 576, 580 y 581), a diciembre de 2015 se tenían todos al 100%, a excepción de los hallazgos 580 y 581, para los cuales se solicitó ampliar el plazo a 30 de junio de 2016 por parte de la gerencia de Defensa Judicial que lo tiene a su cargo._x000a_Se adjunta matriz PMI vigente._x000a_"/>
    <m/>
    <m/>
    <m/>
    <s v="Mediante memorando No. 2016-500-003794-3 del 16/03/2016 se informa que de los 8 hallazgos vigentes, 6 se encuentran al 100% y 2 tienen plazo de cumplimiento para el 30 de junio de 2016._x000a__x000a_Mediante correo electrónico del 24/06/2016, se informa que a la fecha quedan pendientes los hallazgos Nos.115 y 578. Los dos tienen plan de mejoramiento._x000a__x000a__x000a_Mediante correo electrónico del 16/09/2016, se informa el estado del PMI a la fecha_x000a__x000a_Seguimiento en diciembre"/>
    <n v="0"/>
    <x v="0"/>
    <m/>
    <x v="0"/>
    <x v="0"/>
    <x v="1"/>
  </r>
  <r>
    <n v="2988"/>
    <n v="284"/>
    <x v="2"/>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GESTIÓN CONTRACTUAL Y  SEGUIMIENTO DE  PROYECTOS DE  INFRAESTRUCTURA DE TRANSPORTE "/>
    <x v="5"/>
    <x v="26"/>
    <s v="T Luz Jeni Fung Muñoz"/>
    <s v="Noviembre de 2015"/>
    <x v="4"/>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
    <m/>
    <m/>
    <m/>
    <s v="Mediante memorando No. 2016-500-003794-3 del 16/03/2016 se informa que la interventoría ya generó un concepto al respecto; sin embargo, la problemática sigue vigente razón por la cual se realizará seguimiento por parte de la OCI.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Mediante correo electrónico del 16/09/2016, se informa las gestiones que se han realizado con el fin de lograr que el concesionario genere los reintegros entre subcuentas prediales o reintegros por pagos por fuera de los alcances del contrato._x000a_Seguimiento en diciembre"/>
    <n v="0"/>
    <x v="0"/>
    <m/>
    <x v="0"/>
    <x v="0"/>
    <x v="1"/>
  </r>
  <r>
    <n v="3003"/>
    <n v="299"/>
    <x v="2"/>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2"/>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2"/>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s v="GESTIÓN DE LA CONTRATACIÓN PÚBLICA"/>
    <x v="4"/>
    <x v="7"/>
    <s v="Mariela Grass"/>
    <s v="Diciembre de 2015"/>
    <x v="9"/>
    <x v="2"/>
    <s v="PEI"/>
    <n v="125"/>
    <m/>
    <m/>
    <s v="Acción preventivo"/>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s v="TRANSPARENCIA,  PARTICIPACIÓN,  SERVICIO AL  CIUDADANO Y  COMUNICACIÓN"/>
    <x v="2"/>
    <x v="6"/>
    <s v="Luz Mary Hernández Villadiego"/>
    <s v="Enero de 2016"/>
    <x v="5"/>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tura en ejercicio al derecho a la contradicción y defensa presentara los argumentos y soportes que permitieran desvirtuar las observaciones…”."/>
    <s v="TRANSPARENCIA,  PARTICIPACIÓN,  SERVICIO AL  CIUDADANO Y  COMUNICACIÓN"/>
    <x v="2"/>
    <x v="6"/>
    <s v="Luz Mary Hernández Villadiego"/>
    <s v="Enero de 2016"/>
    <x v="5"/>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s v="TRANSPARENCIA,  PARTICIPACIÓN,  SERVICIO AL  CIUDADANO Y  COMUNICACIÓN"/>
    <x v="2"/>
    <x v="6"/>
    <s v="Luz Mary Hernández Villadiego"/>
    <s v="Enero de 2016"/>
    <x v="5"/>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n v="0.8"/>
    <x v="0"/>
    <m/>
    <x v="0"/>
    <x v="0"/>
    <x v="0"/>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tro del modelo financiero por menor cantidad de obra a realizar. Particularmente el túnel 3 de la unidad funcional 2 donde se plantea una disminución en longitud mayor al 10%, lo cual no puede permitirse y debe justificarse o plantearse la posibilidad de reinversión de los recursos derivados del recorte de la longitud del túnel._x000a_"/>
    <s v="GESTIÓN CONTRACTUAL Y  SEGUIMIENTO DE  PROYECTOS DE  INFRAESTRUCTURA DE TRANSPORTE "/>
    <x v="6"/>
    <x v="32"/>
    <s v="Ivan Mauricio Mejia Alarcon"/>
    <s v="Febrero de 2016"/>
    <x v="6"/>
    <x v="4"/>
    <s v="PEI"/>
    <n v="107"/>
    <m/>
    <m/>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n v="0"/>
    <x v="0"/>
    <m/>
    <x v="0"/>
    <x v="0"/>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s v="SISTEMA ESTRATÉGICO DE PLANEACIÓN Y  GESTIÓN "/>
    <x v="1"/>
    <x v="1"/>
    <s v="Maria Natalia Norato"/>
    <s v="Febrero de 2016"/>
    <x v="6"/>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_x000a_"/>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s v="SISTEMA ESTRATÉGICO DE PLANEACIÓN Y  GESTIÓN "/>
    <x v="1"/>
    <x v="1"/>
    <s v="Maria Natalia Norato"/>
    <s v="Febrero de 2016"/>
    <x v="6"/>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s v="SISTEMA ESTRATÉGICO DE PLANEACIÓN Y  GESTIÓN "/>
    <x v="1"/>
    <x v="1"/>
    <s v="Maria Natalia Norato"/>
    <s v="Febrero de 2016"/>
    <x v="6"/>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QRS._x000a_"/>
    <s v="TRANSPARENCIA,  PARTICIPACIÓN,  SERVICIO AL  CIUDADANO Y  COMUNICACIÓN"/>
    <x v="2"/>
    <x v="6"/>
    <s v="Luz Mary Hernández Villadiego"/>
    <s v="Febrero de 2016"/>
    <x v="6"/>
    <x v="4"/>
    <s v="PIL"/>
    <n v="35"/>
    <m/>
    <m/>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ra parte, se observa que en los informes trimestrales la dependencia incluye una pestaña en donde se relacionan los radicado que aparecen sin respuesta y a su vez envía correos a los responsables con copia a Control Interno a fin de que se realice el enlace o pronunciamiento del incumplimiento._x000a_"/>
    <n v="0.8"/>
    <x v="0"/>
    <m/>
    <x v="0"/>
    <x v="0"/>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y que conllevan a la pérdida de trazabilidad son las relacionadas con los siguientes eventos:_x000a_o Falta adecuada del enlace entre el radicado de entrada y del de salida._x000a_o Se archivan los documentos sin haberse dado respuesta completa y definitiva. _x000a_"/>
    <s v="TRANSPARENCIA,  PARTICIPACIÓN,  SERVICIO AL  CIUDADANO Y  COMUNICACIÓN"/>
    <x v="2"/>
    <x v="6"/>
    <s v="Luz Mary Hernández Villadiego"/>
    <s v="Febrero de 2016"/>
    <x v="6"/>
    <x v="4"/>
    <s v="PIL"/>
    <n v="35"/>
    <m/>
    <m/>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ibliotecologos asignados a cada Vicepresidencia han adelantado jornadas de capacitación en Orfeo a los profesionales que conforman dichas oficinas//Asi mismo, se adelanta la elaboración de un aplicativo en UNIANI para la capacitación en línea de servidores y colaboradores de la Agencia y se dispondran acciones para que su conocimiento sea obligatorio// "/>
    <s v="Se verificará el cumplimiento de las acciones propuestas trimestralmente. Se realizará pruebas aleatorias sobre la inclusión del los enlaces de las entradas Vs. Repuestas. Por otra parte, se revisarán soportes de asistencias a las capacitaciones._x000a_Agosto 2016:El GIT- Atención al ciudadano en reunión efectuada el 18/08/2016 informa las diferentes acciones sobre este tema. Para el primer y segundo trimestre de 2016 se evidencian las mismas falencias informadas en el anterior informe de evaluación, que serán  trasladadas a los competentes."/>
    <n v="0.8"/>
    <x v="0"/>
    <m/>
    <x v="0"/>
    <x v="0"/>
    <x v="0"/>
  </r>
  <r>
    <n v="3027"/>
    <n v="22"/>
    <x v="4"/>
    <s v="No se ha generado “check lista” donde se controlen variables de los procesos judiciales y de los procesos de adquisición predial – expropiaciones judiciales."/>
    <s v="GESTIÓN JURÍDICA"/>
    <x v="4"/>
    <x v="24"/>
    <s v="Marcos Gabriel Peña Noguera"/>
    <s v="Febrero de 2016"/>
    <x v="6"/>
    <x v="4"/>
    <s v="PIL"/>
    <n v="11"/>
    <m/>
    <m/>
    <s v="Acción correctiva"/>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n v="0"/>
    <x v="0"/>
    <m/>
    <x v="0"/>
    <x v="0"/>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o la información en debida forma)."/>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0"/>
    <n v="25"/>
    <x v="4"/>
    <s v="La entidad cuenta con 501 procesos judiciales sin provisión contable y calificación del riesgo, en el informe anterior esta cifra era de 41 el número de procesos, es decir, no ha habido mejora. "/>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1"/>
    <n v="26"/>
    <x v="4"/>
    <s v="De la misma manera siguen existiendo 6 procesos con inconsistencias entre la instancia y los fallos reportados no incluidos en el sistema, igualmente no hubo mejora."/>
    <s v="GESTIÓN JURÍDICA"/>
    <x v="4"/>
    <x v="24"/>
    <s v="Marcos Gabriel Peña Noguera"/>
    <s v="Febrero de 2016"/>
    <x v="6"/>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dología para diseñar y hacer seguimiento establecida en la “guía para la gestión riesgo de corrupción”._x000a_* Es cierto que la entidad cuenta con un Manual para la Administración de Riesgos Institucionales y Anticorrupción en la ANI, pero aún falta desarrollar una estrategia para involucrar a los actores sociales, en la construcción de riesgos de corrupción._x000a_* Si bien, en la página web de la entidad se tiene un enlace para la administración de riesgos, donde se publica el manual, la política y los mapas de riesgos de procesos y de corrupción, falta publicar el seguimiento que se realiza de los mapas  vigencia 2015 y los mapas vigencia 2016._x000a_"/>
    <s v="SISTEMA ESTRATÉGICO DE PLANEACIÓN Y  GESTIÓN "/>
    <x v="1"/>
    <x v="2"/>
    <s v="Maria Natalia Norato"/>
    <s v="Marzo de 2016"/>
    <x v="10"/>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s v="SISTEMA ESTRATÉGICO DE PLANEACIÓN Y  GESTIÓN "/>
    <x v="1"/>
    <x v="1"/>
    <s v="Maria Natalia Norato"/>
    <s v="Marzo de 2016"/>
    <x v="10"/>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s v="GESTIÓN CONTRACTUAL Y  SEGUIMIENTO DE  PROYECTOS DE  INFRAESTRUCTURA DE TRANSPORTE "/>
    <x v="3"/>
    <x v="33"/>
    <s v="Luz Jeni Fung Muñoz"/>
    <s v="Marzo de 2016"/>
    <x v="10"/>
    <x v="4"/>
    <s v="PEI"/>
    <n v="155"/>
    <m/>
    <m/>
    <m/>
    <m/>
    <m/>
    <m/>
    <m/>
    <m/>
    <n v="0"/>
    <x v="2"/>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s v="GESTIÓN CONTRACTUAL Y  SEGUIMIENTO DE  PROYECTOS DE  INFRAESTRUCTURA DE TRANSPORTE "/>
    <x v="3"/>
    <x v="33"/>
    <s v="Luz Jeni Fung Muñoz"/>
    <s v="Marzo de 2016"/>
    <x v="10"/>
    <x v="4"/>
    <s v="PEI"/>
    <n v="155"/>
    <m/>
    <m/>
    <m/>
    <m/>
    <m/>
    <m/>
    <m/>
    <m/>
    <n v="0"/>
    <x v="2"/>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s v="GESTIÓN CONTRACTUAL Y  SEGUIMIENTO DE  PROYECTOS DE  INFRAESTRUCTURA DE TRANSPORTE "/>
    <x v="3"/>
    <x v="33"/>
    <s v="Luz Jeni Fung Muñoz"/>
    <s v="Marzo de 2016"/>
    <x v="10"/>
    <x v="4"/>
    <s v="PEI"/>
    <n v="155"/>
    <m/>
    <m/>
    <m/>
    <m/>
    <m/>
    <m/>
    <m/>
    <m/>
    <n v="0"/>
    <x v="2"/>
    <m/>
    <x v="0"/>
    <x v="0"/>
    <x v="0"/>
  </r>
  <r>
    <n v="3061"/>
    <n v="56"/>
    <x v="4"/>
    <s v="2. Gestionar con el concesionario y realizar seguimiento a los compromisos  sobre el cumplimiento del  programa de inversión del 1%, al igual que las obligaciones que se tienen frente a las solicitudes por parte de la ANLA de las 4 licencias ambientales que tiene el proyecto, de tal manera que se tomen acciones frente a los mismos."/>
    <s v="GESTIÓN CONTRACTUAL Y  SEGUIMIENTO DE  PROYECTOS DE  INFRAESTRUCTURA DE TRANSPORTE "/>
    <x v="3"/>
    <x v="21"/>
    <s v="Mónica Bibiana Forero "/>
    <s v="Marzo de 2016"/>
    <x v="10"/>
    <x v="4"/>
    <s v="PEI"/>
    <n v="44"/>
    <m/>
    <m/>
    <m/>
    <s v=" -Seguimiento a la definición por parte del Concesionario respecto a los programas y proyectos objeto e la inversión del 1 % para cada una de las Corporaciones Autónomas Regionales_x000a_- Seguimiento a la actualización el valor a ejecutar para cada una de estas Corporaciones. _x000a_- Seguimiento al pronunciamiento por parte del ANLA para el inicio de la inversión del 1% para CORPOCALDAS_x000a_- Se implementaran comites ambientales virtuales de seguimiento con una frecuencia mensual para avanzar en los temas pendientes "/>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se informa el seguimiento que se está realizando al programa d einversión del 1%._x000a__x000a_Mediante correo electrónico del 16/12/2016 se evidencian comunicados entre el Concesionario y la ANLA donde se hace seguimiento a los proyectos que se incluyen en el &quot;Plan de Inversiones del 1%&quot;.  _x000a__x000a_Mediante correo electrónico del 16/12/2016 se recibe informe mensual de interventoría de octubre de 2016 donde se evidencia seguimiento a los programas y proyectos objeto de la inversión del 1% para cada una de las Corporaciones Autonomas Regionales. Se evidencia seguimiento a la actualización del valor a ejecutar para estas Corporaciones y seguimiento al pronunciamiento por parte del ANLA para el inicio de la inversión del 1% para CORPOCALDAS. _x000a__x000a_A diciembre de 2016 no se evidencia soporte a los comites ambientales virtuales. Pendientes para subsanar la No Conformidad."/>
    <n v="0"/>
    <x v="0"/>
    <m/>
    <x v="0"/>
    <x v="0"/>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s v="GESTIÓN CONTRACTUAL Y  SEGUIMIENTO DE  PROYECTOS DE  INFRAESTRUCTURA DE TRANSPORTE "/>
    <x v="5"/>
    <x v="34"/>
    <s v="Ivan Mauricio Mejia Alarcon"/>
    <s v="Marzo de 2016"/>
    <x v="10"/>
    <x v="4"/>
    <s v="PEI"/>
    <n v="54"/>
    <m/>
    <m/>
    <m/>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m/>
    <m/>
    <m/>
    <s v="Mediante memorando No. 2016-500-005282-3 del 26/04/2016 se envía plan de mejoramiento._x000a_Mediante memorando No. 2016-500-007575-3 del 17/06/2016 se anexa acta del recorrido y envío del plan de compensaciones que el concesionario debe realizar en el corredor. De igual manera, se adjunta respuesta del concesionario, en donde se compromete a realizar dichas labores._x000a_Mediante memorando No. 2016-500-010798-3 del 05/09/2016 se informa que una vez dado un peirodo de cura para subsanar la situación, la ANI tomó la decisión de iniciar un proceso de incumplimiento sobre el particular. Una vz se encuentre el documento de Defensa Judicial, será informado a la OCI._x000a__x000a_Seguimiento diciembre de 2016"/>
    <n v="0"/>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s v="GESTIÓN CONTRACTUAL Y  SEGUIMIENTO DE  PROYECTOS DE  INFRAESTRUCTURA DE TRANSPORTE "/>
    <x v="5"/>
    <x v="34"/>
    <s v="Ivan Mauricio Mejia Alarcon"/>
    <s v="Marzo de 2016"/>
    <x v="10"/>
    <x v="4"/>
    <s v="PEI"/>
    <n v="54"/>
    <m/>
    <m/>
    <m/>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m/>
    <m/>
    <m/>
    <s v="Mediante memorando No. 2016-500-005282-3 del 26/04/2016 se envía plan de mejoramiento.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Mediante memorando No. 2016-500-010798-3 del 05/09/2016 se remite documento de Defensa Judicial, en donde se inicia un proceso de incumplimiento al concesionario por la no estabilización de taludes, de acuerdo a sus obligaciones contractuales._x000a__x000a_Seguimiento diciembre de 2016"/>
    <n v="0"/>
    <x v="0"/>
    <m/>
    <x v="0"/>
    <x v="0"/>
    <x v="1"/>
  </r>
  <r>
    <n v="3066"/>
    <n v="61"/>
    <x v="4"/>
    <s v="1. Proyectos que no enviaron el formato GCSP-F-008 al área de contabilidad dentro del tiempo establecido a la ANI para el mes de enero del año en curso:_x000a_ _x000a_• Malla Vial del Meta._x000a_• Corredor Perimetral del Oriente de Cundinamarca._x000a_"/>
    <s v="GESTIÓN ADMINISTRATIVA Y FINANCIERA"/>
    <x v="2"/>
    <x v="31"/>
    <s v="Luz Jeni Fung Muñoz"/>
    <s v="Abril de 2016"/>
    <x v="7"/>
    <x v="4"/>
    <s v="PEI"/>
    <n v="83"/>
    <m/>
    <m/>
    <m/>
    <m/>
    <m/>
    <m/>
    <m/>
    <m/>
    <n v="0"/>
    <x v="2"/>
    <m/>
    <x v="0"/>
    <x v="0"/>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nde a un mayor valor certificado por la fiducia._x000a_• Pacífico 2, diferencia de $1,01= que corresponde a un menor valor certificado por la fiducia._x000a_• Bogotá – Villavicencio, diferencia de $1,00= que corresponde a un menor valor certificado por la fiducia._x000a_• Cambao – La Esperanza – Ibagué – Honda, diferencia de $21.300,00=, corresponde a la comisión de 19.7% dejada de cobrar por Odinsa, en virtud del contrato de recaudo de peajes suscrito con el Invías._x000a_"/>
    <s v="GESTIÓN ADMINISTRATIVA Y FINANCIERA"/>
    <x v="2"/>
    <x v="31"/>
    <s v="Luz Jeni Fung Muñoz"/>
    <s v="Abril de 2016"/>
    <x v="7"/>
    <x v="4"/>
    <s v="PEI"/>
    <n v="83"/>
    <m/>
    <m/>
    <m/>
    <s v="Corredor Perimetral del Oriente de Cundinamarca Se envió correo a la Interventoría solicitando incluir Observación en el Formato explicando la diferencia, la cual según lo indicado corresponde al Redondeo de Decimales, según les ha informado la Fiducia. El formato y la certificación de Fiducia serán corregidos y enviados en el mes de junio._x000a_Bogotá - Villavicencio Se solicitó al Concesionario e interventoría de nuevo el formato GCSP-F-009 del mes de diciembre del año 2015 con el fin que dicho formato coincida con el valor certificado por la fiduciaria, el cual será remitido por la interventoría en el mes de junio de 2016._x000a_Cambao - La Esperanza - Ibagué - Honda De acuerdo a los soportes que reposan en la Agencia, se realizó la gestión correspondiente para que Fiduciaria corrija la certificación del valor reportado en peajes del mes de diciembre de 2015, teniendo en cuenta se incluyó un valor adicional por comisiones. La certificación será enviada en el mes de junio de 2016._x000a__x000a__x000a_"/>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o y Cambao - La Esperanza - Ibagué - Honda "/>
    <n v="0"/>
    <x v="0"/>
    <m/>
    <x v="0"/>
    <x v="0"/>
    <x v="0"/>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nsiderar la aplicación de algún tipo de acción preventiva al respecto, de tal manera que este tipo de situación no se vuelva a presentar._x000a_"/>
    <s v="GESTIÓN CONTRACTUAL Y  SEGUIMIENTO DE  PROYECTOS DE  INFRAESTRUCTURA DE TRANSPORTE "/>
    <x v="3"/>
    <x v="35"/>
    <s v="Mónica Bibiana Forero "/>
    <s v="Abril de 2016"/>
    <x v="7"/>
    <x v="4"/>
    <s v="PEI"/>
    <n v="65"/>
    <m/>
    <m/>
    <m/>
    <m/>
    <m/>
    <m/>
    <m/>
    <s v="Mediante memorando No. 2016-306-006413-3 del 23/05/2016, se anexa comunicación enviada al concesionario, en donde se solicita la restitución de los dineros a la subcuenta de predios del proyecto._x000a_A la espera de respuesta por parte del concesionario._x000a_Mediante memorando No. 2016-306-011232-3 del 16/09/2016, se informa que ya se informó a la fiducia para que realice el reintegro de los dineros. Una vez se tenga la certificación, se remitirá."/>
    <n v="0"/>
    <x v="0"/>
    <m/>
    <x v="0"/>
    <x v="0"/>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a cotejar las cifras dadas por la concesión en virtud de verificar los datos suministrados por ellos en los controles operacionales que adelanta y certifica la interventoría, tales como pasajeros movilizados, operaciones realizadas, entre otros. Esto con el fin de que los indicadores de la infraestructura aeroportuaria disponible sean calculados con información corroborada"/>
    <s v="GESTIÓN CONTRACTUAL Y  SEGUIMIENTO DE  PROYECTOS DE  INFRAESTRUCTURA DE TRANSPORTE "/>
    <x v="3"/>
    <x v="36"/>
    <s v="Ivan Mauricio Mejia Alarcon"/>
    <s v="Abril de 2016"/>
    <x v="7"/>
    <x v="4"/>
    <s v="PEI"/>
    <n v="106"/>
    <m/>
    <m/>
    <m/>
    <s v="Acotejar la información estadística de operaciones qje suministra la Concesión con la información contenida en el documento &quot;control superficie que lleva la Aeronáutica civil a través del área de tránsito aéreo; de tal manera que se cuente con una información final y comparada"/>
    <m/>
    <m/>
    <m/>
    <s v="Mediante memorando No. 2016-409-041347-2 del 20/05/2016, se anexa el plan de mejoramiento. _x000a__x000a_A  la espera de avance"/>
    <n v="0"/>
    <x v="0"/>
    <m/>
    <x v="0"/>
    <x v="0"/>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entre otro contenido que pueda ser de utilidad para cualquier interesado en el proyecto. En el mismo sentido se requiere una revisión de la página web del concesionario, que involucre un contenido más específico del proyecto, destacando servicios, noticias, avances, entre otras particularidades que son de total interés para la zona caribe."/>
    <s v="GESTIÓN CONTRACTUAL Y  SEGUIMIENTO DE  PROYECTOS DE  INFRAESTRUCTURA DE TRANSPORTE "/>
    <x v="3"/>
    <x v="36"/>
    <s v="Ivan Mauricio Mejia Alarcon"/>
    <s v="Abril de 2016"/>
    <x v="7"/>
    <x v="4"/>
    <s v="PEI"/>
    <n v="106"/>
    <m/>
    <m/>
    <m/>
    <s v="Actualizar la página web con la misión, visión y objetivos de la empresa con el creador de la página web actual"/>
    <m/>
    <m/>
    <m/>
    <s v="Mediante memorando No. 2016-409-041347-2 del 20/05/2016, se anexa el plan de mejoramiento. _x000a__x000a_A  la espera de avance"/>
    <n v="0"/>
    <x v="0"/>
    <m/>
    <x v="0"/>
    <x v="0"/>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l actuar del concesionario, a fin de cumplir con los plazos estimados del contrato y que siguen generando retrasos tan considerables como los que ya se han evidenciado._x000a_"/>
    <s v="GESTIÓN CONTRACTUAL Y  SEGUIMIENTO DE  PROYECTOS DE  INFRAESTRUCTURA DE TRANSPORTE "/>
    <x v="3"/>
    <x v="36"/>
    <s v="Ivan Mauricio Mejia Alarcon"/>
    <s v="Abril de 2016"/>
    <x v="7"/>
    <x v="4"/>
    <s v="PEI"/>
    <n v="106"/>
    <m/>
    <m/>
    <m/>
    <s v="Con el ánimo de conminar al concesionario a cumplir de forma oportuna con las obligaciones establecidas en el Contrato de Concesión No. 003 de 2015, el equipo de supervisión viene utilizando todas las herramientas de apremio estipuladas en el numeral 12 de la parte General del Contrato de Concesión “Sanciones y Esquemas de_x000a_Apremio”._x000a_Se le ha indicado a la interventoría que se debe notificar a la Agencia el inicio del procedimiento de imposición de_x000a_multas al concesionario por incumplimiento al contrato ante cualquier retraso en la ejecución de las obligaciones previstas, asimismo, se le ha indicado que las notificaciones de incumplimiento deben ser expeditas, evidenciadas a la luz del contrato y comunicadas a la Agencia en el menor tiempo posible para la expedición del aval al periodo de cura._x000a_Por otra parte, la supervisión ha tomado la decisión de avalar periodos de cura razonables inferiores al plazo_x000a_máximo establecido en el contrato (60 días), con el ánimo de apremiar al concesionario al cumplimiento de las_x000a_obligaciones._x000a_El equipo de supervisión sigue de cerca las actividades desarrolladas por el concesionario, llevando a cabo comités_x000a_de seguimiento cada semana con la interventoría y quincenales con el Concesionario, en donde se logra visualizar los avances e inconvenientes presentados en el proyecto."/>
    <m/>
    <m/>
    <m/>
    <s v="Mediante correo electrónico del 03/06/2016, se anexa el plan de mejoramiento. _x000a__x000a_A  la espera de avance"/>
    <n v="0"/>
    <x v="0"/>
    <m/>
    <x v="0"/>
    <x v="0"/>
    <x v="1"/>
  </r>
  <r>
    <n v="3078"/>
    <n v="73"/>
    <x v="4"/>
    <s v="2. Informar si el formato “Información Estadística de los Costos” ya ha sido homologado internamente por parte de la ANI, y en caso afirmativo notificar si el concesionario ya cumplió con su entrega."/>
    <s v="GESTIÓN CONTRACTUAL Y  SEGUIMIENTO DE  PROYECTOS DE  INFRAESTRUCTURA DE TRANSPORTE "/>
    <x v="3"/>
    <x v="37"/>
    <s v="Víctor Alfonso Trespalacios "/>
    <s v="Abril de 2016"/>
    <x v="7"/>
    <x v="4"/>
    <s v="PEI"/>
    <n v="129"/>
    <m/>
    <m/>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memorando No. 2016-300-007379-3 del 15/06/2016 se envia en plan de mejoramiento._x000a__x000a_Mediante correo electrónico del 16/09/2016, se informa que se realizó reunión con Planeación con el fin de realiza robservaciones al formato. Se encuentra en revisión y aprobación del mismo. _x000a__x000a_Por medio de correo electrónico del 19 de diciembre de 2016 se entrega memorando No. 2016-300-016233-3 del 16 de diciembre de 2016 en el que se evidencia solicitud del estado actual y gestiones realizadas en relación a puesta en marcha del Formato &quot;Información Estadística de los Costos&quot;a la Vicepresidencia de Planeación Riesgos y Entorno por parte de la Vicepresidencia Ejecutiva. Se requiere evidencia sobre homologación del mismo al igual que cumplimiento por parte del concesionario para subsanar No Conformidad._x000a__x000a_Por medio de correo electrónico del 14 de febrero de 2017 se evidencia que se realizó circular directriz por parte de la Gerencia de Planeación dando a conocer el formato de Información Estadística implementado por dicha gerencia (radicado ANI No. 2017-409-000001-4 del 4 de enero de 2017). _x000a__x000a_El concesionario envía información retroalimentada y revisada por la Interventoría el día  01 de febrero de 2017, para lo cual se envía a Planeación mediante correo electrónico según instrucciones de la circular. El Concesionario radica información estadística el día 14 de febrero de 2017con No. 2017-409-015444-2."/>
    <n v="1"/>
    <x v="1"/>
    <m/>
    <x v="1"/>
    <x v="1"/>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en virtud de lo dispuesto por la Ley 87 de 1993, Artículo 12, literal d), tanto como la prevista en el Decreto 2649 de 1993, en su Artículo 26; y la falta de acompañamiento de la interventoría en la solicitud de los mismos ante OPAIN.E700"/>
    <s v="GESTIÓN CONTRACTUAL Y  SEGUIMIENTO DE  PROYECTOS DE  INFRAESTRUCTURA DE TRANSPORTE "/>
    <x v="3"/>
    <x v="38"/>
    <s v="T Luz Jeni Fung Muñoz"/>
    <s v="Abril de 2016"/>
    <x v="7"/>
    <x v="4"/>
    <s v="PEI"/>
    <n v="134"/>
    <m/>
    <m/>
    <m/>
    <s v="Se adelantarán mesas de trabajo con el concesionario con el propósito de que dicha información sea enviada y adicional a esto, se tratará en el comité financiero del mes de junio la falta de acompañamiento por parte de la interventoría financiera en la solicitud de dicha información para que este tipo de situaciones no se generen en solicitudes posteriores"/>
    <m/>
    <m/>
    <m/>
    <s v="Mediante memorando No. 2016-308-006972-3 del 03/06/2016, se envía plan de mejoramiento._x000a__x000a_Se revisará avance de las actividades propuestas"/>
    <n v="0"/>
    <x v="0"/>
    <s v="Mediante memorando No. 2016-308-006972-3 del 03/06/2016, se envía plan de mejoramiento._x000a__x000a_Se revisará avance de las actividades propuestas"/>
    <x v="0"/>
    <x v="0"/>
    <x v="1"/>
  </r>
  <r>
    <n v="3080"/>
    <n v="75"/>
    <x v="4"/>
    <s v="1. Cinco (5) de los veinticuatro (24) funcionarios públicos evaluados en la auditoria, es decir el (21%) de la muestra, a la fecha de la auditoria no registran las declaraciones de bienes y rentas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a sabiendas que su identificación está reseñada en el cuerpo del este informe, a saber:_x000a_1. LORA PINEDA AIDEE JEANETTE _x000a_2. RAMIREZ YEPEZ NATALIA _x000a_3. RODRIGUEZ MORENO ROGER _x000a_4. ROMERO RIVERA PABLO ANDRES _x000a_5. VALLEJO GUZMAN XIMENA_x000a_"/>
    <s v="GESTIÓN DEL TALENTO HUMANO"/>
    <x v="2"/>
    <x v="3"/>
    <s v="Maria Natalia Norato"/>
    <s v="Abril de 2016"/>
    <x v="7"/>
    <x v="4"/>
    <s v="PIL"/>
    <n v="9"/>
    <m/>
    <m/>
    <m/>
    <m/>
    <m/>
    <m/>
    <m/>
    <m/>
    <n v="0"/>
    <x v="2"/>
    <m/>
    <x v="0"/>
    <x v="0"/>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GESTIÓN ADMINISTRATIVA Y FINANCIERA"/>
    <x v="2"/>
    <x v="39"/>
    <s v="Luz Jeni Fung Muñoz"/>
    <s v="Mayo de 2016"/>
    <x v="11"/>
    <x v="4"/>
    <s v="PEI"/>
    <n v="26"/>
    <m/>
    <m/>
    <m/>
    <m/>
    <m/>
    <m/>
    <m/>
    <m/>
    <n v="0"/>
    <x v="2"/>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s v="GESTIÓN ADMINISTRATIVA Y FINANCIERA"/>
    <x v="4"/>
    <x v="24"/>
    <s v="Luz Jeni Fung Muñoz"/>
    <s v="Mayo de 2016"/>
    <x v="11"/>
    <x v="4"/>
    <s v="PEI"/>
    <n v="26"/>
    <m/>
    <m/>
    <m/>
    <m/>
    <m/>
    <m/>
    <m/>
    <m/>
    <n v="0"/>
    <x v="2"/>
    <m/>
    <x v="0"/>
    <x v="0"/>
    <x v="0"/>
  </r>
  <r>
    <n v="3083"/>
    <n v="78"/>
    <x v="4"/>
    <s v="3. Se evidenció, que en los ingresos de capital se dejó de recaudar un valor de $10.405.126.803,19=, que corresponde a los rendimientos financieros que se dejaron de percibir por la entrada en vigencia de la “cuenta única nacional”, que exige trasladar los títulos de deuda pública emitidos por la Nación al sistema de cuenta única nacional. "/>
    <s v="GESTIÓN ADMINISTRATIVA Y FINANCIERA"/>
    <x v="2"/>
    <x v="39"/>
    <s v="Luz Jeni Fung Muñoz"/>
    <s v="Mayo de 2016"/>
    <x v="11"/>
    <x v="4"/>
    <s v="PEI"/>
    <n v="26"/>
    <m/>
    <m/>
    <m/>
    <m/>
    <m/>
    <m/>
    <m/>
    <m/>
    <n v="0"/>
    <x v="2"/>
    <m/>
    <x v="0"/>
    <x v="0"/>
    <x v="0"/>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se evidenció el cambio de los equipos requeridos, lo que generó que el valor fuera menor al inicial. Lo anterior, en vista de que estos recursos son inherentes al proyecto, por lo que es necesario tomar las medidas pertinentes."/>
    <s v="GESTIÓN CONTRACTUAL Y  SEGUIMIENTO DE  PROYECTOS DE  INFRAESTRUCTURA DE TRANSPORTE "/>
    <x v="3"/>
    <x v="40"/>
    <s v="Mónica Bibiana Forero "/>
    <s v="Mayo de 2016"/>
    <x v="11"/>
    <x v="4"/>
    <s v="PEI"/>
    <n v="151"/>
    <m/>
    <m/>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_x000a_Mediante memorando No. 2016-300-011293-3 del 19/09/2016, se informa que se continua revisando el tema y ya se cuenta con un documento borrador._x000a__x000a_Mediante memorando No. 2016-500-016308-3 se menciona transición del empalme de los proyectos con la Vicepresidencia Ejecutiva. Se informa que el asunto está en análisis, en busca de la solución contractual más idónea."/>
    <n v="0"/>
    <x v="0"/>
    <m/>
    <x v="0"/>
    <x v="0"/>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s v="GESTIÓN CONTRACTUAL Y  SEGUIMIENTO DE  PROYECTOS DE  INFRAESTRUCTURA DE TRANSPORTE "/>
    <x v="4"/>
    <x v="40"/>
    <s v="Mónica Bibiana Forero "/>
    <s v="Mayo de 2016"/>
    <x v="11"/>
    <x v="4"/>
    <s v="PEI"/>
    <n v="151"/>
    <m/>
    <m/>
    <m/>
    <s v="Oficiar a la dependencia encargada, para dar respuesta a la no conformidad"/>
    <m/>
    <m/>
    <m/>
    <s v="Mediante memorando No. 2016-300-008218-3 del 30/06/2016, se evidenció que mediante memorando No. 2016-300-006962-3 del 3/06/2016 se reimitió informe de auditoría._x000a__x000a_Se realizaron mesas de trabajo entre la OCI y  GIT DJ, los dias 08/10/2016 y 08/11/2016, en donde se llegaron a compromisos._x000a__x000a_Mediante memorando No. 2016-701-014362 del 17/11/2016, el GIT DJ envia plan de mejoramiento."/>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SISTEMA ESTRATÉGICO DE PLANEACIÓN Y  GESTIÓN "/>
    <x v="1"/>
    <x v="2"/>
    <s v="Maria Natalia Norato"/>
    <s v="Mayo de 2016"/>
    <x v="11"/>
    <x v="4"/>
    <s v="PIL"/>
    <n v="36"/>
    <m/>
    <m/>
    <m/>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m/>
    <s v="a través de correo institucuonal del  25/07/2016 remitieron el plan de acción y los avances de las tareas realizadas_x000a__x000a_seguimiento septiembre"/>
    <n v="0"/>
    <x v="0"/>
    <m/>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s v="SISTEMA ESTRATÉGICO DE PLANEACIÓN Y  GESTIÓN "/>
    <x v="1"/>
    <x v="2"/>
    <s v="Maria Natalia Norato"/>
    <s v="Mayo de 2016"/>
    <x v="11"/>
    <x v="4"/>
    <s v="PIL"/>
    <n v="36"/>
    <m/>
    <m/>
    <s v="Acción preventivo"/>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m/>
    <s v="15/09/2016 a trevés de correo el GIT de riesgos envía plan de mejoremiento para no conformidad 3097"/>
    <n v="0"/>
    <x v="0"/>
    <m/>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s v="GESTIÓN ADMINISTRATIVA Y FINANCIERA"/>
    <x v="2"/>
    <x v="41"/>
    <s v="Luz Jeni Fung Muñoz"/>
    <s v="Mayo de 2016"/>
    <x v="11"/>
    <x v="4"/>
    <s v="PIL"/>
    <n v="2"/>
    <m/>
    <m/>
    <m/>
    <m/>
    <m/>
    <m/>
    <m/>
    <m/>
    <n v="0"/>
    <x v="2"/>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s v="SISTEMA ESTRATÉGICO DE PLANEACIÓN Y  GESTIÓN "/>
    <x v="1"/>
    <x v="2"/>
    <s v="Cesar Augusto Godoy"/>
    <s v="Mayo de 2016"/>
    <x v="11"/>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_x000a_"/>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m/>
    <n v="0"/>
    <x v="0"/>
    <m/>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s v="SISTEMA ESTRATÉGICO DE PLANEACIÓN Y  GESTIÓN "/>
    <x v="1"/>
    <x v="2"/>
    <s v="Cesar Augusto Godoy"/>
    <s v="Mayo de 2016"/>
    <x v="11"/>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 sus riesg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de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_x000a__x000a_"/>
    <n v="0"/>
    <x v="0"/>
    <m/>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s v="SISTEMA ESTRATÉGICO DE PLANEACIÓN Y  GESTIÓN "/>
    <x v="1"/>
    <x v="2"/>
    <s v="Cesar Augusto Godoy"/>
    <s v="Mayo de 2016"/>
    <x v="11"/>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Revisar avances en el mes de marzo. _x000a_"/>
    <n v="0"/>
    <x v="0"/>
    <m/>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s v="SISTEMA ESTRATÉGICO DE PLANEACIÓN Y  GESTIÓN "/>
    <x v="1"/>
    <x v="2"/>
    <s v="Cesar Augusto Godoy"/>
    <s v="Mayo de 2016"/>
    <x v="11"/>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_x000a_Revisar avances en el mes de marzo. _x000a_"/>
    <n v="0"/>
    <x v="0"/>
    <m/>
    <x v="0"/>
    <x v="0"/>
    <x v="0"/>
  </r>
  <r>
    <n v="3108"/>
    <n v="103"/>
    <x v="4"/>
    <s v="1. Noventa y dos (92) equipos de cómputo que equivalen al 16,58% de 555 equipos que constituyen la planta de equipos con que cuenta la entidad  se encuentran con más de 5 años de uso, es decir, son obsoletos; y no se cuenta actualmente con una política que instaure procesos de renovación tecnológica que permita controlar o subsanar esta situación."/>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al 22,16% de 555 equipos que constituyen la planta de equipos de cómputo con que cuenta la entidad."/>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como sí lo hace una garantía dada por el fabricante o proveedor. Por lo anterior se levanta una no conformidad con respecto a la carencia de este criterio en la póliza que cubre la totalidad de equipos de cómputo de la entidad."/>
    <s v="GESTIÓN DE LA  INFORMACIÓN Y  COMUNICACIONES"/>
    <x v="1"/>
    <x v="25"/>
    <s v="Juan Diego Toro Bautista"/>
    <s v="Mayo de 2016"/>
    <x v="11"/>
    <x v="4"/>
    <s v="PEI"/>
    <n v="32"/>
    <m/>
    <m/>
    <s v="Acción correctiva"/>
    <s v="- Adquirir equipos de computo para reemplazar por obsolescencia"/>
    <m/>
    <m/>
    <m/>
    <s v="30/12/2016 A través del contrato de compraventa No. 357 de 2016 celebrado el 21 oct de 2016, con la firma NEX_Computer S.A. adquirió 94 portatiles."/>
    <n v="1"/>
    <x v="1"/>
    <m/>
    <x v="1"/>
    <x v="1"/>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specto._x000a_"/>
    <s v="GESTIÓN CONTRACTUAL Y  SEGUIMIENTO DE  PROYECTOS DE  INFRAESTRUCTURA DE TRANSPORTE "/>
    <x v="3"/>
    <x v="9"/>
    <s v="T Luz Jeni Fung Muñoz"/>
    <s v="Mayo de 2016"/>
    <x v="11"/>
    <x v="4"/>
    <s v="PEI"/>
    <n v="55"/>
    <m/>
    <m/>
    <m/>
    <s v="Con relación a los sobrantes producto del recaudo de peaje, se reiteró a la Gerencia Gestion Contractual 2 (Jurídica) la solicitud de concepto y procedimiento a seguir con radicado 20163050070553 de fecha 8 de junio de 2016, estamos a la espera del concepto para impartir las instrucciones"/>
    <m/>
    <m/>
    <m/>
    <s v="Mediante correo electrónico del 15/09/2016 se informa que se sigue trabajando en el documento, aunque varios temas hacen parte de los dos tribunales en curso."/>
    <n v="0"/>
    <x v="0"/>
    <m/>
    <x v="0"/>
    <x v="0"/>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ses)."/>
    <s v="GESTIÓN CONTRACTUAL Y  SEGUIMIENTO DE  PROYECTOS DE  INFRAESTRUCTURA DE TRANSPORTE "/>
    <x v="6"/>
    <x v="42"/>
    <s v="Víctor Alfonso Trespalacios "/>
    <s v="Mayo de 2016"/>
    <x v="11"/>
    <x v="4"/>
    <s v="PEI"/>
    <n v="145"/>
    <m/>
    <m/>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De acuerdo a lo conversado en la reunión de mesa de trabajo el 24/10/2016 y documentación enviada el 25/10/2016, se está a la espera de documentación soporte a cargo de Estructuración._x000a__x000a_Seguimiento a diciembre. Pendiente de acción por parte de Gestión Contractual."/>
    <n v="0"/>
    <x v="0"/>
    <m/>
    <x v="0"/>
    <x v="0"/>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almente para tal fin. "/>
    <s v="GESTIÓN CONTRACTUAL Y  SEGUIMIENTO DE  PROYECTOS DE  INFRAESTRUCTURA DE TRANSPORTE "/>
    <x v="5"/>
    <x v="43"/>
    <s v="Mónica Bibiana Forero "/>
    <s v="Mayo de 2016"/>
    <x v="11"/>
    <x v="4"/>
    <s v="PEI"/>
    <n v="6"/>
    <m/>
    <m/>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se informa que la Entidad consideró pertinente realiza runa liquidación bilateral, cumpliendo los 4 meses siguientes a la terminacion del contrato, para lo cual envío un acta de liquidación a la concesión. Adicionalmente, se informa que actualmente se encuentra en desarrollo por parte de la Agencia, del Acta de Liquidación Unilateral al Contrato de Concesión GG – 040 – 2004._x000a_Seguimiento en diciembre"/>
    <n v="0"/>
    <x v="0"/>
    <m/>
    <x v="0"/>
    <x v="0"/>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sólo se tienen 480 registrados. Por tal motivo, es necesario reactivar el tema, de tal manera que se reprograme la revisión en compañía del INVIAS."/>
    <s v="GESTIÓN CONTRACTUAL Y  SEGUIMIENTO DE  PROYECTOS DE  INFRAESTRUCTURA DE TRANSPORTE "/>
    <x v="5"/>
    <x v="43"/>
    <s v="Mónica Bibiana Forero "/>
    <s v="Mayo de 2016"/>
    <x v="11"/>
    <x v="4"/>
    <s v="PEI"/>
    <n v="6"/>
    <m/>
    <m/>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Dra. Stella Aldana Alonso de la Gerencia Social._x000a__x000a_Seguimiento en diciembre"/>
    <n v="0"/>
    <x v="0"/>
    <m/>
    <x v="0"/>
    <x v="0"/>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s importantes del corredor, principalmente los relacionados a obras de estabilización, drenajes en la vía y señalización. _x000a_"/>
    <s v="GESTIÓN CONTRACTUAL Y  SEGUIMIENTO DE  PROYECTOS DE  INFRAESTRUCTURA DE TRANSPORTE "/>
    <x v="3"/>
    <x v="43"/>
    <s v="Mónica Bibiana Forero "/>
    <s v="Mayo de 2016"/>
    <x v="11"/>
    <x v="4"/>
    <s v="PEI"/>
    <n v="6"/>
    <m/>
    <m/>
    <m/>
    <s v="Mediante comunicación interna se informara a la Vicepresidencia Ejecutiva que el GIT de Estrategia Contractual, permisos y modificaciones realizara una revisión al manual de reversiones de la entidad (versión 1) teniendo en cuenta las observaciones hechas por la Contraloría General de la Republica."/>
    <m/>
    <m/>
    <m/>
    <s v="Mediante correo electrónico del 25/07/2016, se informa que se realizarán las modificaciones pertienentes._x000a_Mediante correo electrónico del 19/09/2016, se anexa comunicación de VGC en donde se tendrán ern cuenta las consideraciones realizadas por la OCI._x000a_Se revisara avance en diciembre_x000a_"/>
    <n v="0"/>
    <x v="0"/>
    <m/>
    <x v="0"/>
    <x v="0"/>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uajira; Cambao – Manizales."/>
    <s v="GESTIÓN DE LA CONTRATACIÓN PÚBLICA"/>
    <x v="4"/>
    <x v="44"/>
    <s v="Marcos Gabriel Peña Noguera"/>
    <s v="Mayo de 2016"/>
    <x v="11"/>
    <x v="4"/>
    <s v="PEI"/>
    <n v="3"/>
    <m/>
    <m/>
    <m/>
    <m/>
    <m/>
    <m/>
    <m/>
    <m/>
    <n v="0"/>
    <x v="2"/>
    <m/>
    <x v="0"/>
    <x v="0"/>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d ambiental, lo que a la fecha no ha surtido efecto._x000a_"/>
    <s v="GESTIÓN CONTRACTUAL Y  SEGUIMIENTO DE  PROYECTOS DE  INFRAESTRUCTURA DE TRANSPORTE "/>
    <x v="3"/>
    <x v="4"/>
    <s v="Ivan Mauricio Mejia Alarcon"/>
    <s v="Mayo de 2016"/>
    <x v="11"/>
    <x v="4"/>
    <s v="PEI"/>
    <n v="46"/>
    <m/>
    <m/>
    <m/>
    <s v="El seguimiento se realiza de manera mensual por parte de la ingeniera ambienta."/>
    <m/>
    <m/>
    <m/>
    <s v="Mediante correo electrónico del 22/09/2016, se envía plan de mejoramiento._x000a_"/>
    <n v="0"/>
    <x v="0"/>
    <m/>
    <x v="0"/>
    <x v="0"/>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de la misma desde el mes de abril de 2016."/>
    <s v="GESTIÓN CONTRACTUAL Y  SEGUIMIENTO DE  PROYECTOS DE  INFRAESTRUCTURA DE TRANSPORTE "/>
    <x v="3"/>
    <x v="4"/>
    <s v="Ivan Mauricio Mejia Alarcon"/>
    <s v="Mayo de 2016"/>
    <x v="11"/>
    <x v="4"/>
    <s v="PEI"/>
    <n v="46"/>
    <m/>
    <m/>
    <m/>
    <s v="Se enviará comunicación al Concesionario solicitando informe. "/>
    <m/>
    <m/>
    <m/>
    <s v="Mediante correo electrónico del 22/09/2016, se envía plan de mejoramiento._x000a_"/>
    <n v="0"/>
    <x v="0"/>
    <m/>
    <x v="0"/>
    <x v="0"/>
    <x v="1"/>
  </r>
  <r>
    <n v="3127"/>
    <n v="122"/>
    <x v="4"/>
    <s v="3. La ficha del proyecto en la página web de la interventoría se encuentra desactualizada; esta información siempre debe estar al día y su actualización debe ser mensual según los avances del proyecto."/>
    <s v="GESTIÓN CONTRACTUAL Y  SEGUIMIENTO DE  PROYECTOS DE  INFRAESTRUCTURA DE TRANSPORTE "/>
    <x v="3"/>
    <x v="4"/>
    <s v="Ivan Mauricio Mejia Alarcon"/>
    <s v="Mayo de 2016"/>
    <x v="11"/>
    <x v="4"/>
    <s v="PEI"/>
    <n v="46"/>
    <m/>
    <m/>
    <m/>
    <s v="Se notificará al área encarga de la actualización mensual y se realizará su verificación mensualmente."/>
    <m/>
    <m/>
    <m/>
    <s v="Mediante correo electrónico del 22/09/2016, se envía plan de mejoramiento._x000a_"/>
    <n v="0"/>
    <x v="0"/>
    <m/>
    <x v="0"/>
    <x v="0"/>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los informes mensuales."/>
    <s v="GESTIÓN CONTRACTUAL Y  SEGUIMIENTO DE  PROYECTOS DE  INFRAESTRUCTURA DE TRANSPORTE "/>
    <x v="3"/>
    <x v="4"/>
    <s v="Ivan Mauricio Mejia Alarcon"/>
    <s v="Mayo de 2016"/>
    <x v="11"/>
    <x v="4"/>
    <s v="PEI"/>
    <n v="46"/>
    <m/>
    <m/>
    <m/>
    <s v="Se oficiará nuevamente al Concesionario detallando claramente los meses en que se ha evidenciado el regular funcionamiento y los postes que han generado matores inconvenientes."/>
    <m/>
    <m/>
    <m/>
    <s v="Mediante correo electrónico del 22/09/2016, se envía plan de mejoramiento._x000a_"/>
    <n v="0"/>
    <x v="0"/>
    <m/>
    <x v="0"/>
    <x v="0"/>
    <x v="1"/>
  </r>
  <r>
    <n v="3129"/>
    <n v="124"/>
    <x v="4"/>
    <s v="8.1.2 Para la supervisión_x000a__x000a_1. Se evidencia falencia en el cargue de información en la plataforma Project Online, ya que se encuentra desactualizada respecto al avance del proyecto._x000a_"/>
    <s v="GESTIÓN CONTRACTUAL Y  SEGUIMIENTO DE  PROYECTOS DE  INFRAESTRUCTURA DE TRANSPORTE "/>
    <x v="3"/>
    <x v="4"/>
    <s v="Ivan Mauricio Mejia Alarcon"/>
    <s v="Mayo de 2016"/>
    <x v="11"/>
    <x v="4"/>
    <s v="PEI"/>
    <n v="46"/>
    <m/>
    <m/>
    <m/>
    <m/>
    <m/>
    <m/>
    <m/>
    <m/>
    <n v="0"/>
    <x v="2"/>
    <m/>
    <x v="0"/>
    <x v="0"/>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o menos en los siguientes 8 días calendario a la solicitud, conforme al procedimiento EVCI-P-003."/>
    <s v="GESTIÓN CONTRACTUAL Y  SEGUIMIENTO DE  PROYECTOS DE  INFRAESTRUCTURA DE TRANSPORTE "/>
    <x v="3"/>
    <x v="4"/>
    <s v="Ivan Mauricio Mejia Alarcon"/>
    <s v="Mayo de 2016"/>
    <x v="11"/>
    <x v="4"/>
    <s v="PEI"/>
    <n v="46"/>
    <m/>
    <m/>
    <m/>
    <m/>
    <m/>
    <m/>
    <m/>
    <m/>
    <n v="0"/>
    <x v="2"/>
    <m/>
    <x v="0"/>
    <x v="0"/>
    <x v="1"/>
  </r>
  <r>
    <n v="3131"/>
    <n v="126"/>
    <x v="4"/>
    <s v="1. En cuanto al Consorcio Unión Temporal Ferroviaria Central, tiene una cartera pendiente por recuperar por un monto de $11.665.975,64=, valor que corresponde a facturas generadas en el presente año."/>
    <s v="GESTIÓN ADMINISTRATIVA Y FINANCIERA"/>
    <x v="2"/>
    <x v="31"/>
    <s v="Luz Jeni Fung Muñoz"/>
    <s v="Junio de 2016"/>
    <x v="2"/>
    <x v="4"/>
    <s v="PIL"/>
    <n v="20"/>
    <m/>
    <m/>
    <m/>
    <m/>
    <m/>
    <m/>
    <m/>
    <m/>
    <n v="0"/>
    <x v="2"/>
    <m/>
    <x v="0"/>
    <x v="0"/>
    <x v="0"/>
  </r>
  <r>
    <n v="3132"/>
    <n v="127"/>
    <x v="4"/>
    <s v="2. El Consorcio Dracol con corte a abril de 2016 presenta una cartera pendiente de cobro por $37.557.892=, valor que corresponde a facturas generadas en el 2016."/>
    <s v="GESTIÓN ADMINISTRATIVA Y FINANCIERA"/>
    <x v="2"/>
    <x v="31"/>
    <s v="Luz Jeni Fung Muñoz"/>
    <s v="Junio de 2016"/>
    <x v="2"/>
    <x v="4"/>
    <s v="PIL"/>
    <n v="20"/>
    <m/>
    <m/>
    <m/>
    <m/>
    <m/>
    <m/>
    <m/>
    <m/>
    <n v="0"/>
    <x v="2"/>
    <m/>
    <x v="0"/>
    <x v="0"/>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46.613=, que corresponde a la facturación generada en el mes de abril de 2016 por valor de $6.007.016.032,00=y dos facturas del mes de marzo por valor de $130.581=._x000a_c) Colombian Natural Resources CNR, por valor de $801.061.657=, que corresponde a la facturación generada en el mes de abril de 2016."/>
    <s v="GESTIÓN ADMINISTRATIVA Y FINANCIERA"/>
    <x v="2"/>
    <x v="31"/>
    <s v="Luz Jeni Fung Muñoz"/>
    <s v="Junio de 2016"/>
    <x v="2"/>
    <x v="4"/>
    <s v="PIL"/>
    <n v="20"/>
    <m/>
    <m/>
    <m/>
    <m/>
    <m/>
    <m/>
    <m/>
    <m/>
    <n v="0"/>
    <x v="2"/>
    <m/>
    <x v="0"/>
    <x v="0"/>
    <x v="0"/>
  </r>
  <r>
    <n v="3138"/>
    <n v="133"/>
    <x v="4"/>
    <s v="_x000a_1. No se lleva una matriz o metodología para identificar periódicamente los riesgos del desarrollo del contrato de concesión._x000a_"/>
    <s v="GESTIÓN CONTRACTUAL Y  SEGUIMIENTO DE  PROYECTOS DE  INFRAESTRUCTURA DE TRANSPORTE "/>
    <x v="3"/>
    <x v="45"/>
    <s v="Víctor Alfonso Trespalacios "/>
    <s v="Junio de 2016"/>
    <x v="2"/>
    <x v="4"/>
    <s v="PEI"/>
    <n v="103"/>
    <m/>
    <m/>
    <m/>
    <s v="Recomendar a la Interventoría llevar un control mínimo para el seguimiento de los riesgos del contrato de concesión; sin embargo, es preciso indicar que el seguimiento a los riesgos es realizado internamente por la Gerencia de Riesgos los cuales se socializan en los diferentes planes de regularización cuando es necesario. _x000a_El Contrato de Interventoría no establece la obligación de hacer seguimiento a la Matriz de Riesgos del Contrato de Concesión._x000a_"/>
    <m/>
    <m/>
    <m/>
    <s v="Mediante memorando No. 2016-309-010937-3 del 08/09/2016 se anexa plan de mejoramiento._x000a__x000a_Es necesario reformular_x000a__x000a_Por medio de correo electrónico del 20 de febrero de 2017 se recibe la versión de matriz de riesgos actualizada del Contrato de Concesión No. 6000169OK remitida por la Gerencia de Riesgos de la ANI"/>
    <n v="1"/>
    <x v="1"/>
    <m/>
    <x v="1"/>
    <x v="1"/>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ado."/>
    <s v="GESTIÓN CONTRACTUAL Y  SEGUIMIENTO DE  PROYECTOS DE  INFRAESTRUCTURA DE TRANSPORTE "/>
    <x v="3"/>
    <x v="45"/>
    <s v="Víctor Alfonso Trespalacios "/>
    <s v="Junio de 2016"/>
    <x v="2"/>
    <x v="4"/>
    <s v="PEI"/>
    <n v="103"/>
    <m/>
    <m/>
    <m/>
    <s v="Solicitar al Interventor el seguimiento y documentación de los recorridos a todos los frentes de obra, tres (3) veces por semana donde se verifique la Gestión HSEQ del Concesionario, abarcando todos los temas relacionados con la gestión del control de vectores."/>
    <m/>
    <m/>
    <m/>
    <s v="Mediante memorando No. 2016-309-010937-3 del 08/09/2016 se anexa plan de mejoramiento._x000a__x000a_Mediante correo electrónico del 24/02/2017 la supervisión indica seguimiento al control y seguimiento por parte del concesionario OPAIN S.A. del control de vectores en los diferentes frentes de obra en el aeropuerto. A la espera de evidencias. "/>
    <n v="0"/>
    <x v="0"/>
    <m/>
    <x v="1"/>
    <x v="1"/>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ón de un nuevo actor externo (Program Manager) a quien se le encomendó el seguimiento, coordinación, articulación y gestión de las diferentes actividades a ejecutarse dentro del aeropuerto, además de la elaboración de un Plan de Gerencia para la integración de los diferentes actores."/>
    <s v="GESTIÓN CONTRACTUAL Y  SEGUIMIENTO DE  PROYECTOS DE  INFRAESTRUCTURA DE TRANSPORTE "/>
    <x v="3"/>
    <x v="45"/>
    <s v="Víctor Alfonso Trespalacios "/>
    <s v="Junio de 2016"/>
    <x v="2"/>
    <x v="4"/>
    <s v="PEI"/>
    <n v="103"/>
    <m/>
    <m/>
    <m/>
    <s v="Realizar presentación a la oficina de Control Interno explicando los aportes y ventajas de la Contratación del Program Manager en los proyectos de Concesión del Aeropuerto El Dorado; así como, la estructura interna donde se indiquen los roles del personal designado en la ANI-VGC-GPA para la supervisión del proyecto. "/>
    <m/>
    <m/>
    <m/>
    <s v="Mediante memorando No. 2016-309-010937-3 del 08/09/2016 se anexa plan de mejoramiento._x000a__x000a_La supervisión hace presentación al equipo técnico de la OCI con la que aclara las funciones del program manager el día 10 de febrero de 2017. El 14 de febrero de 2017 se envía por correo soporte sobre los roles del personal designado."/>
    <n v="1"/>
    <x v="1"/>
    <m/>
    <x v="1"/>
    <x v="1"/>
    <x v="1"/>
  </r>
  <r>
    <n v="3141"/>
    <n v="136"/>
    <x v="4"/>
    <s v="2. El informe de la supervisión correspondiente al mes de mayo de 2016 no se allegó como soporte documental para la presente auditoría."/>
    <s v="GESTIÓN CONTRACTUAL Y  SEGUIMIENTO DE  PROYECTOS DE  INFRAESTRUCTURA DE TRANSPORTE "/>
    <x v="3"/>
    <x v="45"/>
    <s v="Víctor Alfonso Trespalacios "/>
    <s v="Junio de 2016"/>
    <x v="2"/>
    <x v="4"/>
    <s v="PEI"/>
    <n v="103"/>
    <m/>
    <m/>
    <m/>
    <s v="Entregar Informe de supervisión correspondiente al mes de mayo de 2016."/>
    <m/>
    <m/>
    <m/>
    <s v="Mediante memorando No. 2016-309-010937-3 del 08/09/2016 se anexa plan de mejoramiento._x000a__x000a_Es necesario reformular"/>
    <n v="0"/>
    <x v="0"/>
    <m/>
    <x v="0"/>
    <x v="0"/>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e en los proyectos Autopista Pacífico 1, Autopista Pacífico 2 y Honda - Puerto Salgar – Girardot."/>
    <s v="GESTIÓN CONTRACTUAL Y  SEGUIMIENTO DE  PROYECTOS DE  INFRAESTRUCTURA DE TRANSPORTE "/>
    <x v="6"/>
    <x v="15"/>
    <s v="Ivan Mauricio Mejia Alarcon"/>
    <s v="Junio de 2016"/>
    <x v="2"/>
    <x v="4"/>
    <s v="PEI"/>
    <n v="138"/>
    <m/>
    <m/>
    <m/>
    <m/>
    <m/>
    <m/>
    <m/>
    <m/>
    <n v="0"/>
    <x v="2"/>
    <m/>
    <x v="0"/>
    <x v="0"/>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por parte del estructurador del proyecto."/>
    <s v="GESTIÓN CONTRACTUAL Y  SEGUIMIENTO DE  PROYECTOS DE  INFRAESTRUCTURA DE TRANSPORTE "/>
    <x v="6"/>
    <x v="15"/>
    <s v="Ivan Mauricio Mejia Alarcon"/>
    <s v="Junio de 2016"/>
    <x v="2"/>
    <x v="4"/>
    <s v="PEI"/>
    <n v="138"/>
    <m/>
    <m/>
    <m/>
    <m/>
    <m/>
    <m/>
    <m/>
    <m/>
    <n v="0"/>
    <x v="2"/>
    <m/>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s v="SISTEMA ESTRATÉGICO DE PLANEACIÓN Y  GESTIÓN "/>
    <x v="1"/>
    <x v="1"/>
    <s v="Maria Natalia Norato"/>
    <s v="Julio de 2016"/>
    <x v="0"/>
    <x v="4"/>
    <s v="PIL"/>
    <n v="32"/>
    <m/>
    <m/>
    <m/>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s v="GESTIÓN DEL TALENTO HUMANO"/>
    <x v="2"/>
    <x v="3"/>
    <s v="Yuly Andrea Ujueta Castillo "/>
    <s v="Julio de 2016"/>
    <x v="0"/>
    <x v="4"/>
    <s v="PEI"/>
    <n v="139"/>
    <m/>
    <m/>
    <m/>
    <s v="El SST se hará firmar como corresponde por el presidente de la entidad"/>
    <d v="2016-09-05T00:00:00"/>
    <d v="2016-09-06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s v="GESTIÓN DEL TALENTO HUMANO"/>
    <x v="2"/>
    <x v="3"/>
    <s v="Yuly Andrea Ujueta Castillo "/>
    <s v="Julio de 2016"/>
    <x v="0"/>
    <x v="4"/>
    <s v="PEI"/>
    <n v="139"/>
    <m/>
    <m/>
    <m/>
    <s v="A parir de la fecha se archivarán los documentos  históricos que han sido actualizados."/>
    <d v="2016-08-29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_x000a_"/>
    <s v="GESTIÓN DEL TALENTO HUMANO"/>
    <x v="2"/>
    <x v="3"/>
    <s v="Yuly Andrea Ujueta Castillo "/>
    <s v="Julio de 2016"/>
    <x v="0"/>
    <x v="4"/>
    <s v="PEI"/>
    <n v="139"/>
    <m/>
    <m/>
    <m/>
    <s v="Se programará sensibilización de riesgos propios de la entidad mediante herramienta tecnológica"/>
    <d v="2016-09-20T00:00:00"/>
    <d v="2016-10-2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io, se confirma que estos exámenes no se habían hecho desde el año 2013 y que solo hasta noviembre de 2016, se empezará con la aplicación de los exámenes médicos. Por lo anterior, se determina no conforme el cumplimiento de este requisito.   "/>
    <s v="GESTIÓN DEL TALENTO HUMANO"/>
    <x v="2"/>
    <x v="3"/>
    <s v="Yuly Andrea Ujueta Castillo "/>
    <s v="Julio de 2016"/>
    <x v="0"/>
    <x v="4"/>
    <s v="PEI"/>
    <n v="139"/>
    <m/>
    <m/>
    <m/>
    <s v="Se solicitó presupuesto para realizar los exámenes periódicos los cuales se podrán llevar a cabo en lo que resta del 2016"/>
    <d v="2016-10-10T00:00:00"/>
    <d v="2016-12-1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9"/>
    <n v="144"/>
    <x v="4"/>
    <s v="5. De acuerdo a la documentación entregada por talento humano (anexo 11), se relacionan doce (12) actas comprendidas entre el periodo del 03/07/2015 y el 31/05/2016, donde se encuentra que en acta N° 3, solo hasta el día 28 de abril de 2015 se constituye el COPASST y hasta el 3 de julio de 2015 se inician las reuniones del comité cada mes. Se observa que, durante los meses de mayo y junio de 2015, no hay evidencia de las reuniones del comité. Por lo anterior, no se da cumplimiento al Art. 7 de la resolución 2013 del 1986."/>
    <s v="GESTIÓN DEL TALENTO HUMANO"/>
    <x v="2"/>
    <x v="3"/>
    <s v="Yuly Andrea Ujueta Castillo "/>
    <s v="Julio de 2016"/>
    <x v="0"/>
    <x v="4"/>
    <s v="PEI"/>
    <n v="139"/>
    <m/>
    <m/>
    <m/>
    <s v="Se programará la elección de los miembros del COPASS, a fin de ahorrar el tiempo transcurrido entre la elección  y la primera reunión celebrada, de 60 días a 30 días."/>
    <d v="2016-09-02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tividades asociadas, debido a la no asignación de presupuesto por parte de la Entidad. Sin embargo, la Oficina de Control Interno estima que estas actividades no deben depender de un presupuesto asignado para realizar actividades para mejorar la salud de los funcionarios debido a que contamos con herramientas tecnológicas de divulgación, la asesoría de la ARL, el corredor de seguros JLT y la caja de compensación familiar COMPENSAR. Por lo anterior, se evidencia el incumplimiento del Art. 11 literal a de la resolución 2013 de 1986."/>
    <s v="GESTIÓN DEL TALENTO HUMANO"/>
    <x v="2"/>
    <x v="3"/>
    <s v="Yuly Andrea Ujueta Castillo "/>
    <s v="Julio de 2016"/>
    <x v="0"/>
    <x v="4"/>
    <s v="PEI"/>
    <n v="139"/>
    <m/>
    <m/>
    <m/>
    <s v="Durante lo que resta del 2016, se realizarán actividades tendientes al mejoramiento del clima Laboral, contando con Proveedores y Caja de compensación, Oficina de comunicaciones internas. Nuevamente se solicitó presupuesto para estas actividades"/>
    <d v="2015-09-01T00:00:00"/>
    <d v="2016-12-3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del mes de mayo y de junio de este año, pero esta información nunca fue allegada a la OCI. Por lo anterior, le levanta una no conformidad por el incumplimiento del Art. 11 literal f de la resolución 2013 de 1986. "/>
    <s v="GESTIÓN DEL TALENTO HUMANO"/>
    <x v="2"/>
    <x v="3"/>
    <s v="Yuly Andrea Ujueta Castillo "/>
    <s v="Julio de 2016"/>
    <x v="0"/>
    <x v="4"/>
    <s v="PEI"/>
    <n v="139"/>
    <m/>
    <m/>
    <m/>
    <s v="Entregaremos copia  de los informes solicitados"/>
    <d v="2016-09-05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2"/>
    <n v="147"/>
    <x v="4"/>
    <s v="8. El COPASST debe proponer al empleador las medidas correctivas que haya lugar para evitar la ocurrencia de accidentes laborales. No hay evidencia de estas propuestas en las actas suministradas. Por lo anterior, se evidencia el incumplimiento del Art. 12 literal e de la resolución 2013 de 1986."/>
    <s v="GESTIÓN DEL TALENTO HUMANO"/>
    <x v="2"/>
    <x v="3"/>
    <s v="Yuly Andrea Ujueta Castillo "/>
    <s v="Julio de 2016"/>
    <x v="0"/>
    <x v="4"/>
    <s v="PEI"/>
    <n v="139"/>
    <m/>
    <m/>
    <m/>
    <s v="Mantendremos en el archivo del COPASS las propuestas presentadas por este Comité"/>
    <d v="2016-08-29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3"/>
    <n v="148"/>
    <x v="4"/>
    <s v="9. En el Art. 26 literal C del decreto 614 de 1984, se determina que el COPAAST debe tener copias de las conclusiones, inspecciones e investigaciones que realizan las autoridades de salud ocupacional en los sitios de trabajo (anexo 7). En la entrevista realizada con talento humano el día 29 de julio, se confirma que estos documentos no los conoce el COPASST. Por lo anterior, se levanta una no conformidad por el incumplimiento de este decreto."/>
    <s v="GESTIÓN DEL TALENTO HUMANO"/>
    <x v="2"/>
    <x v="3"/>
    <s v="Yuly Andrea Ujueta Castillo "/>
    <s v="Julio de 2016"/>
    <x v="0"/>
    <x v="4"/>
    <s v="PEI"/>
    <n v="139"/>
    <m/>
    <m/>
    <m/>
    <s v="Se entregará copia de las inspecciones realizadas al COPASS "/>
    <d v="2016-09-05T00:00:00"/>
    <d v="2016-12-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s v="GESTIÓN DEL TALENTO HUMANO"/>
    <x v="2"/>
    <x v="3"/>
    <s v="Yuly Andrea Ujueta Castillo "/>
    <s v="Julio de 2016"/>
    <x v="0"/>
    <x v="4"/>
    <s v="PEI"/>
    <n v="139"/>
    <m/>
    <m/>
    <m/>
    <s v="Presentaremos copia de las comunicaciones solicitadas"/>
    <d v="2016-08-31T00:00:00"/>
    <d v="2016-08-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s v="GESTIÓN DEL TALENTO HUMANO"/>
    <x v="2"/>
    <x v="3"/>
    <s v="Yuly Andrea Ujueta Castillo "/>
    <s v="Julio de 2016"/>
    <x v="0"/>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s v="GESTIÓN DEL TALENTO HUMANO"/>
    <x v="2"/>
    <x v="3"/>
    <s v="Yuly Andrea Ujueta Castillo "/>
    <s v="Julio de 2016"/>
    <x v="0"/>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s v="GESTIÓN DEL TALENTO HUMANO"/>
    <x v="2"/>
    <x v="3"/>
    <s v="Yuly Andrea Ujueta Castillo "/>
    <s v="Julio de 2016"/>
    <x v="0"/>
    <x v="4"/>
    <s v="PEI"/>
    <n v="139"/>
    <m/>
    <m/>
    <m/>
    <s v="Programar reuniones de seguimiento sorpresa a las diferentes dependencias a fin de verificar de manera directa el clima de cada una."/>
    <d v="2016-09-12T00:00:00"/>
    <d v="2016-12-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s v="GESTIÓN DE LA CONTRATACIÓN PÚBLICA"/>
    <x v="7"/>
    <x v="46"/>
    <s v="Luis Miguel Sabogal Camargo"/>
    <s v="Julio de 2016"/>
    <x v="0"/>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2"/>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s v="GESTIÓN DE LA CONTRATACIÓN PÚBLICA"/>
    <x v="7"/>
    <x v="46"/>
    <s v="Luis Miguel Sabogal Camargo"/>
    <s v="Julio de 2016"/>
    <x v="0"/>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s v="GESTIÓN DE LA CONTRATACIÓN PÚBLICA"/>
    <x v="7"/>
    <x v="46"/>
    <s v="Luis Miguel Sabogal Camargo"/>
    <s v="Julio de 2016"/>
    <x v="0"/>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s v="GESTIÓN DE LA CONTRATACIÓN PÚBLICA"/>
    <x v="7"/>
    <x v="46"/>
    <s v="Luis Miguel Sabogal Camargo"/>
    <s v="Julio de 2016"/>
    <x v="0"/>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s v="GESTIÓN DE LA CONTRATACIÓN PÚBLICA"/>
    <x v="7"/>
    <x v="46"/>
    <s v="Luis Miguel Sabogal Camargo"/>
    <s v="Julio de 2016"/>
    <x v="0"/>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GESTIÓN DE LA  INFORMACIÓN Y  COMUNICACIONES"/>
    <x v="1"/>
    <x v="25"/>
    <s v="Juan Diego Toro Bautista"/>
    <s v="Julio de 2016"/>
    <x v="0"/>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m/>
    <m/>
    <m/>
    <s v="30/12/2016 Efectivamente se incorporó el proyecto en el plan de acción, Pendiente de aprobación presupuestal."/>
    <n v="0.5"/>
    <x v="0"/>
    <m/>
    <x v="0"/>
    <x v="0"/>
    <x v="0"/>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uciones tabuladas, impulsando la dependencia y el trámite ante terceros. Lo anterior incumpliendo lo descrito en el documento de lineamiento del aplicativo con la metodología PMI, elaborado por la gerencia de sistemas."/>
    <s v="GESTIÓN DE LA  INFORMACIÓN Y  COMUNICACIONES"/>
    <x v="1"/>
    <x v="25"/>
    <s v="Juan Diego Toro Bautista"/>
    <s v="Julio de 2016"/>
    <x v="0"/>
    <x v="4"/>
    <s v="PEI"/>
    <n v="147"/>
    <m/>
    <m/>
    <s v="Acción correctiva"/>
    <s v="Creación del proyecto &quot;Implementación Project Online 2016&quot; para el seguimiento a la implementación de Project Online, este cuenta con el módulo de problemas en su sitio en donde se diligencia las fallas o preguntas sobre la herramienta y si esta cuenta con un numero de radicación con Microsoft o no."/>
    <m/>
    <m/>
    <m/>
    <s v="30/12/2016 Se verificó la implementación en la ruta https://anionline.sharepoint.com/sites/GANI/ImplementacionProjectOnline2016/Lists/Issues/AllItems.aspx#InplviewHash798d0107-c882-4581-b44c-5e39021b7594="/>
    <n v="1"/>
    <x v="1"/>
    <m/>
    <x v="1"/>
    <x v="1"/>
    <x v="0"/>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tiva de eficacia (art. 3 Ley 489 de 1998)."/>
    <s v="GESTIÓN DE LA  INFORMACIÓN Y  COMUNICACIONES"/>
    <x v="1"/>
    <x v="25"/>
    <s v="Juan Diego Toro Bautista"/>
    <s v="Julio de 2016"/>
    <x v="0"/>
    <x v="4"/>
    <s v="PEI"/>
    <n v="147"/>
    <m/>
    <m/>
    <s v="Acción correctiva"/>
    <s v="Debido a que Project Online no es una herramienta desarrollada por la Agencia sino por un tercero, la Agencia no está en la facultad de realizar ningún tipo de prueba, cada vez que se encuentra alguna falla, se genera una solicitud a Microsoft para su solución."/>
    <m/>
    <m/>
    <m/>
    <s v="30/12/2016 Se verificó la creación de los formatos reportes de pruebas para casos de desarrollo in house."/>
    <n v="1"/>
    <x v="1"/>
    <m/>
    <x v="1"/>
    <x v="1"/>
    <x v="0"/>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cia de sistemas."/>
    <s v="GESTIÓN DE LA  INFORMACIÓN Y  COMUNICACIONES"/>
    <x v="1"/>
    <x v="25"/>
    <s v="Juan Diego Toro Bautista"/>
    <s v="Julio de 2016"/>
    <x v="0"/>
    <x v="4"/>
    <s v="PEI"/>
    <n v="147"/>
    <m/>
    <m/>
    <s v="Acción correctiva"/>
    <s v="Actualización de los procedimientos y formatos para registrar los cambios en los proyectos"/>
    <m/>
    <m/>
    <m/>
    <s v="30/12/2016 Se verificó la creación de los formatos GICO-F-005 Solicitud de cambios en Project y GICO-F-006 Propuesta de cambios en Project y actualización del procedimiento GICO-P-001 Identificación de necesidades y soluciones tecnológicas."/>
    <n v="1"/>
    <x v="1"/>
    <m/>
    <x v="1"/>
    <x v="1"/>
    <x v="0"/>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ligaciones que aún el concesionario no cumple lo que se refleja en un retraso del inicio de las intervenciones._x000a_"/>
    <s v="GESTIÓN CONTRACTUAL Y  SEGUIMIENTO DE  PROYECTOS DE  INFRAESTRUCTURA DE TRANSPORTE "/>
    <x v="3"/>
    <x v="47"/>
    <s v="Víctor Alfonso Trespalacios "/>
    <s v="Julio de 2016"/>
    <x v="0"/>
    <x v="4"/>
    <s v="PEI"/>
    <n v="109"/>
    <m/>
    <m/>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Avance a diciembre, en reunión sostenida el 1 de diciembre,se adquieren compromisos para el cierre, se remitira el plan de obras demostrando que no hay atraso y los plazos máximos no se afectaron por cuenta de los pendientes de la fase de preconstrucción; la lista de chequeo actualizada de los pendientes de la fase de preconstrucción ya superados."/>
    <n v="0"/>
    <x v="0"/>
    <m/>
    <x v="0"/>
    <x v="0"/>
    <x v="1"/>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ía. Se evidencian tiempos excesivos en cuanto a la aprobación y notificación de estas medidas, lo que resulta en una pérdida de vigencia de acciones perentorias, y además se observan dilaciones en el inicio de procesos de imposición de multas."/>
    <s v="GESTIÓN CONTRACTUAL Y  SEGUIMIENTO DE  PROYECTOS DE  INFRAESTRUCTURA DE TRANSPORTE "/>
    <x v="3"/>
    <x v="47"/>
    <s v="Víctor Alfonso Trespalacios "/>
    <s v="Julio de 2016"/>
    <x v="0"/>
    <x v="4"/>
    <s v="PEI"/>
    <n v="109"/>
    <m/>
    <m/>
    <m/>
    <s v="Dentro de los planes de regularización a interventoría que las solicitudes de periodos de cura no se presenten como una primera instancia; sino, que la ANI sepa de antemano las circunstancias que darían paso a una eventual solicitud de periodo de cura por parte de la interventoría, y evalué previamente su conveniencia mediante las interacciones pertinentes con el concesionario y la interventoría"/>
    <m/>
    <m/>
    <m/>
    <s v="Mediante correo electrónico del 21/09/2016, se informa el plan de mejoramiento._x000a__x000a_Seguimiento en diciembre, de acuerdo a la reunion del 1 de diciembre, se remitirá la tabla de periodos de cura actualizada evidenciando la gestión de la supervisión para los particulares, pendiente remisión de acta de plan de regularización donde se acuerda con interventoria el manejo preventivo de periodos de cura."/>
    <n v="0"/>
    <x v="0"/>
    <m/>
    <x v="0"/>
    <x v="0"/>
    <x v="1"/>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_x000a_"/>
    <s v="GESTIÓN CONTRACTUAL Y  SEGUIMIENTO DE  PROYECTOS DE  INFRAESTRUCTURA DE TRANSPORTE "/>
    <x v="3"/>
    <x v="48"/>
    <s v="Mónica Bibiana Forero "/>
    <s v="Julio de 2016"/>
    <x v="0"/>
    <x v="4"/>
    <s v="PEI"/>
    <n v="101"/>
    <m/>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s v="Mediante memorando No, 2016-309-010391-3 del 25/08/2016, se iinforma las acciones a realizar por parte de la interventoría_x000a__x000a_Se recibe memorando No. 2016-309-016756-3 con fecha 23 de diciembre de 2016 en el que se adjunta registro fotográfico donde se evidencian los logos de la ANI en la dotación del personal y en las diferentes oficinas de los aeropuertos."/>
    <n v="1"/>
    <x v="1"/>
    <s v="_x000a_Se recibe memorando No. 2016-309-016756-3 con fecha 23 de diciembre de 2016 en el que se adjunta registro fotográfico donde se evidencian los logos de la ANI en la dotación del personal y en las diferentes oficinas de los aeropuertos."/>
    <x v="2"/>
    <x v="1"/>
    <x v="1"/>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que hace que se utilicen herramientas de seguimiento y acompañamiento a la labor del concesionario diferentes a las estipuladas en dicho plan. _x000a_Por tal motivo, es necesario dar cumplimiento a lo establecido en el Anexo No. 10 del contrato de interventoría en el literal 19) de la sección A del capítulo III, el cual menciona: “la interventoría deberá aplicar su sistema de gestión de calidad a través de la ejecución del plan de calidad, la cual deberá ser aprobado y su gestión hará parte de las responsabilidades del Interventor, requiriéndose especial atención a la gestión documental”. _x000a_"/>
    <s v="GESTIÓN CONTRACTUAL Y  SEGUIMIENTO DE  PROYECTOS DE  INFRAESTRUCTURA DE TRANSPORTE "/>
    <x v="3"/>
    <x v="48"/>
    <s v="Mónica Bibiana Forero "/>
    <s v="Julio de 2016"/>
    <x v="0"/>
    <x v="4"/>
    <s v="PEI"/>
    <n v="101"/>
    <m/>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s v="Mediante memorando No, 2016-309-010391-3 del 25/08/2016, se iinforma las acciones a realizar por parte de la interventoría_x000a__x000a_Se recibe memorando No. 2016-309-016756-3 con fecha 23 de diciembre de 2016 en el que se indica: &quot;Teniendo en cuenta el análisis de causas realizado, definimos que si se requiere de un plan de acción mucho más agresivo, para subsanar el hallazgo presentado: la publicación de una convocatoria PUBLICA para contratar un colaborador en la implementación y adaptación del plan de calidad de C&amp;M&quot;. La fecha fecha de inicio se programa en enero de 2017 y la de finalización en marzo de 2017. Se cerrará la No Conformidad con las evidencias correspondientes."/>
    <n v="0"/>
    <x v="0"/>
    <m/>
    <x v="0"/>
    <x v="0"/>
    <x v="1"/>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ier interesado en el proyecto"/>
    <s v="GESTIÓN CONTRACTUAL Y  SEGUIMIENTO DE  PROYECTOS DE  INFRAESTRUCTURA DE TRANSPORTE "/>
    <x v="3"/>
    <x v="48"/>
    <s v="Mónica Bibiana Forero "/>
    <s v="Julio de 2016"/>
    <x v="0"/>
    <x v="4"/>
    <s v="PEI"/>
    <n v="101"/>
    <m/>
    <m/>
    <m/>
    <s v="Se está analizando la posibilidad de incorporar un link en la página web de nuestros consorciados (C&amp;M) para dar a conocer toda la información pertinente de los proyectos en los aeropuertos"/>
    <m/>
    <m/>
    <s v="Se está analizando la posibilidad de incorporar un link en la página web de nuestros consorciados (C&amp;M) para dar a conocer toda la información pertinente de los proyectos en los aeropuertos"/>
    <s v="Mediante memorando No, 2016-309-010391-3 del 25/08/2016, se iinforma las acciones a realizar por parte de la interventoría_x000a__x000a_Se recibe memorando No. 2016-309-016756-3 con fecha 23 de diciembre de 2016 en el que se indica que contractualmente no es requisito legal tener la página web (Contrato de Interventoría 049 del 2014) por lo que la interventoría no implementa un link en la página web de los consorcionados para dar a conocer toda la información pertinente de los proyectos en los aeropuertos ni página web."/>
    <n v="1"/>
    <x v="1"/>
    <m/>
    <x v="2"/>
    <x v="1"/>
    <x v="1"/>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s v="GESTIÓN CONTRACTUAL Y  SEGUIMIENTO DE  PROYECTOS DE  INFRAESTRUCTURA DE TRANSPORTE "/>
    <x v="3"/>
    <x v="48"/>
    <s v="Mónica Bibiana Forero "/>
    <s v="Julio de 2016"/>
    <x v="0"/>
    <x v="4"/>
    <s v="PEI"/>
    <n v="101"/>
    <m/>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Se hará el seguimiento correspondiente para cerrar la No Conformidad."/>
    <n v="0"/>
    <x v="0"/>
    <m/>
    <x v="0"/>
    <x v="0"/>
    <x v="1"/>
  </r>
  <r>
    <n v="3178"/>
    <n v="173"/>
    <x v="4"/>
    <s v="5. En la auditoría se verifica que por la metodología que utiliza el especialista social, se categorizan PQR`s como “abiertas” de acuerdo al período de corte que se realiza para el informe mensual entregado a la ANI; sin embargo, se evidencia que el concesionario si dio respuesta oportunamente, por lo que es necesario modificar el formato de tal manera que no dé lugar a datos erróneos. Además, incluir más casillas en el formato de seguimiento que permitan explicar de una forma detallada y clara el tratamiento que se tiene de cada una de las PQR`S, y se evidencie de una manera precisa el cumplimiento de atención a las PQR`s del proyecto.  "/>
    <s v="GESTIÓN CONTRACTUAL Y  SEGUIMIENTO DE  PROYECTOS DE  INFRAESTRUCTURA DE TRANSPORTE "/>
    <x v="3"/>
    <x v="48"/>
    <s v="Mónica Bibiana Forero "/>
    <s v="Julio de 2016"/>
    <x v="0"/>
    <x v="4"/>
    <s v="PEI"/>
    <n v="101"/>
    <m/>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s v="Mediante memorando No, 2016-309-010391-3 del 25/08/2016, se iinforma las acciones a realizar por parte de la interventoría_x000a__x000a_Se recibe memorando No. 2016-309-016756-3 con fecha 23 de diciembre de 2016 en el que se evidencia la correción a la presentación del informe, en el que se agregan casillas donde se indica cuales PQR fueron resueltas por fuera del tiempo de Ley y cuáles son las PQR's que están abiertas. Se evidencia trazabilidad al tema mediante comunicados entre el concesionario y la interventoría."/>
    <n v="1"/>
    <x v="1"/>
    <m/>
    <x v="2"/>
    <x v="1"/>
    <x v="1"/>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rdova, debido a que no cumple con las especificaciones técnicas requeridas y se constituye en un elemento de alto riesgo para los peatones que pasan por la vía. _x000a_"/>
    <s v="GESTIÓN CONTRACTUAL Y  SEGUIMIENTO DE  PROYECTOS DE  INFRAESTRUCTURA DE TRANSPORTE "/>
    <x v="3"/>
    <x v="48"/>
    <s v="Mónica Bibiana Forero "/>
    <s v="Julio de 2016"/>
    <x v="0"/>
    <x v="4"/>
    <s v="PEI"/>
    <n v="101"/>
    <m/>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s v="Mediante memorando No, 2016-309-010391-3 del 25/08/2016, se informa que el concesionario se encuentra realizando los diseños correspondientes que permitan continuar con el andén existente._x000a__x000a_Se recibe memorando No. 2016-309-016756-3 con fecha 23 de diciembre de 2016 en el que se anexa oficio con radicado No. 2016-409-075776-2 de 29 de agosto de 2016 mediante el que el concesionario informa el desarrollo de los estudios y diseños del anden rampa del viaducto. El oficio es enviado a la Doctora María Eugenia Arcila Zuluaga (Gerente de proyectos Aeroportuarios de la ANI) como seguimiento a las observaciones por parte de la supervisión en la visita del 03 de agosto de 2016 de la que recibió informe de actividades por correo electrónico el 11/01/2017. Se recomienda hacer seguimiento a los diseños y contrucción del andén."/>
    <n v="1"/>
    <x v="1"/>
    <m/>
    <x v="2"/>
    <x v="1"/>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s v="GESTIÓN CONTRACTUAL Y  SEGUIMIENTO DE  PROYECTOS DE  INFRAESTRUCTURA DE TRANSPORTE "/>
    <x v="4"/>
    <x v="48"/>
    <s v="Mónica Bibiana Forero "/>
    <s v="Julio de 2016"/>
    <x v="0"/>
    <x v="4"/>
    <s v="PEI"/>
    <n v="101"/>
    <m/>
    <m/>
    <m/>
    <s v="Desde el área de defensa judicial se ha solicitado un informe actualizado a la Interventoría, respecto de las obligaciones presuntamente incumplidas por el Concesionario y que dieron motivo para el inicio del proceso sancionatorio por franjas de pista en el aeropuerto José María Córdova de Rionegro y luces en plataforma en el Aeropuerto Olaya Herrera de la ciudad de Medellín. Una vez recibido el informe actualizado por parte dela Interventoría, se dará inicio nuevamente al proceso sancionatorio con el acompañamiento del establecimiento Público Olaya Herrera de la Ciudad de Medellín. _x000a_Se adjunta oficio con radicado ANI No 2016-409-072951-2 del 22/08/2016 en el cual la interventoría, solicita un plazo adicional para radicar el informe actualizado respecto del proceso sancionatorio._x000a_"/>
    <m/>
    <m/>
    <m/>
    <s v="Mediante memorando No, 2016-309-010391-3 del 25/08/2016, se informa que Defensa Judicial solicitó a la interventoría un informe actualizado de los incumplimientos, con el fin de realizar las acciones correspondientes._x000a__x000a_Mediante correo electrónico del 30/08/2016, la interventoría envía informe a Defensa Judicial._x000a__x000a_Se revisará avance en diciembre"/>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s v="TRANSPARENCIA,  PARTICIPACIÓN,  SERVICIO AL  CIUDADANO Y  COMUNICACIÓN"/>
    <x v="2"/>
    <x v="6"/>
    <s v="Luz Mary Hernández Villadiego"/>
    <s v="Julio de 2016"/>
    <x v="0"/>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s v="TRANSPARENCIA,  PARTICIPACIÓN,  SERVICIO AL  CIUDADANO Y  COMUNICACIÓN"/>
    <x v="2"/>
    <x v="6"/>
    <s v="Luz Mary Hernández Villadiego"/>
    <s v="Julio de 2016"/>
    <x v="0"/>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s v="TRANSPARENCIA,  PARTICIPACIÓN,  SERVICIO AL  CIUDADANO Y  COMUNICACIÓN"/>
    <x v="2"/>
    <x v="6"/>
    <s v="Luz Mary Hernández Villadiego"/>
    <s v="Julio de 2016"/>
    <x v="0"/>
    <x v="4"/>
    <s v="PAOC"/>
    <n v="1"/>
    <m/>
    <m/>
    <m/>
    <s v="Se expidió la Resolución No. 776 del 07/06/2016, por medio de la cual se reglamenta el ejercicio del derecho de peticiones en la ANI."/>
    <m/>
    <m/>
    <m/>
    <s v="En el artículo 3° , se indican los términos reglamentarios para dar respuesta a las solicitudes."/>
    <n v="0.7"/>
    <x v="0"/>
    <m/>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s v="TRANSPARENCIA,  PARTICIPACIÓN,  SERVICIO AL  CIUDADANO Y  COMUNICACIÓN"/>
    <x v="2"/>
    <x v="6"/>
    <s v="Luz Mary Hernández Villadiego"/>
    <s v="Julio de 2016"/>
    <x v="0"/>
    <x v="4"/>
    <s v="PAOC"/>
    <n v="1"/>
    <m/>
    <m/>
    <m/>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
    <n v="0.5"/>
    <x v="0"/>
    <m/>
    <x v="0"/>
    <x v="0"/>
    <x v="0"/>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l contrato de concesión. Puntualmente, se evidencian aspectos de la gestión ambiental y social, y también tareas de carácter financiero que podrían suponer una concurrencia funcional entre las partes mencionadas. Así mismo, se denota falta de precisión en la elaboración de los contratos de la interventoría de obras y la firma asesora, lo que ha derivado en la suscripción de otrosíes aclaratorios de alcances._x000a_"/>
    <s v="GESTIÓN CONTRACTUAL Y  SEGUIMIENTO DE  PROYECTOS DE  INFRAESTRUCTURA DE TRANSPORTE "/>
    <x v="3"/>
    <x v="49"/>
    <s v="Víctor Alfonso Trespalacios "/>
    <s v="Agosto de 2016"/>
    <x v="3"/>
    <x v="4"/>
    <s v="PEI"/>
    <n v="105"/>
    <m/>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s v="Mediante correo electrónico del 19/10/2016, se envía el plan de mejoramiento con tres acciones a realizar. Las dos primeras tienen fecha de ejecución el 4 de noviembre de 2016, razón por la cual es necesario qye se realicen las gestiones al respecto._x000a__x000a_Seguimiento Diciembre, se remite soporte vía correo electrónico el 4 de noviembre con presentación de los acances de cada interventoría. Pendiente exposición de alcances donde se explica la no concurrencia._x000a__x000a_Por medio de correo electrónico del 26 de diciembre de 2016 se notifica que el Otrosí No. 4 al Contrato de Concesión 058-CON-2000, fue aprobado en el Comité de Contratación extraordinario del pasado 21 de diciembre de 2016. Frente al Otrosí No. 1 al Contrato de Interventoría 801 de 2015 se está a la espera del concepto jurídico para que pueda ser sometido a consideración por parte del Comité de Contratación. _x000a__x000a_Se tiene pendiente copia del Otrosíes así como exposición ante oficina de la OCI."/>
    <n v="0"/>
    <x v="0"/>
    <s v="Mediante correo electrónico del 19/10/2016, se envía el plan de mejoramiento con tres acciones a realizar. Las dos primeras tienen fecha de ejecución el 4 de noviembre de 2016, razón por la cual es necesario qye se realicen las gestiones al respecto."/>
    <x v="0"/>
    <x v="0"/>
    <x v="1"/>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s v="GESTIÓN ADMINISTRATIVA Y FINANCIERA"/>
    <x v="2"/>
    <x v="41"/>
    <s v="Luz Jeni Fung Muñoz"/>
    <s v="Agosto de 2016"/>
    <x v="3"/>
    <x v="4"/>
    <s v="PIL"/>
    <n v="2"/>
    <m/>
    <m/>
    <m/>
    <m/>
    <m/>
    <m/>
    <m/>
    <m/>
    <n v="0"/>
    <x v="2"/>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s v="SISTEMA ESTRATÉGICO DE PLANEACIÓN Y  GESTIÓN "/>
    <x v="1"/>
    <x v="1"/>
    <s v="Maria Natalia Norato"/>
    <s v="Agosto de 2016"/>
    <x v="3"/>
    <x v="4"/>
    <s v="PEI"/>
    <n v="52"/>
    <m/>
    <m/>
    <m/>
    <m/>
    <m/>
    <m/>
    <m/>
    <m/>
    <n v="0"/>
    <x v="2"/>
    <m/>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s v="SISTEMA ESTRATÉGICO DE PLANEACIÓN Y  GESTIÓN "/>
    <x v="1"/>
    <x v="1"/>
    <s v="Maria Natalia Norato"/>
    <s v="Agosto de 2016"/>
    <x v="3"/>
    <x v="4"/>
    <s v="PEI"/>
    <n v="52"/>
    <m/>
    <m/>
    <m/>
    <m/>
    <m/>
    <m/>
    <m/>
    <m/>
    <n v="0"/>
    <x v="2"/>
    <m/>
    <x v="0"/>
    <x v="0"/>
    <x v="0"/>
  </r>
  <r>
    <n v="3198"/>
    <n v="193"/>
    <x v="4"/>
    <s v="3. Se evidenció la eliminación de 80 actividades en el 2do trimestre del plan de acción Vs al plan de acción metas 2016, para las siguientes dependencias: ver página 16 del informe de auditoría."/>
    <s v="SISTEMA ESTRATÉGICO DE PLANEACIÓN Y  GESTIÓN "/>
    <x v="1"/>
    <x v="1"/>
    <s v="Maria Natalia Norato"/>
    <s v="Agosto de 2016"/>
    <x v="3"/>
    <x v="4"/>
    <s v="PEI"/>
    <n v="52"/>
    <m/>
    <m/>
    <m/>
    <m/>
    <m/>
    <m/>
    <m/>
    <m/>
    <n v="0"/>
    <x v="2"/>
    <m/>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s v="SISTEMA ESTRATÉGICO DE PLANEACIÓN Y  GESTIÓN "/>
    <x v="1"/>
    <x v="1"/>
    <s v="Maria Natalia Norato"/>
    <s v="Agosto de 2016"/>
    <x v="3"/>
    <x v="4"/>
    <s v="PEI"/>
    <n v="52"/>
    <m/>
    <m/>
    <m/>
    <m/>
    <m/>
    <m/>
    <m/>
    <m/>
    <n v="0"/>
    <x v="2"/>
    <m/>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s v="SISTEMA ESTRATÉGICO DE PLANEACIÓN Y  GESTIÓN "/>
    <x v="1"/>
    <x v="1"/>
    <s v="Maria Natalia Norato"/>
    <s v="Agosto de 2016"/>
    <x v="3"/>
    <x v="4"/>
    <s v="PEI"/>
    <n v="52"/>
    <m/>
    <m/>
    <m/>
    <m/>
    <m/>
    <m/>
    <m/>
    <m/>
    <n v="0"/>
    <x v="2"/>
    <m/>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s v="SISTEMA ESTRATÉGICO DE PLANEACIÓN Y  GESTIÓN "/>
    <x v="1"/>
    <x v="1"/>
    <s v="Maria Natalia Norato"/>
    <s v="Agosto de 2016"/>
    <x v="3"/>
    <x v="4"/>
    <s v="PEI"/>
    <n v="52"/>
    <m/>
    <m/>
    <m/>
    <m/>
    <m/>
    <m/>
    <m/>
    <m/>
    <n v="0"/>
    <x v="2"/>
    <m/>
    <x v="0"/>
    <x v="0"/>
    <x v="0"/>
  </r>
  <r>
    <n v="3202"/>
    <n v="197"/>
    <x v="4"/>
    <s v="7. Las actividades cuya unidad de medida en el plan de acción es porcentaje (%), tienen diferente el valor de la meta anual, porque la herramienta de gestión ITS genera acumulados, ver imagen. "/>
    <s v="SISTEMA ESTRATÉGICO DE PLANEACIÓN Y  GESTIÓN "/>
    <x v="1"/>
    <x v="1"/>
    <s v="Maria Natalia Norato"/>
    <s v="Agosto de 2016"/>
    <x v="3"/>
    <x v="4"/>
    <s v="PEI"/>
    <n v="52"/>
    <m/>
    <m/>
    <m/>
    <m/>
    <m/>
    <m/>
    <m/>
    <m/>
    <n v="0"/>
    <x v="2"/>
    <m/>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s v="SISTEMA ESTRATÉGICO DE PLANEACIÓN Y  GESTIÓN "/>
    <x v="1"/>
    <x v="1"/>
    <s v="Maria Natalia Norato"/>
    <s v="Agosto de 2016"/>
    <x v="3"/>
    <x v="4"/>
    <s v="PEI"/>
    <n v="52"/>
    <m/>
    <m/>
    <m/>
    <m/>
    <m/>
    <m/>
    <m/>
    <m/>
    <n v="0"/>
    <x v="2"/>
    <m/>
    <x v="0"/>
    <x v="0"/>
    <x v="0"/>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1263 comunicaciones se respondieron fuera de término 159 que representan el 13%, detalladas en el anexo 6, y que por las Vicepresidencias que presentaron los tres porcentajes mayores de incumplimiento para cada uno de los 2 trimestres, así:_x000a_• Vicepresidencia de Gestión Contractual: primer trimestre 37% y segundo trimestre 56% incumplimiento vigencia 2016_x000a_• Vicepresidencia de Planeación, Riesgos y Entorno: 16%  primer trimestre y 11% segundo trimestre de 2016_x000a_• Vicepresidencia Jurídica: 4% primer trimestre y 10% segundo trimestre del presente año._x000a_"/>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8"/>
    <x v="0"/>
    <m/>
    <x v="0"/>
    <x v="0"/>
    <x v="0"/>
  </r>
  <r>
    <n v="3205"/>
    <n v="200"/>
    <x v="4"/>
    <s v="2. Situación similar se presenta con los Incumplimientos a los criterios establecidos en la circular No. 2013-409-000009-4 del 10/05/2013, en los trámites y procedimientos del manejo del ORFEO que ocasionan pérdida de trazabilidad sobre el trámite ofrecido a las comunicaciones ingresadas a la entidad, que por cada trimestre corresponden a los siguientes consolidados y, luego, por cada responsable."/>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25 de la Ley 80 de 1993. Esto en la medida en que verificada la muestra, el conteo no se estaba efectuando de conformidad a lo previsto en el art. 67 del Código Civil, como tampoco al tenor del inciso final del art. 62 de la Ley 4 de 1913, lo cual puede significar que el control de término no haya sido el adecuado. "/>
    <s v="TRANSPARENCIA,  PARTICIPACIÓN,  SERVICIO AL  CIUDADANO Y  COMUNICACIÓN"/>
    <x v="2"/>
    <x v="6"/>
    <s v="Luz Mary Hernández Villadiego"/>
    <s v="Agosto de 2016"/>
    <x v="3"/>
    <x v="4"/>
    <s v="PIL"/>
    <n v="35"/>
    <m/>
    <m/>
    <m/>
    <s v="En correo recibido el 28/11/2016, el GIT de Atención al Ciudadno informa las acciones emprendidas sobre las falencias informadas. "/>
    <m/>
    <m/>
    <m/>
    <s v="Ajustado plazo. Se copia la constancia enviada por la Ingeniera Elvia Lucia: &quot;Buenos días. De acuerdo a lo conversado en la reunión ayer, les informo que ya hice el cambio de los días de términos para el tipo documental SOLICITUD O CONSULTA EN MATERIA DE EJECUCION CONTRACTUAL, el cual quedó establecido como acordamos en 60 días. Como aclaré ayer, el cálculo de la fecha de vencimiento que aparece en el reporte de atención al ciudadano no será exacto pues el sistema en este momentos realiza ese cálculo en días hábiles. Por lo anterior la fecha de vencimiento será muy cercana a la realidad, pero no será exacta para este tipo documental específicamente&quot;."/>
    <n v="0.8"/>
    <x v="0"/>
    <m/>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TRANSPARENCIA,  PARTICIPACIÓN,  SERVICIO AL  CIUDADANO Y  COMUNICACIÓN"/>
    <x v="7"/>
    <x v="50"/>
    <s v="Luz Mary Hernández Villadiego"/>
    <s v="Agosto de 2016"/>
    <x v="3"/>
    <x v="4"/>
    <s v="PIL"/>
    <n v="35"/>
    <m/>
    <m/>
    <m/>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ificadas como responsable a la Vicepresidencia Jurídica. "/>
    <s v="TRANSPARENCIA,  PARTICIPACIÓN,  SERVICIO AL  CIUDADANO Y  COMUNICACIÓN"/>
    <x v="4"/>
    <x v="24"/>
    <s v="Luz Mary Hernández Villadiego"/>
    <s v="Agosto de 2016"/>
    <x v="3"/>
    <x v="4"/>
    <s v="PIL"/>
    <n v="35"/>
    <m/>
    <m/>
    <m/>
    <s v="Se recibe correo electrónico  de la depedencia competente donde señala las acciones realizadas "/>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s v="TRANSPARENCIA,  PARTICIPACIÓN,  SERVICIO AL  CIUDADANO Y  COMUNICACIÓN"/>
    <x v="7"/>
    <x v="46"/>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o.                          "/>
    <s v="TRANSPARENCIA,  PARTICIPACIÓN,  SERVICIO AL  CIUDADANO Y  COMUNICACIÓN"/>
    <x v="7"/>
    <x v="51"/>
    <s v="Luz Mary Hernández Villadiego"/>
    <s v="Agosto de 2016"/>
    <x v="3"/>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s v="GESTIÓN DEL TALENTO HUMANO"/>
    <x v="2"/>
    <x v="39"/>
    <s v="Yuly Andrea Ujueta Castillo "/>
    <s v="Agosto de 2016"/>
    <x v="3"/>
    <x v="4"/>
    <s v="PEI"/>
    <n v="91"/>
    <m/>
    <m/>
    <m/>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s v="GESTIÓN DEL TALENTO HUMANO"/>
    <x v="2"/>
    <x v="3"/>
    <s v="Yuly Andrea Ujueta Castillo "/>
    <s v="Agosto de 2016"/>
    <x v="3"/>
    <x v="4"/>
    <s v="PEI"/>
    <n v="91"/>
    <m/>
    <m/>
    <m/>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s v="GESTIÓN DEL TALENTO HUMANO"/>
    <x v="2"/>
    <x v="3"/>
    <s v="Yuly Andrea Ujueta Castillo "/>
    <s v="Agosto de 2016"/>
    <x v="3"/>
    <x v="4"/>
    <s v="PEI"/>
    <n v="91"/>
    <m/>
    <m/>
    <m/>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GESTIÓN DEL TALENTO HUMANO"/>
    <x v="2"/>
    <x v="3"/>
    <s v="Yuly Andrea Ujueta Castillo "/>
    <s v="Agosto de 2016"/>
    <x v="3"/>
    <x v="4"/>
    <s v="PEI"/>
    <n v="91"/>
    <m/>
    <m/>
    <m/>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5"/>
    <n v="210"/>
    <x v="4"/>
    <s v="_x000a_2- Se hace indispensable tener un registro de las capacitaciones realizadas y que se encuentran en cabeza del administrador del sistema, como lo denota esta auditoría en el acápite correspondiente._x000a_"/>
    <s v="GESTIÓN JURÍDICA"/>
    <x v="4"/>
    <x v="24"/>
    <s v="Marcos Gabriel Peña Noguera"/>
    <s v="Agosto de 2016"/>
    <x v="3"/>
    <x v="4"/>
    <s v="PIL"/>
    <n v="11"/>
    <m/>
    <m/>
    <m/>
    <m/>
    <m/>
    <m/>
    <m/>
    <s v="La administradora el día 17 de  febrero de 2017 dictó una capacitación sobre “Metodología de Calificación del Riesgo contingente y provisión contable” incorporados en el sistema de información litigiosa EKOGUI, dirigida a los apoderados de la gerencia de defensa judicial, donde asistieron 10 personas, según el registro de asistencia."/>
    <n v="1"/>
    <x v="1"/>
    <m/>
    <x v="1"/>
    <x v="1"/>
    <x v="0"/>
  </r>
  <r>
    <n v="3216"/>
    <n v="211"/>
    <x v="4"/>
    <s v="3- Fijar las políticas de prevención del daño antijurídico tendientes a fortalecer la defensa de los intereses de la entidad."/>
    <s v="GESTIÓN JURÍDICA"/>
    <x v="4"/>
    <x v="24"/>
    <s v="Marcos Gabriel Peña Noguera"/>
    <s v="Agosto de 2016"/>
    <x v="3"/>
    <x v="4"/>
    <s v="PIL"/>
    <n v="11"/>
    <m/>
    <m/>
    <m/>
    <m/>
    <m/>
    <m/>
    <m/>
    <s v="Con ocasiòn del informe de  auditoría segundo semestre 2016  se verificó que dicha política se aprobó el 14 de diciembre de 2016 por parte de la Agencia Nacional de Defensa Jurídica del Estado, y la misma está en proceso de implementación  en la entidad, por lo tanto la misma se cierra."/>
    <n v="1"/>
    <x v="1"/>
    <m/>
    <x v="1"/>
    <x v="1"/>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s v="SISTEMA ESTRATÉGICO DE PLANEACIÓN Y  GESTIÓN "/>
    <x v="1"/>
    <x v="25"/>
    <s v="Juan Diego Toro Bautista"/>
    <s v="Septiembre de 2016"/>
    <x v="1"/>
    <x v="4"/>
    <s v="PEI"/>
    <n v="124"/>
    <m/>
    <m/>
    <m/>
    <m/>
    <m/>
    <m/>
    <m/>
    <m/>
    <n v="0"/>
    <x v="2"/>
    <m/>
    <x v="0"/>
    <x v="0"/>
    <x v="0"/>
  </r>
  <r>
    <n v="3221"/>
    <n v="216"/>
    <x v="4"/>
    <s v="3. No se evidencia el inventario vial con adecuado registro fotográfico, este requiere llevarse de manera paralela con la cuantificación y estado de la vía."/>
    <s v="GESTIÓN CONTRACTUAL Y  SEGUIMIENTO DE  PROYECTOS DE  INFRAESTRUCTURA DE TRANSPORTE "/>
    <x v="3"/>
    <x v="52"/>
    <s v="Ivan Mauricio Mejia Alarcon"/>
    <s v="Septiembre de 2016"/>
    <x v="1"/>
    <x v="4"/>
    <s v="PEI"/>
    <n v="132"/>
    <m/>
    <m/>
    <m/>
    <s v="En atención a su solicitud, se hará complemento del informe de inventario vial para anexar un registro fotográfico más adecuado"/>
    <m/>
    <m/>
    <m/>
    <s v="Mediante memorando No, 2016-300-014321-3 del 16/11/2016, se envía el plan de mejoramiento._x000a__x000a_Mediante reunión del 24/11/2016 se revisa el plan de mejoramiento y se define que una vez se remita la actualización de inventario con un registro fotográfico complementado se revisará para cerrar la no conformidad."/>
    <n v="0"/>
    <x v="0"/>
    <m/>
    <x v="0"/>
    <x v="0"/>
    <x v="1"/>
  </r>
  <r>
    <n v="3224"/>
    <n v="219"/>
    <x v="4"/>
    <s v="1. No se evidencian las alternativas de planteadas por la ANI para el ajuste del contrato derivado de la activación del riesgo tarifario denotado por la no implementación y cambio de las tarifas del peaje del proyecto."/>
    <s v="GESTIÓN CONTRACTUAL Y  SEGUIMIENTO DE  PROYECTOS DE  INFRAESTRUCTURA DE TRANSPORTE "/>
    <x v="3"/>
    <x v="52"/>
    <s v="Ivan Mauricio Mejia Alarcon"/>
    <s v="Septiembre de 2016"/>
    <x v="1"/>
    <x v="4"/>
    <s v="PEI"/>
    <n v="132"/>
    <m/>
    <m/>
    <m/>
    <s v="Se solicita a la oficina de control interno reevaluar esta apreciación, lo anterior con fundamento en la gestión que ha realizado la agencia al respecto"/>
    <m/>
    <m/>
    <m/>
    <s v="Mediante memorando No, 2016-300-014321-3 del 16/11/2016, se envía el plan de mejoramiento._x000a__x000a_Mediante reunión del 24/11/2016 se revisa el plan de mejoramiento y se define continuar la No Conformidad como una recomendación aunque sigue abierta, que de igual manera debe tener una resolución ya que se evidencia la gestión realizada hasta el momento pero sin resultado concreto hasta ahora, por lo cual se espera que mediante las acciones tomadas y con los documentos que se van a generar se pueda mitigar esta calamidad ya sea por otro si u otro metodo definido contractualmente."/>
    <n v="0"/>
    <x v="0"/>
    <m/>
    <x v="0"/>
    <x v="0"/>
    <x v="1"/>
  </r>
  <r>
    <n v="3225"/>
    <n v="220"/>
    <x v="4"/>
    <s v="2. Ante las dificultades que atraviesa el proyecto, se evidencia que muchos entregables aun no son entregados por el concesionario sin que esto precise mecanismos de apremio para su entrega; tales como plan de obra ajustado, PAGAS de las UF 3, 4 y 5, Diseño definitivo de la unidad funcional a iniciar, plan de traslado de redes, trámites ante el ICANH, entre otros."/>
    <s v="GESTIÓN CONTRACTUAL Y  SEGUIMIENTO DE  PROYECTOS DE  INFRAESTRUCTURA DE TRANSPORTE "/>
    <x v="3"/>
    <x v="52"/>
    <s v="Ivan Mauricio Mejia Alarcon"/>
    <s v="Septiembre de 2016"/>
    <x v="1"/>
    <x v="4"/>
    <s v="PEI"/>
    <n v="132"/>
    <m/>
    <m/>
    <m/>
    <s v="Es importante mencionar que el pasado 14 de octubre de 2016, se suscribió entre el concesionario y la ANI el otrosí No. 4, en el que se prorroga el plazo para que se acredite el cierre financniero hasta el próximo 14 de enero de 2017, lo cual modifica de igual manera la fecha de inicio de la fase de construcción; lo cual generará modificaciones en el plan de obras junto con el ajuste al alcancee del proyecto por cuenta de la materialización del riesgo por estructura tarifaria."/>
    <m/>
    <m/>
    <m/>
    <s v="Mediante memorando No, 2016-300-014321-3 del 16/11/2016, se envía el plan de mejoramiento._x000a__x000a_Mediante reunión del 24/11/2016 se revisa el plan de mejoramiento y se define que el otro si 4 debe ser aportado para cerrar esta no conformidad que permite tener mas tiempo para la entrega de estos documentos que estaba prevista inicialmente en octubre. Adicionalmente se revisara en enero si para la firma de inicio de la etapa de construcción se cuentan con estos entregables precedentes a firma."/>
    <n v="0"/>
    <x v="0"/>
    <m/>
    <x v="0"/>
    <x v="0"/>
    <x v="1"/>
  </r>
  <r>
    <n v="3228"/>
    <n v="223"/>
    <x v="4"/>
    <s v="1. No se observa el logo de la ANI en la oficina de la interventoría y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
    <s v="GESTIÓN CONTRACTUAL Y  SEGUIMIENTO DE  PROYECTOS DE  INFRAESTRUCTURA DE TRANSPORTE "/>
    <x v="3"/>
    <x v="53"/>
    <s v="Mónica Bibiana Forero "/>
    <s v="Septiembre de 2016"/>
    <x v="1"/>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 _x000a__x000a_Con memorando 20163030159833 del 13 de diciembre de 2016 se indica que &quot;No es viable presentar el registro fotográfico identificando el puesto de trabajo con el logo de la ANI, ya que en la actualidad el Concesionario está modificando la localización de las oficinas, por tanto, los puestos de trabajo se están reorganizando&quot;. _x000a__x000a_Se solicita el registro fotográfico correspondiente para poder dar evidencias y cerrar la No Conformidad."/>
    <n v="0"/>
    <x v="0"/>
    <m/>
    <x v="0"/>
    <x v="0"/>
    <x v="1"/>
  </r>
  <r>
    <n v="3229"/>
    <n v="224"/>
    <x v="4"/>
    <s v="2. La interventoría no tiene implementado un plan de aseguramiento de calidad de acuerdo a la Norma ISO 900, razón por la cual debe darse cumplimiento a lo establecido en el literal u) cláusula 2.1 Obligaciones del Interventor del contrato de interventoría, el cual menciona: “el interventor deberá acogerse, como mínimo, a lo dispuesto en las normas de ICONTEC: NTC-ISO de la serie 9000 en sus últimas versiones, entendiéndose aplicables aquellas que las complementen, modifiquen o adicionen”. "/>
    <s v="GESTIÓN CONTRACTUAL Y  SEGUIMIENTO DE  PROYECTOS DE  INFRAESTRUCTURA DE TRANSPORTE "/>
    <x v="3"/>
    <x v="53"/>
    <s v="Mónica Bibiana Forero "/>
    <s v="Septiembre de 2016"/>
    <x v="1"/>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_x000a__x000a_Con memorando 20163030159833 del 13 de diciembre de 2016  se hace referencia a la solicitud de respuesta a la carta CPC-054-2016 de 22 de septiembre de 2016 por parte de la ANI con autorización para cesión de contrato debido a que la interventoria tiene el certificado ISO 9000 de la casa matriz de España."/>
    <n v="0"/>
    <x v="0"/>
    <m/>
    <x v="0"/>
    <x v="0"/>
    <x v="1"/>
  </r>
  <r>
    <n v="3233"/>
    <n v="228"/>
    <x v="4"/>
    <s v="1. Es necesario que se adopte una posición clara por parte de la Entidad, respecto a la reiterada observación de la interventoría sobre las exclusiones suscritas en las pólizas y que actualmente se encuentran vigentes, ya que podrían generar un pago mayor para el Estado en caso de que se materializara alguna situación previsible durante la etapa de operación en el puerto.  "/>
    <s v="GESTIÓN CONTRACTUAL Y  SEGUIMIENTO DE  PROYECTOS DE  INFRAESTRUCTURA DE TRANSPORTE "/>
    <x v="3"/>
    <x v="53"/>
    <s v="Mónica Bibiana Forero "/>
    <s v="Septiembre de 2016"/>
    <x v="1"/>
    <x v="4"/>
    <s v="PEI"/>
    <n v="61"/>
    <m/>
    <m/>
    <m/>
    <s v="Memorando 20163030149443 del 28 de noviembre de 2016, se remite por parte de la gerencia de puertos comunicación con el plan de acción; para las No conformidades  de la supervisión se da respuesta pero no cierre, se solicita concepto a otra dependencia bajo memo 20163030139963."/>
    <m/>
    <m/>
    <m/>
    <s v="Seguimiento a Diciembre, a la espera de la contestación del memo a la Gerencia de Asesoría Legal Gestión Contractual 1 Rad.  20163030139963 del 9 de noviembre de 2016."/>
    <n v="0"/>
    <x v="0"/>
    <m/>
    <x v="0"/>
    <x v="0"/>
    <x v="1"/>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s v="GESTIÓN ADMINISTRATIVA Y FINANCIERA"/>
    <x v="2"/>
    <x v="3"/>
    <s v="Maria Natalia Norato"/>
    <s v="Septiembre de 2016"/>
    <x v="1"/>
    <x v="4"/>
    <s v="PIL "/>
    <n v="9"/>
    <m/>
    <m/>
    <m/>
    <m/>
    <m/>
    <m/>
    <m/>
    <m/>
    <n v="0"/>
    <x v="2"/>
    <m/>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s v="TRANSPARENCIA,  PARTICIPACIÓN,  SERVICIO AL  CIUDADANO Y  COMUNICACIÓN"/>
    <x v="0"/>
    <x v="0"/>
    <s v="Yuly Andrea Ujueta Castillo "/>
    <s v="Octubre de 2016"/>
    <x v="8"/>
    <x v="4"/>
    <s v="PEI"/>
    <n v="120"/>
    <m/>
    <m/>
    <m/>
    <m/>
    <m/>
    <m/>
    <m/>
    <m/>
    <n v="0"/>
    <x v="2"/>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s v="SISTEMA ESTRATÉGICO DE PLANEACIÓN Y  GESTIÓN "/>
    <x v="1"/>
    <x v="54"/>
    <s v="Yuly Andrea Ujueta Castillo "/>
    <s v="Octubre de 2016"/>
    <x v="8"/>
    <x v="4"/>
    <s v="PEI"/>
    <n v="120"/>
    <m/>
    <m/>
    <m/>
    <m/>
    <m/>
    <m/>
    <m/>
    <m/>
    <n v="0"/>
    <x v="2"/>
    <m/>
    <x v="0"/>
    <x v="0"/>
    <x v="0"/>
  </r>
  <r>
    <n v="3237"/>
    <n v="232"/>
    <x v="4"/>
    <s v="1. Aunque existe una Vicepresidencia Administrativa y Financiera el control de los recursos propios no está centralizado en dicha dependencia, circunstancia que  hace imposible contar con  una   programación financiera que permita compatibilizar los requerimientos de pagos con la disponibilidad real de fondos; esto conlleva a evadir responsabilidades respecto de los riesgos que se pueden materializar por el no pago oportuno de las obligaciones, debido a la falta de gestión para el recaudo de los recursos."/>
    <s v="GESTIÓN ADMINISTRATIVA Y FINANCIERA"/>
    <x v="2"/>
    <x v="55"/>
    <s v="Maria Imelda Gonzalez Guevara"/>
    <s v="Octubre de 2016"/>
    <x v="8"/>
    <x v="4"/>
    <s v="PEI"/>
    <n v="128"/>
    <m/>
    <m/>
    <m/>
    <m/>
    <m/>
    <m/>
    <m/>
    <m/>
    <n v="0"/>
    <x v="2"/>
    <m/>
    <x v="0"/>
    <x v="0"/>
    <x v="0"/>
  </r>
  <r>
    <n v="3238"/>
    <n v="233"/>
    <x v="4"/>
    <s v="1. No se están entregando, dentro de los tiempos establecidos contractualmente, los informes mensuales a cargo de la interventoría, por lo que es necesario que se dé cumplimiento a lo estipulado en el literal 3) informes mensuales de la sección 4.02 del contrato No. 548 de 2013, el cual menciona “preparar y presentar a la Vicepresidencia de Gestión Contractual, Grupo Interno de Carreteras, dentro de los quince (15) primeros días calendario de cada mes, un Informe Mensual que, metodológicamente, comprenderá una parte ejecutiva y otra de temas generales”. "/>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39"/>
    <n v="234"/>
    <x v="4"/>
    <s v="2. La información contenida en la página web de la interventoría no está actualizada, por lo que es necesario realizar su respectivo ajuste en virtud de lo establecido en el literal a) Área administrativa del capítulo 5.3.3 Funciones generales del documento Metodología y Plan de Cargas para la interventoría, la cual establece “elaborar una página web de la interventoría que presente diferentes niveles de información (layers) sobre datos importantes del proyecto”."/>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0"/>
    <n v="235"/>
    <x v="4"/>
    <s v="3. La interventoría no ha entregado oficialmente el informe a la ANI respecto a la medición del índice de estado que se realizó en el mes agosto de 2016, razón por la cual es necesario que se dé diligencia sobre el particular y se cumpla lo establecido en el literal b) Área Técnica: del capítulo 5.3.4.2 Funciones generales del documento Metodología y Plan de Cargas para la interventoría, la cual menciona: “Realizar las mediciones de Índice de Estado sobre la vía, cada seis meses según lo establecido en el Contrato de Concesión, en donde deberá mantenerse como mínimo un IE de 4.5 durante toda la etapa de Operación y Mantenimiento”."/>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1"/>
    <n v="236"/>
    <x v="4"/>
    <s v="4. La interventoría no ha entregado el resultado de la auditoría de seguridad vial que se realizó en los meses de abril y mayo de 2016,  por lo que es necesario dar prioridad a éste tema en virtud del Plan de Acción aprobado por el equipo de supervisión dentro de los primeros tres meses (3), contados a partir de la suscripción del Acta de Inicio del contrato de interventoría."/>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2"/>
    <n v="237"/>
    <x v="4"/>
    <s v="5. No se observa en el informe mensual un reporte adecuado de las invasiones de derecho de vía y/o metodología aplicada para solucionar dicho inconveniente, por lo que es necesario dar cumplimiento a lo establecido en el literal 3) informes mensuales de la sección 4.02 del contrato No. 548 de 2013, el cual menciona “q) La gestión y actividades administrativas y aquellas correspondientes a la vigilancia del corredor”. De acuerdo a lo anterior, es necesario que la interventoría lleve un control y trazabilidad de la gestión que se ha realizado sobre el particular, al igual que las actividades que el concesionario debe ejecuta como advertir a las entidades competentes (Alcaldías y Gobernaciones), de tal manera que evidencie cumplimiento de las obligaciones pactadas en el contrato de concesión."/>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3"/>
    <n v="238"/>
    <x v="4"/>
    <s v="6. No se verifica y controla el documento del beneficiario real para garantizan que no hay violación a los LA/FT (lavado de activos y financiación de terrorismo) de los dineros del concesionario, de acuerdo a lo estipulado en el capítulo III) Suscripción del contrato de fiducia mercantil y constitución del patrimonio, del contrato de concesión No. 517 de 2013. Por tal motivo, es necesario que la interventoría solicite dicho certificado a la fiduciaria y realice el respectivo seguimiento incluyéndolo dentro del informe financiero mensual que se entrega a la ANI."/>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4"/>
    <n v="239"/>
    <x v="4"/>
    <s v="7. No se cuenta con un instrumento adecuado para realizar el seguimiento a las PQR`s del proyecto, por lo que es necesario que la interventoría incluya una casilla de actualización de cada PQR, en donde se explique de una forma detallada y clara el tratamiento que se le ha dado, y las actuaciones más recientes que se han realizado para dar respuesta oportuna al peticionario, dando cumplimiento a lo mencionado en el literal 3) informes mensuales de la sección 4.02 del contrato No. 548 de 2013, el cual menciona “x) Relación sobre la atención de las solicitudes, quejas y reclamos presentados por la ciudadanía que tengan como objeto algún tema atinente a las obligaciones del contratista y del interventor, así como las correspondientes respuestas”."/>
    <s v="GESTIÓN CONTRACTUAL Y  SEGUIMIENTO DE  PROYECTOS DE  INFRAESTRUCTURA DE TRANSPORTE "/>
    <x v="3"/>
    <x v="56"/>
    <s v="Mónica Bibiana Forero "/>
    <s v="Octubre de 2016"/>
    <x v="8"/>
    <x v="4"/>
    <s v="PEI"/>
    <n v="34"/>
    <m/>
    <m/>
    <m/>
    <s v="Mediante oficio 20163060364931 del 22 de noviembre se remitieron a interventoría para que alleguen plan de acción, por lo tanto esta abierta la No Conformidad."/>
    <m/>
    <m/>
    <m/>
    <s v="Seguimiento Diciembre 7, abierta sin plan._x000a__x000a_Mediante oficicio con radicado de salida 2017-306-002901-1 del 2 de febrero de 2017 la supervisión da un último aviso a la interventoría para que haga seguimiento a las no conformidades generadas por la auditoría."/>
    <n v="0"/>
    <x v="2"/>
    <m/>
    <x v="0"/>
    <x v="0"/>
    <x v="1"/>
  </r>
  <r>
    <n v="3245"/>
    <n v="240"/>
    <x v="4"/>
    <s v="1. De acuerdo a la verificación documental de la información que se encuentra en la plataforma Project on line, se observó que en la programación del proyecto no se muestra avance en etapas que ya surtieron su respectivo procedimiento, como lo son la de preconstrucción, puesta en punto, y parte de operación y mantenimiento, razón por la cual es necesario ajustar dichos porcentajes a los reales y registrar oportunamente el avance de las actividades que hacen parte del proyecto desde su inicio. "/>
    <s v="GESTIÓN CONTRACTUAL Y  SEGUIMIENTO DE  PROYECTOS DE  INFRAESTRUCTURA DE TRANSPORTE "/>
    <x v="3"/>
    <x v="56"/>
    <s v="Mónica Bibiana Forero "/>
    <s v="Octubre de 2016"/>
    <x v="8"/>
    <x v="4"/>
    <s v="PEI"/>
    <n v="34"/>
    <m/>
    <m/>
    <m/>
    <s v="Se recibe memorando 20163060148543 del 23 de noviembre de 2016, en el cual se precisa la novedad del proyecto concesionado, ya que project tiene cargada la concesión anterior UT Los Comuneros y no la actual Concesionaria Vial de Colombia S.A.S. Se comenta que se solicitara a sistemas aclarar la novedad."/>
    <m/>
    <m/>
    <m/>
    <s v="Avance Diciembre 7, Se requiere establecer cuales fueron los lineamientos adoptados con Sistemas para subsanar la novedad."/>
    <n v="0"/>
    <x v="0"/>
    <m/>
    <x v="0"/>
    <x v="0"/>
    <x v="1"/>
  </r>
  <r>
    <n v="3247"/>
    <n v="242"/>
    <x v="4"/>
    <s v="1. Realizar un mejoramiento a la página web en virtud de la obligación contractual contenida en el anexo requerimientos técnicos de interventoría numeral 4.1.2.2 funciones generales literal a) “Elaborar una página Web de la Interventoría que presente diferentes niveles de información (layers) sobre datos importantes del proyecto…” adicional a esto verificar que la página web del concesionario tenga la información acorde según lo dispuesto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Debido a que actualmente no se está cumpliendo esta obligación contractual."/>
    <s v="GESTIÓN CONTRACTUAL Y  SEGUIMIENTO DE  PROYECTOS DE  INFRAESTRUCTURA DE TRANSPORTE "/>
    <x v="3"/>
    <x v="23"/>
    <s v="Ivan Mauricio Mejia Alarcon"/>
    <s v="Octubre de 2016"/>
    <x v="8"/>
    <x v="4"/>
    <s v="PEI"/>
    <n v="51"/>
    <m/>
    <m/>
    <m/>
    <s v="Mediante radicado No. 2016-409-117199-2 del 20 de diciembre de 2016 se indica que la interventoría elaboró la página web con el objeto de almacenar en ella toda la información contractual y mantenerla actualizada. Para el 15 de enero de 2017 se contará con un link que muestre toda la información de la ficha técnica debidamente actualizada._x000a__x000a_El Concesionario ha desarrollado una página web con la finalidad de mantener informados a los usuarios sobre la malla vial a su cargo (www.devimed.com.co - https://twitter.com/Devimed?lang=es - https://es-la.facebook.com/devimed/"/>
    <m/>
    <m/>
    <m/>
    <s v="Se hará el seguimiento en enero de 2017."/>
    <n v="0"/>
    <x v="0"/>
    <m/>
    <x v="0"/>
    <x v="0"/>
    <x v="1"/>
  </r>
  <r>
    <n v="3248"/>
    <n v="243"/>
    <x v="4"/>
    <s v="2. No se evidencia cómo la interventoría lleva a cabo el cumplimiento a la obligación contenida en el anexo requerimientos técnicos 4.1.2.3, literal C) Interventoría operación y mantenimiento e)Área Ambiental “Verificar que el sistema de calidad ambiental y el programa de Higiene, Seguridad Industrial y Salud Ocupacional elaborado por el Concesionario, cumpla con las disposiciones legales en materia de seguridad industrial y determinado para todas y cada una de las actividades de obra y operación a realizar y vigilar el cumplimiento..”"/>
    <s v="GESTIÓN CONTRACTUAL Y  SEGUIMIENTO DE  PROYECTOS DE  INFRAESTRUCTURA DE TRANSPORTE "/>
    <x v="3"/>
    <x v="23"/>
    <s v="Ivan Mauricio Mejia Alarcon"/>
    <s v="Octubre de 2016"/>
    <x v="8"/>
    <x v="4"/>
    <s v="PEI"/>
    <n v="51"/>
    <m/>
    <m/>
    <m/>
    <s v="Mediante radicado No. 2016-409-117199-2 del 20 de diciembre de 2016 se indica que se requerirá al Concesionario presentar mensualmente un plan de actividades SISO y por cada una de ellas entregar los certificados correspondientes a las acciones ejecutadas como partel del programa de Higiene, Seguridad y Salud Ocupacional."/>
    <m/>
    <m/>
    <m/>
    <s v="Se hará el seguimiento en enero de 2017."/>
    <n v="0"/>
    <x v="0"/>
    <m/>
    <x v="0"/>
    <x v="0"/>
    <x v="1"/>
  </r>
  <r>
    <n v="3249"/>
    <n v="244"/>
    <x v="4"/>
    <s v="3. No se evidencia cómo la interventoría lleva a cabo el cumplimiento a la obligación contenida en el anexo requerimientos técnicos, numeral 5.3 Informes mensuales, literal xiii) “Una relación sobre la atención de las solicitudes, quejas y reclamos presentados por la ciudadanía que tengan como objeto algún tema atinente a las obligaciones del concesionario y del interventor, el estado de trámite y contestación de las mismas y los mecanismos adoptados para la corrección de los problemas denunciados en tales PQR, dispuestos por el Interventor en caso de que fueran procedentes.”"/>
    <s v="GESTIÓN CONTRACTUAL Y  SEGUIMIENTO DE  PROYECTOS DE  INFRAESTRUCTURA DE TRANSPORTE "/>
    <x v="3"/>
    <x v="23"/>
    <s v="Ivan Mauricio Mejia Alarcon"/>
    <s v="Octubre de 2016"/>
    <x v="8"/>
    <x v="4"/>
    <s v="PEI"/>
    <n v="51"/>
    <m/>
    <m/>
    <m/>
    <s v="Mediante radicado No. 2016-409-117199-2 del 20 de diciembre de 2016 se indica que el Concesionario se encuentra estructurando en la página web un link para las PQR, insatisfacciones que deben ser informadas a la ANI o generar un enlace con la página de la ANI. La decisión será informada una vez se defina."/>
    <m/>
    <m/>
    <m/>
    <s v="Se hará el seguimiento en enero de 2017."/>
    <n v="0"/>
    <x v="0"/>
    <m/>
    <x v="0"/>
    <x v="0"/>
    <x v="1"/>
  </r>
  <r>
    <n v="3250"/>
    <n v="245"/>
    <x v="4"/>
    <s v="4. No se evidencia cómo la interventoría lleva a cabo el cumplimiento a la obligación contenida en el anexo requerimientos técnicos 4.1.2.3, literal C) Interventoría operación y mantenimiento f) Área Social “Monitorear la adecuada ejecución del Plan Social Básico, Programa de Atención al Usuario, Programa Vecinos, Programa de Seguridad Vial, Programa Comunicar, Programa Iniciativas y Programa Rehabitar, y demás aspectos definidos en el Apéndice Social de Contrato de concesión.”"/>
    <s v="GESTIÓN CONTRACTUAL Y  SEGUIMIENTO DE  PROYECTOS DE  INFRAESTRUCTURA DE TRANSPORTE "/>
    <x v="3"/>
    <x v="23"/>
    <s v="Ivan Mauricio Mejia Alarcon"/>
    <s v="Octubre de 2016"/>
    <x v="8"/>
    <x v="4"/>
    <s v="PEI"/>
    <n v="51"/>
    <m/>
    <m/>
    <m/>
    <m/>
    <m/>
    <m/>
    <m/>
    <m/>
    <n v="0"/>
    <x v="2"/>
    <m/>
    <x v="0"/>
    <x v="0"/>
    <x v="1"/>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s v="GESTIÓN CONTRACTUAL Y  SEGUIMIENTO DE  PROYECTOS DE  INFRAESTRUCTURA DE TRANSPORTE "/>
    <x v="3"/>
    <x v="23"/>
    <s v="Ivan Mauricio Mejia Alarcon"/>
    <s v="Octubre de 2016"/>
    <x v="8"/>
    <x v="4"/>
    <s v="PEI"/>
    <n v="51"/>
    <m/>
    <m/>
    <m/>
    <m/>
    <m/>
    <m/>
    <m/>
    <m/>
    <n v="0"/>
    <x v="2"/>
    <m/>
    <x v="0"/>
    <x v="0"/>
    <x v="1"/>
  </r>
  <r>
    <n v="3252"/>
    <n v="247"/>
    <x v="4"/>
    <s v="2. Se evidencia falencia en el cargue de información en la plataforma Project Online, ya que se encuentra desactualizada respecto al avance del proyecto."/>
    <s v="GESTIÓN CONTRACTUAL Y  SEGUIMIENTO DE  PROYECTOS DE  INFRAESTRUCTURA DE TRANSPORTE "/>
    <x v="3"/>
    <x v="23"/>
    <s v="Ivan Mauricio Mejia Alarcon"/>
    <s v="Octubre de 2016"/>
    <x v="8"/>
    <x v="4"/>
    <s v="PEI"/>
    <n v="51"/>
    <m/>
    <m/>
    <m/>
    <m/>
    <m/>
    <m/>
    <m/>
    <m/>
    <n v="0"/>
    <x v="2"/>
    <m/>
    <x v="0"/>
    <x v="0"/>
    <x v="1"/>
  </r>
  <r>
    <n v="3253"/>
    <n v="248"/>
    <x v="4"/>
    <s v="3. Se deben plantear los alcances de las interventorías de manera que se prevean incluir la vigilancia y control a todas las obras realizadas tanto en el contrato de concesión como en sus adicionales, de igual manera en las derivadas por atención de ola invernal que se ejecutaron con el Fondo de Adaptación."/>
    <s v="GESTIÓN CONTRACTUAL Y  SEGUIMIENTO DE  PROYECTOS DE  INFRAESTRUCTURA DE TRANSPORTE "/>
    <x v="3"/>
    <x v="23"/>
    <s v="Ivan Mauricio Mejia Alarcon"/>
    <s v="Octubre de 2016"/>
    <x v="8"/>
    <x v="4"/>
    <s v="PEI"/>
    <n v="51"/>
    <m/>
    <m/>
    <m/>
    <m/>
    <m/>
    <m/>
    <m/>
    <m/>
    <n v="0"/>
    <x v="2"/>
    <m/>
    <x v="0"/>
    <x v="0"/>
    <x v="1"/>
  </r>
  <r>
    <n v="3254"/>
    <n v="249"/>
    <x v="4"/>
    <s v="1. La interventoría no soporta el seguimiento al plan que entregó el concesionario el 16/06/2015 relacionado con el Sistema de Administración del Riesgo de Lavado de Activos y de la Financiación del Terrorismo – SARLAFT. Según lo estipulado en el contrato de concesión parte general (IV-4.2-aa-iv), este plan será aplicado por el concesionario durante todo el plazo de la concesión; si bien la interventoría le dio el visto bueno al documento se espera además un examen, verificación y control periódico (criterio 12 – MED financiera)."/>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5"/>
    <n v="250"/>
    <x v="4"/>
    <s v="2. La interventoría no incluye en su página web información puntal sobre la actualidad del proyecto ni datos importantes para la interlocución, de conformidad a lo inferido del plan de cargas de trabajo (anexo 4, numeral 5.3.3 – a); como por ejemplo, descripción de las unidades funcionales, oferta de servicios de la concesión, datos de contacto en campo tanto de la interventoría como del concesionario, enlaces a las páginas web de la ANI y del concesionario, registro fotográfico actualizado de las actividades y de reuniones adelantadas, entre otros. "/>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6"/>
    <n v="251"/>
    <x v="4"/>
    <s v="1. El proyecto se encuentra en ausencia de un soporte contractual debido a que el plazo de la fase de pre-construcción se terminó el 13/09/2016 y aún no inicia la sucesiva fase de construcción. La interventoría advirtió con oficio 20164090739382 del 23/08/2016 que varios de los requisitos para haber dado inicio a la fase de construcción se cumplirían solo en un largo plazo y alertó a la Entidad sobre la imposibilidad de que la fase de pre-construcción culminase en la fecha establecida. En este mismo oficio, la interventoría señaló que era indispensable establecer la prórroga de esta fase de pre-construcción con un otrosí, y que se deberían empezar desde ese entonces a convenir sus términos, de acuerdo con un cronograma de ejecución de las tareas faltantes que el concesionario propuso desde el 16/08/2016."/>
    <s v="GESTIÓN CONTRACTUAL Y  SEGUIMIENTO DE  PROYECTOS DE  INFRAESTRUCTURA DE TRANSPORTE "/>
    <x v="3"/>
    <x v="57"/>
    <s v="Víctor Alfonso Trespalacios "/>
    <s v="Octubre de 2016"/>
    <x v="8"/>
    <x v="4"/>
    <s v="PEI"/>
    <n v="118"/>
    <m/>
    <m/>
    <m/>
    <m/>
    <m/>
    <m/>
    <m/>
    <s v="Avance Diciembre, Se remite por medio de correo elecrtrónico el plan de mejoramiento el 1 de diciembre, a su vez se lleva a cabo reunion con el lider del equipo de supervisión en donde se analiza el plan."/>
    <n v="0"/>
    <x v="0"/>
    <m/>
    <x v="0"/>
    <x v="0"/>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s v="GESTIÓN CONTRACTUAL Y  SEGUIMIENTO DE  PROYECTOS DE  INFRAESTRUCTURA DE TRANSPORTE "/>
    <x v="3"/>
    <x v="58"/>
    <s v="Maria Imelda Gonzalez Guevara"/>
    <s v="Noviembre de 2016"/>
    <x v="4"/>
    <x v="4"/>
    <s v="PIL"/>
    <n v="2"/>
    <m/>
    <m/>
    <m/>
    <m/>
    <m/>
    <m/>
    <m/>
    <m/>
    <n v="0"/>
    <x v="2"/>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s v="GESTIÓN CONTRACTUAL Y  SEGUIMIENTO DE  PROYECTOS DE  INFRAESTRUCTURA DE TRANSPORTE "/>
    <x v="3"/>
    <x v="3"/>
    <s v="Luz Mary Hernández Villadiego"/>
    <s v="Noviembre de 2016"/>
    <x v="4"/>
    <x v="4"/>
    <s v="PEI"/>
    <n v="39"/>
    <m/>
    <m/>
    <m/>
    <m/>
    <m/>
    <m/>
    <m/>
    <m/>
    <n v="0"/>
    <x v="2"/>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s v="GESTIÓN CONTRACTUAL Y  SEGUIMIENTO DE  PROYECTOS DE  INFRAESTRUCTURA DE TRANSPORTE "/>
    <x v="3"/>
    <x v="3"/>
    <s v="Luz Mary Hernández Villadiego"/>
    <s v="Noviembre de 2016"/>
    <x v="4"/>
    <x v="4"/>
    <s v="PEI"/>
    <n v="39"/>
    <m/>
    <m/>
    <m/>
    <m/>
    <m/>
    <m/>
    <m/>
    <m/>
    <n v="0"/>
    <x v="2"/>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s v="GESTIÓN CONTRACTUAL Y  SEGUIMIENTO DE  PROYECTOS DE  INFRAESTRUCTURA DE TRANSPORTE "/>
    <x v="3"/>
    <x v="3"/>
    <s v="Luz Mary Hernández Villadiego"/>
    <s v="Noviembre de 2016"/>
    <x v="4"/>
    <x v="4"/>
    <s v="PEI"/>
    <n v="39"/>
    <m/>
    <m/>
    <m/>
    <m/>
    <m/>
    <m/>
    <m/>
    <m/>
    <n v="0"/>
    <x v="2"/>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GESTIÓN CONTRACTUAL Y  SEGUIMIENTO DE  PROYECTOS DE  INFRAESTRUCTURA DE TRANSPORTE "/>
    <x v="3"/>
    <x v="3"/>
    <s v="Luz Mary Hernández Villadiego"/>
    <s v="Noviembre de 2016"/>
    <x v="4"/>
    <x v="4"/>
    <s v="PEI"/>
    <n v="39"/>
    <m/>
    <m/>
    <m/>
    <m/>
    <m/>
    <m/>
    <m/>
    <m/>
    <n v="0"/>
    <x v="2"/>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s v="SISTEMA ESTRATÉGICO DE PLANEACIÓN Y  GESTIÓN "/>
    <x v="1"/>
    <x v="59"/>
    <s v="Juan Diego Toro Bautista"/>
    <s v="Noviembre de 2016"/>
    <x v="4"/>
    <x v="4"/>
    <s v="PEI "/>
    <n v="7"/>
    <m/>
    <m/>
    <m/>
    <m/>
    <m/>
    <m/>
    <m/>
    <m/>
    <n v="0"/>
    <x v="2"/>
    <m/>
    <x v="0"/>
    <x v="0"/>
    <x v="0"/>
  </r>
  <r>
    <n v="3263"/>
    <n v="258"/>
    <x v="4"/>
    <s v="1. En cuatro (4) de las seis (6) problemáticas del Anillo Vial de Crespo, expuestas en la tabla 10 del presente informe, no es clara la actuación de la interventoría para efectos de advertir o alertar previamente, sobre la eventual ocurrencia de la situación indeseada."/>
    <s v="GESTIÓN CONTRACTUAL Y  SEGUIMIENTO DE  PROYECTOS DE  INFRAESTRUCTURA DE TRANSPORTE "/>
    <x v="3"/>
    <x v="60"/>
    <s v="Víctor Alfonso Trespalacios "/>
    <s v="Noviembre de 2016"/>
    <x v="4"/>
    <x v="4"/>
    <s v="PEI "/>
    <n v="15"/>
    <m/>
    <m/>
    <m/>
    <s v="1. Mediante oficio requerir un informe a la Interventoría, con las actuaciones realizadas respecto a la problemáticas indicadas en el Informe de Control Interno sobre el Anillo Vial de Crespo._x000a_2. Mediante oficio requerir a la interventoría la presentación de un plan de contingencia y el seguimiento de las actividades desarrolladas por el concesionario, a efectos de advertir a la Agencia las posibles problemátic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2-1 del 06 de febrero de 2017 la supervisión del proyecto solicita a la interventoría soportes para subsanar no conformidad."/>
    <n v="0"/>
    <x v="0"/>
    <m/>
    <x v="0"/>
    <x v="0"/>
    <x v="1"/>
  </r>
  <r>
    <n v="3264"/>
    <n v="259"/>
    <x v="4"/>
    <s v="1. Es importante que la ANI disponga un límite contractual para la finalización definitiva de los trabajos y ajustes en las obras que aún se adelantan en el Anillo Vial de Crespo; actividades que, entre otras cosas, afectan la movilidad de los usuarios que transitan por la zona. Lo anterior en vista de que el Plan de Trabajo para las actividades de drenaje pluvial en la Avenida Santander fue modificado y se cambió la fecha de finalización del 24/11/2016 hasta el 02/12/2016, al mismo tiempo que se reportan retrasos en algunas tareas. Además, es fundamental que se estipulen los procedimientos, criterios y parámetros técnicos de aceptación o recepción de estas obras que exigirá la interventoría, para asegurar una adecuada desafectación y posterior cesión de la infraestructura. "/>
    <s v="GESTIÓN CONTRACTUAL Y  SEGUIMIENTO DE  PROYECTOS DE  INFRAESTRUCTURA DE TRANSPORTE "/>
    <x v="3"/>
    <x v="60"/>
    <s v="Víctor Alfonso Trespalacios "/>
    <s v="Noviembre de 2016"/>
    <x v="4"/>
    <x v="4"/>
    <s v="PEI "/>
    <n v="15"/>
    <m/>
    <m/>
    <m/>
    <s v="1. Solicitar a la interventoría mediante oficio la presentación del procedimiento y una lista de control, la cual incluya entre otros, los criterios y parámetros técnicos establecidos contractaulmente para el recibo de obras._x000a_2. Solicitar a interventoría mediante oficio la suscripción del acta de recibo de obr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3-1 del 06 de febrero de 2017 la supervisión del proyecto solicita a la interventoría soportes para subsanar no conformidad."/>
    <n v="0"/>
    <x v="0"/>
    <m/>
    <x v="0"/>
    <x v="0"/>
    <x v="1"/>
  </r>
  <r>
    <n v="3265"/>
    <n v="260"/>
    <x v="4"/>
    <s v="1. Se tiene incertidumbre frente al acto administrativo por medio del cual se decidió la impugnación del procedimiento sancionatorio, si se tiene en cuenta que en la resolución 1293 del 25/08/2016 se revocó la multa impuesta originalmente, manteniendo el incumplimiento en el contrato, pero sin provocar análisis alguno de los perjuicios sufridos por la entidad como consecuencia del incumplimiento. En este orden de ideas, probado como está el incumplimiento correspondiente, el acto administrativo sancionatorio, de manera coherente, ha debido provocar un análisis de los perjuicios y su consecuente valoración en la parte resolutiva del mismo, lo cual podría ocasionar un presunto detrimento patrimonial al Estado"/>
    <s v="GESTIÓN JURÍDICA"/>
    <x v="4"/>
    <x v="60"/>
    <s v="Víctor Alfonso Trespalacios "/>
    <s v="Noviembre de 2016"/>
    <x v="4"/>
    <x v="4"/>
    <s v="PEI "/>
    <n v="15"/>
    <m/>
    <m/>
    <m/>
    <s v="1. Solicitar a través de memorando, concepto jurídico a la Vicepresidencia Jurídica, en el cual se detalle con los soportes correspondientes, las acciones tomadas a la impugnación del procedimiento sancionatorio mencionado en el informe de Control Interno, así como el análisis de los perjuicios que se puedan presentar."/>
    <m/>
    <m/>
    <m/>
    <s v="Por medio de memorando No. 2016-300-016389-3 del 20 de diciembre de 2016 se recibe Plan de Acción a las No Conformidades identificadas por la Oficina de Control Interno. Se encuentran pendientes evidencias para cerrar No Conformidades."/>
    <n v="0"/>
    <x v="0"/>
    <m/>
    <x v="0"/>
    <x v="0"/>
    <x v="1"/>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s v="GESTIÓN ADMINISTRATIVA Y FINANCIERA"/>
    <x v="2"/>
    <x v="61"/>
    <s v="Diana Carolina Medina Peña"/>
    <s v="Diciembre de 2016"/>
    <x v="9"/>
    <x v="4"/>
    <s v="PEI"/>
    <n v="114"/>
    <m/>
    <m/>
    <m/>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2"/>
    <m/>
    <x v="0"/>
    <x v="0"/>
    <x v="0"/>
  </r>
  <r>
    <n v="3267"/>
    <n v="262"/>
    <x v="4"/>
    <s v="En atención a la muestra representativa solicitada por esta auditoría se concluyó que en relación con un expediente disciplinario se incumplieron los términos procesales, en la medida en que se profirió una decisión de terminación de procedimiento y archivo de la indagación preliminar 1 año y 4 meses  después de proferir auto de indagación preliminar, lo cual desconoce flagrantemente lo preceptuado en el artículo 150 de la Ley 734 de 2002,  en tanto que, señala que la indagación preliminar tendrá una duración de seis (6) meses que culminará con el archivo definitivo o auto de apertura. Así, al ser los términos procesales de obligatorio cumplimiento por su condición de perentorios, se evidencia un incumplimiento a un requisito legal."/>
    <s v="GESTIÓN ADMINISTRATIVA Y FINANCIERA"/>
    <x v="2"/>
    <x v="61"/>
    <s v="Diana Carolina Medina Peña"/>
    <s v="Diciembre de 2016"/>
    <x v="9"/>
    <x v="4"/>
    <s v="PEI"/>
    <n v="114"/>
    <m/>
    <m/>
    <s v="Acción preventiva"/>
    <s v="Como acciones de mejora el Grupo plantea: (1) Proyectar y alimentar una matriz de términos que mes a mes, contenga los expedientes disciplinarios. Lo que permitirá observar cada mes el adelantamiento de las diferentes etapas procesales y las pruebas practicadas y aportadas. (2) Contar con una estadísticas interna de los procesos disciplinarios, por etapas procedimentales. 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
    <x v="0"/>
    <m/>
    <x v="0"/>
    <x v="0"/>
    <x v="0"/>
  </r>
  <r>
    <n v="3268"/>
    <n v="263"/>
    <x v="4"/>
    <s v="En el procedimiento “Control Interno Disciplinario”, acápite “alcance” se hace mención a la Oficina de Asuntos Disciplinarios”, lo cual no está en consonancia con la estructura adoptada al interior de la entidad, que está concebido como un grupo interno de trabajo. Se sugiere corregir el procedimiento en el acápite indicado"/>
    <s v="GESTIÓN ADMINISTRATIVA Y FINANCIERA"/>
    <x v="2"/>
    <x v="61"/>
    <s v="Diana Carolina Medina Peña"/>
    <s v="Diciembre de 2016"/>
    <x v="9"/>
    <x v="4"/>
    <s v="PEI"/>
    <n v="114"/>
    <m/>
    <m/>
    <s v="Acción correctiva"/>
    <s v="Como acciones de mejora el grupo plantea: (1) Remitir correo electrónico al área de Calidad de la Vicepresidencia de Planeación, Riesgos y Entorno en solicitud de corrección y modificación del procedimiento disciplinario. Tarea que se realizó el 7 de diciembre de 2016, correo copiado a la Auditora. (2) Controlar por parte de la persona que proyecta el procedimiento disciplinario y las modificaciones que hubiere. (3) Control por el servidor público encargado de la revisión de dicho procedimiento. (4) Control de parte del servidor público responsable de la aprobación de las correcciones, cambios, modificaciones, etc. Todos estos controles permitirán que los roles de quienes participamos en el procedimiento sean cumplidos a cabalidad."/>
    <m/>
    <m/>
    <m/>
    <s v="El auditor considera que las acciones de mejoramiento planteadas  por el área auditada son adecuadas, necesarias y superaron la no conformidad advertida, pues el procedimiento se publicó  acatando los fundamentos de la no conformidad."/>
    <n v="1"/>
    <x v="1"/>
    <m/>
    <x v="2"/>
    <x v="1"/>
    <x v="0"/>
  </r>
  <r>
    <n v="3269"/>
    <n v="264"/>
    <x v="4"/>
    <s v="En  auto  inhibitorio, expediente No. 021 del 14 de septiembre de 2016 fue revisado por una persona distinta a la coordinadora del grupo de trabajo que ejerce la función disciplinaria, lo cual evidencia un incumplimiento al procedimiento “Control Interno Disciplinario”."/>
    <s v="GESTIÓN ADMINISTRATIVA Y FINANCIERA"/>
    <x v="2"/>
    <x v="61"/>
    <s v="Diana Carolina Medina Peña"/>
    <s v="Diciembre de 2016"/>
    <x v="9"/>
    <x v="4"/>
    <s v="PEI"/>
    <n v="114"/>
    <m/>
    <m/>
    <s v="Acción preventiva"/>
    <s v="(1)Como acciones de mejora el grupo plantea: Control de parte de quien proyecta la providencia. (2) Control del servidor público que revisa la providencia para pasar al despacho. (3) Determinación y control de los servidores públicos que de acuerdo con sus funciones deben proyectar y revisar las providencias._x000a_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0"/>
    <n v="265"/>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y poco fiables presentadas por parte del área auditada en cuanto al número de procesos y las etapas procesales en que se encuentran los mismos en atención al período seleccionado en este informe, incumplieron lo preceptuado en dicha norma de calidad, pues impidieron realizar un análisis cuantitativo en aras de determinar el nivel de eficiencia y efectividad en el ejercicio de la función disciplinaria en la entidad, obstaculizando la posibilidad del mejoramiento continuo."/>
    <s v="GESTIÓN ADMINISTRATIVA Y FINANCIERA"/>
    <x v="2"/>
    <x v="61"/>
    <s v="Diana Carolina Medina Peña"/>
    <s v="Diciembre de 2016"/>
    <x v="9"/>
    <x v="4"/>
    <s v="PEI"/>
    <n v="114"/>
    <m/>
    <m/>
    <s v="Acción preventiva"/>
    <s v="Como acciones de mejoramiento se procederá a: (1) Hacer un nuevo cuadro que contenga información de los expedientes, por etapa y por actividad procesal. (2) Iniciar y mantener un inventario y control de autos de trámite.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1"/>
    <n v="266"/>
    <x v="4"/>
    <s v="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s v="GESTIÓN ADMINISTRATIVA Y FINANCIERA"/>
    <x v="2"/>
    <x v="61"/>
    <s v="Diana Carolina Medina Peña"/>
    <s v="Diciembre de 2016"/>
    <x v="9"/>
    <x v="4"/>
    <s v="PEI"/>
    <n v="114"/>
    <m/>
    <m/>
    <m/>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2"/>
    <x v="2"/>
    <m/>
    <x v="0"/>
    <x v="0"/>
    <x v="0"/>
  </r>
  <r>
    <n v="3272"/>
    <n v="267"/>
    <x v="4"/>
    <s v="Algunas de las acciones de mejora propuestas ante el informe de auditoría presentada en mes de junio de año 2014, son negaciones a la observación y/o recomendación planteada en el informe, sin que exista una argumentación al respecto y sin que se indique una acción encaminada a corregir o enmendar las irregularidades identificadas, lo cual impide generar valor agregado y mejoramiento continuo connatural al ejercicio de las funciones públicas. Así mismo, se observó por esta auditoría que cuando se hicieron recomendaciones en algunas de ellas no se implementó ninguna acción, bajo el argumento que es una recomendación, lo cual no es apropiado, en la medida que ante una recomendación se debe explicar por qué no se acoge con argumentos sólidos relacionadas con el tema de la recomendación, o si se acoge implementar una acción de mejora concreta y precisa. Se concluye que el área auditada incumplió lo previsto en el artículo, literal g, que señala: “Toda entidad bajo la responsabilidad de sus directivos debe por lo menos implementar los siguientes aspectos que deben orientar la aplicación del control interno: g. Aplicación de las recomendaciones resultantes de las evaluaciones del control interno."/>
    <s v="GESTIÓN ADMINISTRATIVA Y FINANCIERA"/>
    <x v="2"/>
    <x v="61"/>
    <s v="Diana Carolina Medina Peña"/>
    <s v="Diciembre de 2016"/>
    <x v="9"/>
    <x v="4"/>
    <s v="PEI"/>
    <n v="114"/>
    <m/>
    <m/>
    <m/>
    <s v="Como acciones de mejoramiento se procederá a: (1) Esta no conformidad relacionada con las observaciones previstas en la auditoría adelantada por la Oficina de Control Interno, a mediados del año 2014, será soporte para atender las observaciones plasmadas en el informe de este año. (2) Se hará plan de mejoramiento respecto de las recomendaciones.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en tanto que para esta auditoría se presentó un plan de mejoramiento , haciendo relación a cada no conformidad y sus correspondientes acciones de mejora a realizar y el tiempo programado para la implementación de la acción de mejora; sin embargo respecto de las recomendaciones por parte del área auditada solo se hizo alusión a una de ellas, guardando silencio respecto de las otras._x000a__x000a_Se hará seguimiento en el mes de junio de 2017 para determinar la efectividad de dicha acción."/>
    <n v="0.7"/>
    <x v="0"/>
    <m/>
    <x v="0"/>
    <x v="0"/>
    <x v="0"/>
  </r>
  <r>
    <n v="3273"/>
    <n v="268"/>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presentadas por parte del área auditada en cuanto al número de contratistas existentes en cada una de las dependencias de la entidad en atención al período seleccionado en este informe, implica un posible incumplimiento de lo preceptuado en dicha norma de calidad, pues impidió realizar un análisis cuantitativo en aras de determinar la relación existente entre el número de las personas vinculadas a la planta de personal y el número de los contratistas de prestación de servicios en la ANI."/>
    <s v="GESTIÓN ADMINISTRATIVA Y FINANCIERA"/>
    <x v="2"/>
    <x v="62"/>
    <s v="Diana Carolina Medina Peña"/>
    <s v="Diciembre de 2016"/>
    <x v="9"/>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0.4"/>
    <x v="0"/>
    <m/>
    <x v="0"/>
    <x v="0"/>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s v="GESTIÓN ADMINISTRATIVA Y FINANCIERA"/>
    <x v="2"/>
    <x v="62"/>
    <s v="Diana Carolina Medina Peña"/>
    <s v="Diciembre de 2016"/>
    <x v="9"/>
    <x v="4"/>
    <s v="PEI"/>
    <n v="28"/>
    <m/>
    <m/>
    <s v="Acción preven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
    <n v="0.4"/>
    <x v="0"/>
    <m/>
    <x v="0"/>
    <x v="0"/>
    <x v="0"/>
  </r>
  <r>
    <n v="3275"/>
    <n v="270"/>
    <x v="4"/>
    <s v="El área auditada al suministrar la información inconsistente respecto del número de contratistas de prestación de servicios previsto en la entidad,  incumplió lo preceptuado en el manual de funciones, respecto de las funciones establecidas en los numerales 4 y 5 del manual especifico de funciones y competencias laborales de la ANI, en  tanto que, el área auditada no tiene una información actualizada, diáfana  y veraz del desarrollo  de la actividad de la contratación de prestación de servicios en la entidad."/>
    <s v="GESTIÓN ADMINISTRATIVA Y FINANCIERA"/>
    <x v="2"/>
    <x v="62"/>
    <s v="Diana Carolina Medina Peña"/>
    <s v="Diciembre de 2016"/>
    <x v="9"/>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0.4"/>
    <x v="0"/>
    <m/>
    <x v="0"/>
    <x v="0"/>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m/>
    <x v="7"/>
    <x v="63"/>
    <s v="Luis Miguel Sabogal Camargo"/>
    <s v="Diciembre de 2016"/>
    <x v="9"/>
    <x v="4"/>
    <s v="PEI"/>
    <n v="119"/>
    <m/>
    <m/>
    <m/>
    <m/>
    <m/>
    <m/>
    <m/>
    <m/>
    <n v="0"/>
    <x v="2"/>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s v="ESTRUCTURACIÓN DE PROYECTOS DE INFRAESTRUCTURA DE TRANSPORTE"/>
    <x v="6"/>
    <x v="15"/>
    <s v="Luis Miguel Sabogal Camargo"/>
    <s v="Diciembre de 2016"/>
    <x v="9"/>
    <x v="4"/>
    <s v="PEI"/>
    <n v="119"/>
    <m/>
    <m/>
    <m/>
    <m/>
    <m/>
    <m/>
    <m/>
    <m/>
    <n v="0"/>
    <x v="2"/>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GESTIÓN JURÍDICA"/>
    <x v="4"/>
    <x v="64"/>
    <s v="Luis Miguel Sabogal Camargo"/>
    <s v="Diciembre de 2016"/>
    <x v="9"/>
    <x v="4"/>
    <s v="PEI"/>
    <n v="119"/>
    <m/>
    <m/>
    <m/>
    <m/>
    <m/>
    <m/>
    <m/>
    <m/>
    <n v="0"/>
    <x v="2"/>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ESTRUCTURACIÓN DE PROYECTOS DE INFRAESTRUCTURA DE TRANSPORTE"/>
    <x v="6"/>
    <x v="15"/>
    <s v="Luis Miguel Sabogal Camargo"/>
    <s v="Diciembre de 2016"/>
    <x v="9"/>
    <x v="4"/>
    <s v="PEI"/>
    <n v="119"/>
    <m/>
    <m/>
    <m/>
    <m/>
    <m/>
    <m/>
    <m/>
    <m/>
    <n v="0"/>
    <x v="2"/>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s v="ESTRUCTURACIÓN DE PROYECTOS DE INFRAESTRUCTURA DE TRANSPORTE"/>
    <x v="6"/>
    <x v="15"/>
    <s v="Luis Miguel Sabogal Camargo"/>
    <s v="Diciembre de 2016"/>
    <x v="9"/>
    <x v="4"/>
    <s v="PEI"/>
    <n v="119"/>
    <m/>
    <m/>
    <m/>
    <m/>
    <m/>
    <m/>
    <m/>
    <m/>
    <n v="0"/>
    <x v="2"/>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s v="ESTRUCTURACIÓN DE PROYECTOS DE INFRAESTRUCTURA DE TRANSPORTE"/>
    <x v="6"/>
    <x v="15"/>
    <s v="Luis Miguel Sabogal Camargo"/>
    <s v="Diciembre de 2016"/>
    <x v="9"/>
    <x v="4"/>
    <s v="PEI"/>
    <n v="119"/>
    <m/>
    <m/>
    <m/>
    <m/>
    <m/>
    <m/>
    <m/>
    <m/>
    <n v="0"/>
    <x v="2"/>
    <m/>
    <x v="0"/>
    <x v="0"/>
    <x v="0"/>
  </r>
  <r>
    <n v="3282"/>
    <n v="277"/>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s v="GESTIÓN ADMINISTRATIVA Y FINANCIERA"/>
    <x v="2"/>
    <x v="65"/>
    <s v="Luz Mary Hernández Villadiego"/>
    <s v="Enero de 2017"/>
    <x v="5"/>
    <x v="5"/>
    <s v="PAOC"/>
    <n v="1"/>
    <m/>
    <m/>
    <m/>
    <m/>
    <m/>
    <m/>
    <m/>
    <m/>
    <n v="0"/>
    <x v="2"/>
    <m/>
    <x v="0"/>
    <x v="0"/>
    <x v="0"/>
  </r>
  <r>
    <n v="3283"/>
    <n v="278"/>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s v="GESTIÓN ADMINISTRATIVA Y FINANCIERA"/>
    <x v="2"/>
    <x v="65"/>
    <s v="Luz Mary Hernández Villadiego"/>
    <s v="Enero de 2017"/>
    <x v="5"/>
    <x v="5"/>
    <s v="PAOC"/>
    <n v="1"/>
    <m/>
    <m/>
    <m/>
    <m/>
    <m/>
    <m/>
    <m/>
    <m/>
    <n v="0"/>
    <x v="2"/>
    <m/>
    <x v="0"/>
    <x v="0"/>
    <x v="0"/>
  </r>
  <r>
    <n v="3284"/>
    <n v="279"/>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s v="GESTIÓN ADMINISTRATIVA Y FINANCIERA"/>
    <x v="2"/>
    <x v="65"/>
    <s v="Luz Mary Hernández Villadiego"/>
    <s v="Enero de 2017"/>
    <x v="5"/>
    <x v="5"/>
    <s v="PAOC"/>
    <n v="1"/>
    <m/>
    <m/>
    <m/>
    <m/>
    <m/>
    <m/>
    <m/>
    <m/>
    <n v="0"/>
    <x v="2"/>
    <m/>
    <x v="0"/>
    <x v="0"/>
    <x v="0"/>
  </r>
  <r>
    <n v="3285"/>
    <n v="280"/>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s v="GESTIÓN ADMINISTRATIVA Y FINANCIERA"/>
    <x v="2"/>
    <x v="65"/>
    <s v="Luz Mary Hernández Villadiego"/>
    <s v="Enero de 2017"/>
    <x v="5"/>
    <x v="5"/>
    <s v="PAOC"/>
    <n v="1"/>
    <m/>
    <m/>
    <m/>
    <m/>
    <m/>
    <m/>
    <m/>
    <m/>
    <n v="0"/>
    <x v="2"/>
    <m/>
    <x v="0"/>
    <x v="0"/>
    <x v="0"/>
  </r>
  <r>
    <n v="3286"/>
    <n v="281"/>
    <x v="5"/>
    <s v="1. Realizar un mejoramiento a la página web en virtud de la obligación contractual contenida en el Anexo 4 – Metodología y Plan de Cargas de Trabajo, numeral 5.3.3 funciones generales, literal a) Área Administrativa, “…Elaborar una página Web de la Interventoría que presente diferentes niveles de información (layers) sobre datos importantes del proyecto…” Debido a que actualmente no se está cumpliendo esta obligación contractual."/>
    <s v="GESTIÓN CONTRACTUAL Y SEGUIMIENTO DE PROYECTOS DE INFRAESTRUCTURA DE TRANSPORTE"/>
    <x v="3"/>
    <x v="20"/>
    <s v="Ivan Mauricio Mejia Alarcon"/>
    <s v="Febrero de 2017"/>
    <x v="6"/>
    <x v="5"/>
    <s v="PEI"/>
    <n v="47"/>
    <m/>
    <m/>
    <m/>
    <m/>
    <m/>
    <m/>
    <m/>
    <m/>
    <n v="0"/>
    <x v="2"/>
    <m/>
    <x v="0"/>
    <x v="0"/>
    <x v="1"/>
  </r>
  <r>
    <n v="3287"/>
    <n v="282"/>
    <x v="5"/>
    <s v="2. No se evidencia como la interventoría está monitoreando la señalización temporal y planes de desvío por las obras de mantenimiento y culminación de obras menores que actualmente se llevan a cabo en el corredor vial. Esto de acuerdo a la obligación establecida en el Anexo 4 – Metodología y Plan de Cargas de Trabajo, numeral 5.3.3 funciones generales, literal b) Área Técnica “Revisar y verificar el estudio de señalización temporal y planes de desvíos programados que requiera el concesionario como parte de la ejecución del contrato de concesión...”."/>
    <s v="GESTIÓN CONTRACTUAL Y SEGUIMIENTO DE PROYECTOS DE INFRAESTRUCTURA DE TRANSPORTE"/>
    <x v="3"/>
    <x v="20"/>
    <s v="Ivan Mauricio Mejia Alarcon"/>
    <s v="Febrero de 2017"/>
    <x v="6"/>
    <x v="5"/>
    <s v="PEI"/>
    <n v="47"/>
    <m/>
    <m/>
    <m/>
    <m/>
    <m/>
    <m/>
    <m/>
    <m/>
    <n v="0"/>
    <x v="2"/>
    <m/>
    <x v="0"/>
    <x v="0"/>
    <x v="1"/>
  </r>
  <r>
    <n v="3288"/>
    <n v="283"/>
    <x v="5"/>
    <s v="3. No se evidencia como la interventoría está dando cumplimiento a la obligación establecida en el Anexo 4 – Metodología y Plan de Cargas de Trabajo, numeral 5.3.3 funciones generales, literal e) Área de Aforo y recaudo: “…Evaluar los riesgos asociados en el sistema de información existente en los peajes y verificar si el software y los procedimientos asociados con el manejo del sistema satisfacen los requerimientos de seguridad, efectividad y eficiencia…”."/>
    <s v="GESTIÓN CONTRACTUAL Y SEGUIMIENTO DE PROYECTOS DE INFRAESTRUCTURA DE TRANSPORTE"/>
    <x v="3"/>
    <x v="20"/>
    <s v="Ivan Mauricio Mejia Alarcon"/>
    <s v="Febrero de 2017"/>
    <x v="6"/>
    <x v="5"/>
    <s v="PEI"/>
    <n v="47"/>
    <m/>
    <m/>
    <m/>
    <m/>
    <m/>
    <m/>
    <m/>
    <m/>
    <n v="0"/>
    <x v="2"/>
    <m/>
    <x v="0"/>
    <x v="0"/>
    <x v="1"/>
  </r>
  <r>
    <n v="3289"/>
    <n v="284"/>
    <x v="5"/>
    <s v="4. No se evidencia elaboración de ficha técnica por parte de la interventoría respecto a la actualidad que vive el proyecto dando cumplimiento a la obligación establecida en el Anexo 4 – Metodología y Plan de Cargas de Trabajo, numeral 5.3.4.2 Interventoría Etapa de Construcción (b) Área Técnica: “…Elaborar y mantener actualizada una ficha técnica de la concesión de acuerdo con las orientaciones de la Agencia Nacional de Infraestructura en este sentido…”."/>
    <s v="GESTIÓN CONTRACTUAL Y SEGUIMIENTO DE PROYECTOS DE INFRAESTRUCTURA DE TRANSPORTE"/>
    <x v="3"/>
    <x v="20"/>
    <s v="Ivan Mauricio Mejia Alarcon"/>
    <s v="Febrero de 2017"/>
    <x v="6"/>
    <x v="5"/>
    <s v="PEI"/>
    <n v="47"/>
    <m/>
    <m/>
    <m/>
    <m/>
    <m/>
    <m/>
    <m/>
    <m/>
    <n v="0"/>
    <x v="2"/>
    <m/>
    <x v="0"/>
    <x v="0"/>
    <x v="1"/>
  </r>
  <r>
    <n v="3290"/>
    <n v="285"/>
    <x v="5"/>
    <s v="1. No se han suscrito todas las actas de inicio de etapa de operación de los trayectos, siendo que muchos de los tramos fueron terminados hace varios años. "/>
    <s v="GESTIÓN CONTRACTUAL Y SEGUIMIENTO DE PROYECTOS DE INFRAESTRUCTURA DE TRANSPORTE"/>
    <x v="3"/>
    <x v="20"/>
    <s v="Ivan Mauricio Mejia Alarcon"/>
    <s v="Febrero de 2017"/>
    <x v="6"/>
    <x v="5"/>
    <s v="PEI"/>
    <n v="47"/>
    <m/>
    <m/>
    <m/>
    <m/>
    <m/>
    <m/>
    <m/>
    <m/>
    <n v="0"/>
    <x v="2"/>
    <m/>
    <x v="0"/>
    <x v="0"/>
    <x v="1"/>
  </r>
  <r>
    <n v="3291"/>
    <n v="286"/>
    <x v="5"/>
    <s v="2. No se viene cumpliendo el índice de estado en los trayectos y/o subtrayectos que están en operación y no se evidencian los mecanismos sancionatorios por este no cumplimiento del contrato por parte del concesionario."/>
    <s v="GESTIÓN CONTRACTUAL Y SEGUIMIENTO DE PROYECTOS DE INFRAESTRUCTURA DE TRANSPORTE"/>
    <x v="3"/>
    <x v="20"/>
    <s v="Ivan Mauricio Mejia Alarcon"/>
    <s v="Febrero de 2017"/>
    <x v="6"/>
    <x v="5"/>
    <s v="PEI"/>
    <n v="47"/>
    <m/>
    <m/>
    <m/>
    <m/>
    <m/>
    <m/>
    <m/>
    <m/>
    <n v="0"/>
    <x v="2"/>
    <m/>
    <x v="0"/>
    <x v="0"/>
    <x v="1"/>
  </r>
  <r>
    <n v="3292"/>
    <n v="287"/>
    <x v="5"/>
    <s v="3. No se evidencia gestión para la definición de la prestación de servicio  del “área de servicio” ubicada cerca al municipio de Chocontá, dadas las circunstancias que llevaron a su sellamiento."/>
    <s v="GESTIÓN CONTRACTUAL Y SEGUIMIENTO DE PROYECTOS DE INFRAESTRUCTURA DE TRANSPORTE"/>
    <x v="3"/>
    <x v="20"/>
    <s v="Ivan Mauricio Mejia Alarcon"/>
    <s v="Febrero de 2017"/>
    <x v="6"/>
    <x v="5"/>
    <s v="PEI"/>
    <n v="47"/>
    <m/>
    <m/>
    <m/>
    <m/>
    <m/>
    <m/>
    <m/>
    <m/>
    <n v="0"/>
    <x v="2"/>
    <m/>
    <x v="0"/>
    <x v="0"/>
    <x v="1"/>
  </r>
  <r>
    <n v="3293"/>
    <n v="288"/>
    <x v="5"/>
    <s v="Se deben corregir las imperfecciones que se presentan en el puente INVIAS ya que éstas incrementan el riesgo de accidentalidad y probabilidad de falla de la estructura. Las imperfecciones son: a) peso del macizo de anclaje del sector Aguazul b) sobreesfuerzos en el macizo de anclaje del sector Yopal debido a la inapropiada posición de los cables de tensionamiento c) separación de las juntas de la viga No 2 sentido Yopal. Lo mencionado se enmarca dentro de las funciones generales del área técnica, definidas en el numeral 5.3.3 (b) del anexo 4 del contrato de interventoría (plan de cargas de trabajo), según el cual la interventoría debe: Verificar la corrección de cualquier tipo de error, desperfecto, vicio o error que se presente en la calidad de las obras por causa del concesionario. En caso de que los desperfectos, vicios o errores no hubieren sido advertidos durante la fase de construcción, éstos deberán ser corregidos en el momento en que se identifiquen durante la etapa de operación y mantenimiento."/>
    <s v="GESTIÓN CONTRACTUAL Y SEGUIMIENTO DE PROYECTOS DE INFRAESTRUCTURA DE TRANSPORTE"/>
    <x v="5"/>
    <x v="66"/>
    <s v="Daniel Felipe Saenz"/>
    <s v="Febrero de 2017"/>
    <x v="6"/>
    <x v="5"/>
    <s v="PEI"/>
    <n v="117"/>
    <m/>
    <m/>
    <m/>
    <m/>
    <m/>
    <m/>
    <m/>
    <m/>
    <n v="0"/>
    <x v="2"/>
    <m/>
    <x v="0"/>
    <x v="0"/>
    <x v="1"/>
  </r>
  <r>
    <n v="3294"/>
    <n v="289"/>
    <x v="5"/>
    <s v="Se debe conceptuar con lo solicitado y de manera oportuna ante los compromisos derivados del tratamiento a los presuntos incumplimientos del concesionario, particularmente ante el presunto incumplimiento asociado a los estudios de diseño geométrico y de detalle del proyecto. Lo mencionado se enmarca dentro de las funciones generales del área jurídica, definidas en el numeral 5.3.3 (d) del anexo 4 del contrato de interventoría (plan de cargas de trabajo), según el cual la interventoría debe: Estudiar y conceptuar oportunamente sobre las sugerencias y consultas jurídicas hechas por la AGENCIA NACIONAL DE INFRAESTRUCTURA."/>
    <s v="GESTIÓN CONTRACTUAL Y SEGUIMIENTO DE PROYECTOS DE INFRAESTRUCTURA DE TRANSPORTE"/>
    <x v="5"/>
    <x v="66"/>
    <s v="Daniel Felipe Saenz"/>
    <s v="Febrero de 2017"/>
    <x v="6"/>
    <x v="5"/>
    <s v="PEI"/>
    <n v="117"/>
    <m/>
    <m/>
    <m/>
    <m/>
    <m/>
    <m/>
    <m/>
    <m/>
    <n v="0"/>
    <x v="2"/>
    <m/>
    <x v="0"/>
    <x v="0"/>
    <x v="1"/>
  </r>
  <r>
    <n v="3295"/>
    <n v="290"/>
    <x v="5"/>
    <s v="No se evidencia que la interventoría haya notificado ni al concesionario ni a la ANI sobre el incumplimiento de la obligación precedente para dar inicio a la fase de construcción asociada a la no obtención a tiempo de la licencia ambiental de la unidad funcional 1. Según el numeral 4.1 (k) del contrato de concesión, el concesionario debe: Tramitar y obtener antes las Autoridades Estatales y/o Autoridades Ambientales todos los permisos, licencias, autorizaciones y concesiones para adelantar el Proyecto y para el uso y aprovechamiento de recursos naturales y para el depósito de materiales (…). "/>
    <s v="GESTIÓN CONTRACTUAL Y SEGUIMIENTO DE PROYECTOS DE INFRAESTRUCTURA DE TRANSPORTE"/>
    <x v="5"/>
    <x v="66"/>
    <s v="Daniel Felipe Saenz"/>
    <s v="Febrero de 2017"/>
    <x v="6"/>
    <x v="5"/>
    <s v="PEI"/>
    <n v="117"/>
    <m/>
    <m/>
    <m/>
    <m/>
    <m/>
    <m/>
    <m/>
    <m/>
    <n v="0"/>
    <x v="2"/>
    <m/>
    <x v="0"/>
    <x v="0"/>
    <x v="1"/>
  </r>
  <r>
    <n v="3296"/>
    <n v="291"/>
    <x v="5"/>
    <s v="La vicepresidencia ejecutiva debe asegurar la composición idónea del equipo de apoyo a la supervisión del proyecto, ya que según acta del plan de regularización del 14 de febrero de 2017, el equipo de supervisión no cuenta con profesionales de apoyo predial  y jurídico predial, a pesar de que el numeral 9.2 del manual de interventoría y supervisión de la ANI (GCSP-M-002) indica que el equipo de apoyo a la supervisión está conformado por técnicos, profesionales técnicos y jurídicos prediales, profesionales ambientales, profesionales sociales, financieros, jurídicos, profesionales de riesgos, abogados de defensa judicial. "/>
    <s v="GESTIÓN CONTRACTUAL Y SEGUIMIENTO DE PROYECTOS DE INFRAESTRUCTURA DE TRANSPORTE"/>
    <x v="5"/>
    <x v="66"/>
    <s v="Daniel Felipe Saenz"/>
    <s v="Febrero de 2017"/>
    <x v="6"/>
    <x v="5"/>
    <s v="PEI"/>
    <n v="117"/>
    <m/>
    <m/>
    <m/>
    <m/>
    <m/>
    <m/>
    <m/>
    <m/>
    <n v="0"/>
    <x v="2"/>
    <m/>
    <x v="0"/>
    <x v="0"/>
    <x v="1"/>
  </r>
  <r>
    <n v="3297"/>
    <n v="292"/>
    <x v="5"/>
    <s v="1. No se está dando cumplimiento a las disposiciones de la directiva presidencial 01 de 2016, respecto del ahorro del 10% en los Gastos Generales y Gastos de nómina y reducción de contratación por servicios personales, especialmente en los siguientes conceptos."/>
    <s v="GESTIÓN ADMINISTRATIVA Y FINANCIERA"/>
    <x v="2"/>
    <x v="41"/>
    <s v="Maria Imelda Gonzalez Guevara"/>
    <s v="Febrero de 2017"/>
    <x v="6"/>
    <x v="5"/>
    <s v="PIL"/>
    <n v="2"/>
    <m/>
    <m/>
    <m/>
    <m/>
    <m/>
    <m/>
    <m/>
    <m/>
    <n v="0"/>
    <x v="2"/>
    <m/>
    <x v="0"/>
    <x v="0"/>
    <x v="0"/>
  </r>
  <r>
    <n v="3298"/>
    <n v="293"/>
    <x v="5"/>
    <s v="7.2.1 Se advierte que existen desactualizaciones relacionadas con la inclusión de apoderados en el sistema (actualizar tabla en el sistema), lo anterior se ha venido diciendo desde el año 2013. Así, cada vez que al interior de la entidad haya cambio de apoderados es deber del administrador de la entidad desactivarlos, crear los nuevos usuarios y reasignar los procesos, dado que encontramos en el presente informe desactualizaciones al respecto, en cumplimiento de lo estipulado en el artículo 2.2.3.4.1.9 “Funciones del administrador del Sistema en la entidad”, numeral 5 del Decreto 1069 de 2015."/>
    <s v="GESTIÓN JURÍDICA"/>
    <x v="4"/>
    <x v="24"/>
    <s v="Diana Carolina Medina Peña"/>
    <s v="Febrero de 2017"/>
    <x v="6"/>
    <x v="5"/>
    <s v="PIL"/>
    <n v="11"/>
    <m/>
    <m/>
    <m/>
    <m/>
    <m/>
    <m/>
    <m/>
    <m/>
    <n v="0"/>
    <x v="2"/>
    <m/>
    <x v="0"/>
    <x v="0"/>
    <x v="0"/>
  </r>
  <r>
    <n v="3299"/>
    <n v="294"/>
    <x v="5"/>
    <s v="7.2.2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es 1 y 3 del Decreto 1069 de 2015."/>
    <s v="GESTIÓN JURÍDICA"/>
    <x v="4"/>
    <x v="24"/>
    <s v="Diana Carolina Medina Peña"/>
    <s v="Febrero de 2017"/>
    <x v="6"/>
    <x v="5"/>
    <s v="PIL"/>
    <n v="11"/>
    <m/>
    <m/>
    <m/>
    <m/>
    <m/>
    <m/>
    <m/>
    <m/>
    <n v="0"/>
    <x v="2"/>
    <m/>
    <x v="0"/>
    <x v="0"/>
    <x v="0"/>
  </r>
  <r>
    <n v="3300"/>
    <n v="295"/>
    <x v="5"/>
    <s v="7.2.3 La entidad cuenta con 937 procesos judiciales sin provisión contable y sin calificación del riesgo, es decir, el 100 % de los procesos judiciales activos, debido a la implementación de la nueva metodología  propuesta por la Agencia Nacional de Defensa Jurídica del Estado de evaluación del riesgo, estableciéndose como plazo máximo por parte de la ANDJE para actualizar la calificación del riesgo con la nueva metodología el 15 de marzo de 2017. Adicional a ello, dicha actualización se debe hacer a la mayor brevedad  por parte del área auditada en aras de dar cumplimiento no solo al plazo establecido por la ANDJE, sino también  a lo preceptuado en el artículo 2.2.3.4.1.10. “Funciones del apoderado”, numerales 4 y 5 del Decreto 1069 de 2015. "/>
    <s v="GESTIÓN JURÍDICA"/>
    <x v="4"/>
    <x v="24"/>
    <s v="Diana Carolina Medina Peña"/>
    <s v="Febrero de 2017"/>
    <x v="6"/>
    <x v="5"/>
    <s v="PIL"/>
    <n v="11"/>
    <m/>
    <m/>
    <m/>
    <m/>
    <m/>
    <m/>
    <m/>
    <m/>
    <n v="0"/>
    <x v="2"/>
    <m/>
    <x v="0"/>
    <x v="0"/>
    <x v="0"/>
  </r>
  <r>
    <n v="3301"/>
    <n v="296"/>
    <x v="5"/>
    <s v="7.2.4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s v="GESTIÓN JURÍDICA"/>
    <x v="4"/>
    <x v="24"/>
    <s v="Diana Carolina Medina Peña"/>
    <s v="Febrero de 2017"/>
    <x v="6"/>
    <x v="5"/>
    <s v="PIL"/>
    <n v="11"/>
    <m/>
    <m/>
    <m/>
    <m/>
    <m/>
    <m/>
    <m/>
    <m/>
    <n v="0"/>
    <x v="2"/>
    <m/>
    <x v="0"/>
    <x v="0"/>
    <x v="0"/>
  </r>
  <r>
    <n v="3302"/>
    <n v="297"/>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s v="GESTIÓN JURÍDICA"/>
    <x v="4"/>
    <x v="24"/>
    <s v="Diana Carolina Medina Peña"/>
    <s v="Febrero de 2017"/>
    <x v="6"/>
    <x v="5"/>
    <s v="PIL"/>
    <n v="11"/>
    <m/>
    <m/>
    <m/>
    <m/>
    <m/>
    <m/>
    <m/>
    <m/>
    <n v="0"/>
    <x v="2"/>
    <m/>
    <x v="0"/>
    <x v="0"/>
    <x v="0"/>
  </r>
  <r>
    <n v="3303"/>
    <n v="298"/>
    <x v="5"/>
    <s v="8.1. Se evidenció incumplimiento de los términos establecidos para respuesta establecidos en el art. 14 de la ley 1437 de 2011, que por cada trimestre y responsable corresponden a los consolidados del anexo No. 1. en cuantía de 280 que representan el 13% del total. "/>
    <s v="TODOS LOS PROCESOS"/>
    <x v="7"/>
    <x v="67"/>
    <s v="Luz Mary Hernández Villadiego"/>
    <s v="Febrero de 2017"/>
    <x v="6"/>
    <x v="5"/>
    <s v="PIL"/>
    <n v="35"/>
    <m/>
    <m/>
    <m/>
    <m/>
    <m/>
    <m/>
    <m/>
    <m/>
    <n v="0"/>
    <x v="2"/>
    <m/>
    <x v="0"/>
    <x v="0"/>
    <x v="0"/>
  </r>
  <r>
    <n v="3304"/>
    <n v="299"/>
    <x v="5"/>
    <s v="8.2. Se evidenció ausencia de respuesta establecida en el art. 14 de la ley 1437 de 2011, que por cada trimestre y responsable corresponden a los consolidados del anexo No. 1. en cuantía de 262 que representan el 13% del total. "/>
    <s v="TODOS LOS PROCESOS"/>
    <x v="7"/>
    <x v="67"/>
    <s v="Luz Mary Hernández Villadiego"/>
    <s v="Febrero de 2017"/>
    <x v="6"/>
    <x v="5"/>
    <s v="PIL"/>
    <n v="35"/>
    <m/>
    <m/>
    <m/>
    <m/>
    <m/>
    <m/>
    <m/>
    <m/>
    <n v="0"/>
    <x v="2"/>
    <m/>
    <x v="0"/>
    <x v="0"/>
    <x v="0"/>
  </r>
  <r>
    <n v="3305"/>
    <n v="300"/>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TODOS LOS PROCESOS"/>
    <x v="7"/>
    <x v="67"/>
    <s v="Luz Mary Hernández Villadiego"/>
    <s v="Febrero de 2017"/>
    <x v="6"/>
    <x v="5"/>
    <s v="PIL"/>
    <n v="35"/>
    <m/>
    <m/>
    <m/>
    <m/>
    <m/>
    <m/>
    <m/>
    <m/>
    <n v="0"/>
    <x v="2"/>
    <m/>
    <x v="0"/>
    <x v="0"/>
    <x v="0"/>
  </r>
  <r>
    <n v="3306"/>
    <n v="301"/>
    <x v="5"/>
    <s v="8.4. En lo concerniente con la atención de radicados asociados a acciones de tutela, se evidenciaron 31 registros no tienen documento de respuesta que permita determinar la gestión efectuada, mientras que 4 de ellas fueron atendidas por fuera de término según la tabla 7. Adicional a esto, se verificó que el procedimiento de enlace en el ORFEO, no se realiza de acuerdo a los procedimientos establecidos, lo cual ocasiona perdida en la trazabilidad. "/>
    <s v="GESTIÓN JURÍDICA"/>
    <x v="4"/>
    <x v="68"/>
    <s v="Luz Mary Hernández Villadiego"/>
    <s v="Febrero de 2017"/>
    <x v="6"/>
    <x v="5"/>
    <s v="PIL"/>
    <n v="35"/>
    <m/>
    <m/>
    <m/>
    <m/>
    <m/>
    <m/>
    <m/>
    <m/>
    <n v="0"/>
    <x v="2"/>
    <m/>
    <x v="0"/>
    <x v="0"/>
    <x v="0"/>
  </r>
  <r>
    <n v="3307"/>
    <n v="302"/>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GESTIÓN ADMINISTRATIVA Y FINANCIERA"/>
    <x v="2"/>
    <x v="55"/>
    <s v="Luz Mary Hernández Villadiego"/>
    <s v="Febrero de 2017"/>
    <x v="6"/>
    <x v="5"/>
    <s v="PIL"/>
    <n v="35"/>
    <m/>
    <m/>
    <m/>
    <m/>
    <m/>
    <m/>
    <m/>
    <m/>
    <n v="0"/>
    <x v="2"/>
    <m/>
    <x v="0"/>
    <x v="0"/>
    <x v="0"/>
  </r>
  <r>
    <n v="3308"/>
    <n v="303"/>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s v="GESTIÓN ADMINISTRATIVA Y FINANCIERA"/>
    <x v="2"/>
    <x v="55"/>
    <s v="Luz Mary Hernández Villadiego"/>
    <s v="Febrero de 2017"/>
    <x v="6"/>
    <x v="5"/>
    <s v="PIL"/>
    <n v="35"/>
    <m/>
    <m/>
    <m/>
    <m/>
    <m/>
    <m/>
    <m/>
    <m/>
    <n v="0"/>
    <x v="2"/>
    <m/>
    <x v="0"/>
    <x v="0"/>
    <x v="0"/>
  </r>
  <r>
    <n v="3309"/>
    <n v="304"/>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ALGUNOS PROCESOS"/>
    <x v="7"/>
    <x v="69"/>
    <s v="Luz Mary Hernández Villadiego"/>
    <s v="Febrero de 2017"/>
    <x v="6"/>
    <x v="5"/>
    <s v="PIL"/>
    <n v="35"/>
    <m/>
    <m/>
    <m/>
    <m/>
    <m/>
    <m/>
    <m/>
    <m/>
    <n v="0"/>
    <x v="2"/>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5" cacheId="12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13:D16" firstHeaderRow="1" firstDataRow="2" firstDataCol="1" rowPageCount="2" colPageCount="1"/>
  <pivotFields count="27">
    <pivotField dataField="1" compact="0" outline="0" subtotalTop="0" showAll="0" includeNewItemsInFilter="1"/>
    <pivotField compact="0" outline="0" subtotalTop="0" showAll="0" includeNewItemsInFilter="1"/>
    <pivotField axis="axisPage" compact="0" outline="0" subtotalTop="0" multipleItemSelectionAllowed="1" showAll="0" includeNewItemsInFilter="1">
      <items count="7">
        <item h="1" x="0"/>
        <item h="1" x="3"/>
        <item h="1" x="1"/>
        <item h="1" x="2"/>
        <item h="1" x="4"/>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axis="axisPage" compact="0" outline="0" subtotalTop="0" multipleItemSelectionAllowed="1" showAll="0" includeNewItemsInFilter="1">
      <items count="4">
        <item x="2"/>
        <item x="1"/>
        <item x="0"/>
        <item t="default"/>
      </items>
    </pivotField>
    <pivotField compact="0" outline="0" subtotalTop="0" showAll="0" includeNewItemsInFilter="1" defaultSubtotal="0"/>
    <pivotField axis="axisRow" compact="0" outline="0" subtotalTop="0" showAll="0" includeNewItemsInFilter="1">
      <items count="3">
        <item h="1" x="0"/>
        <item x="1"/>
        <item t="default"/>
      </items>
    </pivotField>
  </pivotFields>
  <rowFields count="1">
    <field x="26"/>
  </rowFields>
  <rowItems count="2">
    <i>
      <x v="1"/>
    </i>
    <i t="grand">
      <x/>
    </i>
  </rowItems>
  <colFields count="1">
    <field x="22"/>
  </colFields>
  <colItems count="2">
    <i>
      <x v="1"/>
    </i>
    <i t="grand">
      <x/>
    </i>
  </colItems>
  <pageFields count="2">
    <pageField fld="2" hier="0"/>
    <pageField fld="24" hier="-1"/>
  </pageFields>
  <dataFields count="1">
    <dataField name="Cuenta de No." fld="0" subtotal="count" baseField="23" baseItem="0"/>
  </dataFields>
  <formats count="3">
    <format dxfId="1070">
      <pivotArea outline="0" fieldPosition="0"/>
    </format>
    <format dxfId="1069">
      <pivotArea dataOnly="0" labelOnly="1" outline="0" fieldPosition="0">
        <references count="1">
          <reference field="22" count="1">
            <x v="2"/>
          </reference>
        </references>
      </pivotArea>
    </format>
    <format dxfId="1068">
      <pivotArea dataOnly="0" labelOnly="1" outline="0" fieldPosition="0">
        <references count="1">
          <reference field="22" count="1">
            <x v="1"/>
          </reference>
        </references>
      </pivotArea>
    </format>
  </formats>
  <pivotTableStyleInfo name="PivotStyleMedium14" showRowHeaders="1" showColHeaders="1" showRowStripes="0" showColStripes="0" showLastColumn="1"/>
</pivotTableDefinition>
</file>

<file path=xl/pivotTables/pivotTable10.xml><?xml version="1.0" encoding="utf-8"?>
<pivotTableDefinition xmlns="http://schemas.openxmlformats.org/spreadsheetml/2006/main" name="Tabla dinámica5" cacheId="14"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E13:G21" firstHeaderRow="2" firstDataRow="2" firstDataCol="2" rowPageCount="1" colPageCount="1"/>
  <pivotFields count="22">
    <pivotField compact="0" outline="0" subtotalTop="0" showAll="0" includeNewItemsInFilter="1"/>
    <pivotField compact="0" outline="0" subtotalTop="0" showAll="0" includeNewItemsInFilter="1"/>
    <pivotField axis="axisPage" compact="0" outline="0" subtotalTop="0" showAll="0" includeNewItemsInFilter="1">
      <items count="6">
        <item x="0"/>
        <item x="1"/>
        <item x="2"/>
        <item x="3"/>
        <item h="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5">
        <item h="1" m="1" x="3"/>
        <item x="0"/>
        <item x="1"/>
        <item x="2"/>
        <item t="default"/>
      </items>
    </pivotField>
    <pivotField compact="0" outline="0" subtotalTop="0" showAll="0" includeNewItemsInFilter="1"/>
    <pivotField compact="0" outline="0" subtotalTop="0" showAll="0" includeNewItemsInFilter="1" defaultSubtotal="0"/>
    <pivotField axis="axisRow" compact="0" outline="0" subtotalTop="0" showAll="0" includeNewItemsInFilter="1" defaultSubtotal="0">
      <items count="3">
        <item x="0"/>
        <item x="1"/>
        <item m="1" x="2"/>
      </items>
    </pivotField>
  </pivotFields>
  <rowFields count="2">
    <field x="18"/>
    <field x="21"/>
  </rowFields>
  <rowItems count="7">
    <i>
      <x v="1"/>
      <x/>
    </i>
    <i r="1">
      <x v="1"/>
    </i>
    <i t="default">
      <x v="1"/>
    </i>
    <i>
      <x v="2"/>
      <x/>
    </i>
    <i r="1">
      <x v="1"/>
    </i>
    <i t="default">
      <x v="2"/>
    </i>
    <i t="grand">
      <x/>
    </i>
  </rowItems>
  <colItems count="1">
    <i/>
  </colItems>
  <pageFields count="1">
    <pageField fld="2" hier="0"/>
  </pageFields>
  <dataFields count="1">
    <dataField name="Cuenta de ESTADO (17)" fld="18" subtotal="count" baseField="0" baseItem="0"/>
  </dataFields>
  <formats count="12">
    <format dxfId="1003">
      <pivotArea dataOnly="0" outline="0" fieldPosition="0">
        <references count="1">
          <reference field="18" count="1">
            <x v="3"/>
          </reference>
        </references>
      </pivotArea>
    </format>
    <format dxfId="1002">
      <pivotArea outline="0" fieldPosition="0">
        <references count="1">
          <reference field="18" count="1" selected="0" defaultSubtotal="1">
            <x v="1"/>
          </reference>
        </references>
      </pivotArea>
    </format>
    <format dxfId="1001">
      <pivotArea outline="0" fieldPosition="0">
        <references count="1">
          <reference field="18" count="1" selected="0" defaultSubtotal="1">
            <x v="2"/>
          </reference>
        </references>
      </pivotArea>
    </format>
    <format dxfId="1000">
      <pivotArea outline="0" fieldPosition="0">
        <references count="2">
          <reference field="2" count="1" selected="0">
            <x v="3"/>
          </reference>
          <reference field="18" count="1" selected="0">
            <x v="3"/>
          </reference>
        </references>
      </pivotArea>
    </format>
    <format dxfId="999">
      <pivotArea dataOnly="0" labelOnly="1" outline="0" fieldPosition="0">
        <references count="1">
          <reference field="18" count="1">
            <x v="3"/>
          </reference>
        </references>
      </pivotArea>
    </format>
    <format dxfId="998">
      <pivotArea dataOnly="0" labelOnly="1" outline="0" fieldPosition="0">
        <references count="2">
          <reference field="2" count="1">
            <x v="3"/>
          </reference>
          <reference field="18" count="1" selected="0">
            <x v="3"/>
          </reference>
        </references>
      </pivotArea>
    </format>
    <format dxfId="997">
      <pivotArea outline="0" fieldPosition="0">
        <references count="1">
          <reference field="18" count="1" selected="0" defaultSubtotal="1">
            <x v="3"/>
          </reference>
        </references>
      </pivotArea>
    </format>
    <format dxfId="996">
      <pivotArea outline="0" fieldPosition="0">
        <references count="1">
          <reference field="18" count="1" selected="0" defaultSubtotal="1">
            <x v="2"/>
          </reference>
        </references>
      </pivotArea>
    </format>
    <format dxfId="995">
      <pivotArea outline="0" fieldPosition="0">
        <references count="1">
          <reference field="18" count="1" selected="0" defaultSubtotal="1">
            <x v="1"/>
          </reference>
        </references>
      </pivotArea>
    </format>
    <format dxfId="994">
      <pivotArea grandRow="1" outline="0" fieldPosition="0"/>
    </format>
    <format dxfId="993">
      <pivotArea dataOnly="0" labelOnly="1" outline="0" fieldPosition="0">
        <references count="2">
          <reference field="18" count="1" selected="0">
            <x v="1"/>
          </reference>
          <reference field="21" count="1">
            <x v="1"/>
          </reference>
        </references>
      </pivotArea>
    </format>
    <format dxfId="992">
      <pivotArea dataOnly="0" labelOnly="1" outline="0" fieldPosition="0">
        <references count="2">
          <reference field="18" count="1" selected="0">
            <x v="2"/>
          </reference>
          <reference field="21" count="1">
            <x v="1"/>
          </reference>
        </references>
      </pivotArea>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Tabla dinámica4" cacheId="15"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A13:C24" firstHeaderRow="2" firstDataRow="2" firstDataCol="2" rowPageCount="1" colPageCount="1"/>
  <pivotFields count="23">
    <pivotField compact="0" outline="0" subtotalTop="0" showAll="0" includeNewItemsInFilter="1"/>
    <pivotField compact="0" outline="0" subtotalTop="0" showAll="0" includeNewItemsInFilter="1"/>
    <pivotField axis="axisPage" compact="0" outline="0" subtotalTop="0" showAll="0" includeNewItemsInFilter="1">
      <items count="7">
        <item h="1" x="0"/>
        <item h="1" x="1"/>
        <item h="1" x="2"/>
        <item h="1" x="3"/>
        <item x="4"/>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5">
        <item h="1" x="3"/>
        <item x="0"/>
        <item x="1"/>
        <item x="2"/>
        <item t="default"/>
      </items>
    </pivotField>
    <pivotField compact="0" outline="0" subtotalTop="0" showAll="0" includeNewItemsInFilter="1"/>
    <pivotField compact="0" outline="0" subtotalTop="0" showAll="0" includeNewItemsInFilter="1" defaultSubtotal="0"/>
    <pivotField axis="axisRow" compact="0" outline="0" subtotalTop="0" showAll="0" includeNewItemsInFilter="1" defaultSubtotal="0">
      <items count="3">
        <item x="1"/>
        <item x="2"/>
        <item x="0"/>
      </items>
    </pivotField>
  </pivotFields>
  <rowFields count="2">
    <field x="19"/>
    <field x="22"/>
  </rowFields>
  <rowItems count="10">
    <i>
      <x v="1"/>
      <x/>
    </i>
    <i r="1">
      <x v="2"/>
    </i>
    <i t="default">
      <x v="1"/>
    </i>
    <i>
      <x v="2"/>
      <x/>
    </i>
    <i r="1">
      <x v="2"/>
    </i>
    <i t="default">
      <x v="2"/>
    </i>
    <i>
      <x v="3"/>
      <x/>
    </i>
    <i r="1">
      <x v="2"/>
    </i>
    <i t="default">
      <x v="3"/>
    </i>
    <i t="grand">
      <x/>
    </i>
  </rowItems>
  <colItems count="1">
    <i/>
  </colItems>
  <pageFields count="1">
    <pageField fld="2" hier="0"/>
  </pageFields>
  <dataFields count="1">
    <dataField name="Cuenta de ESTADO (17)" fld="19" subtotal="count" baseField="0" baseItem="0"/>
  </dataFields>
  <formats count="11">
    <format dxfId="1014">
      <pivotArea dataOnly="0" outline="0" fieldPosition="0">
        <references count="1">
          <reference field="19" count="1">
            <x v="3"/>
          </reference>
        </references>
      </pivotArea>
    </format>
    <format dxfId="1013">
      <pivotArea outline="0" fieldPosition="0">
        <references count="1">
          <reference field="19" count="1" selected="0" defaultSubtotal="1">
            <x v="2"/>
          </reference>
        </references>
      </pivotArea>
    </format>
    <format dxfId="1012">
      <pivotArea outline="0" fieldPosition="0">
        <references count="1">
          <reference field="19" count="1" selected="0" defaultSubtotal="1">
            <x v="3"/>
          </reference>
        </references>
      </pivotArea>
    </format>
    <format dxfId="1011">
      <pivotArea outline="0" fieldPosition="0">
        <references count="2">
          <reference field="2" count="0" selected="0"/>
          <reference field="19" count="1" selected="0">
            <x v="3"/>
          </reference>
        </references>
      </pivotArea>
    </format>
    <format dxfId="1010">
      <pivotArea outline="0" fieldPosition="0">
        <references count="1">
          <reference field="19" count="1" selected="0" defaultSubtotal="1">
            <x v="3"/>
          </reference>
        </references>
      </pivotArea>
    </format>
    <format dxfId="1009">
      <pivotArea outline="0" fieldPosition="0">
        <references count="1">
          <reference field="19" count="1" selected="0" defaultSubtotal="1">
            <x v="2"/>
          </reference>
        </references>
      </pivotArea>
    </format>
    <format dxfId="1008">
      <pivotArea outline="0" fieldPosition="0">
        <references count="1">
          <reference field="19" count="1" selected="0" defaultSubtotal="1">
            <x v="1"/>
          </reference>
        </references>
      </pivotArea>
    </format>
    <format dxfId="1007">
      <pivotArea outline="0" fieldPosition="0">
        <references count="1">
          <reference field="19" count="1" selected="0" defaultSubtotal="1">
            <x v="1"/>
          </reference>
        </references>
      </pivotArea>
    </format>
    <format dxfId="1006">
      <pivotArea dataOnly="0" labelOnly="1" outline="0" fieldPosition="0">
        <references count="2">
          <reference field="19" count="1" selected="0">
            <x v="1"/>
          </reference>
          <reference field="22" count="1">
            <x v="0"/>
          </reference>
        </references>
      </pivotArea>
    </format>
    <format dxfId="1005">
      <pivotArea dataOnly="0" labelOnly="1" outline="0" fieldPosition="0">
        <references count="2">
          <reference field="19" count="1" selected="0">
            <x v="2"/>
          </reference>
          <reference field="22" count="1">
            <x v="0"/>
          </reference>
        </references>
      </pivotArea>
    </format>
    <format dxfId="1004">
      <pivotArea dataOnly="0" labelOnly="1" outline="0" fieldPosition="0">
        <references count="2">
          <reference field="19" count="1" selected="0">
            <x v="3"/>
          </reference>
          <reference field="22" count="1">
            <x v="0"/>
          </reference>
        </references>
      </pivotArea>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Tabla dinámica5" cacheId="15"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9:F80" firstHeaderRow="1" firstDataRow="2" firstDataCol="2" rowPageCount="1" colPageCount="1"/>
  <pivotFields count="23">
    <pivotField compact="0" outline="0" subtotalTop="0" showAll="0" includeNewItemsInFilter="1"/>
    <pivotField compact="0" outline="0" subtotalTop="0" showAll="0" includeNewItemsInFilter="1"/>
    <pivotField axis="axisPage" compact="0" outline="0" subtotalTop="0" showAll="0" includeNewItemsInFilter="1">
      <items count="7">
        <item x="0"/>
        <item x="1"/>
        <item x="2"/>
        <item x="3"/>
        <item h="1" x="4"/>
        <item x="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0">
        <item x="0"/>
        <item x="4"/>
        <item x="2"/>
        <item x="6"/>
        <item x="1"/>
        <item x="3"/>
        <item x="5"/>
        <item x="8"/>
        <item x="7"/>
        <item t="default"/>
      </items>
    </pivotField>
    <pivotField axis="axisRow" compact="0" outline="0" subtotalTop="0" showAll="0" includeNewItemsInFilter="1">
      <items count="82">
        <item x="68"/>
        <item x="55"/>
        <item x="42"/>
        <item x="43"/>
        <item x="41"/>
        <item x="63"/>
        <item x="66"/>
        <item x="24"/>
        <item x="14"/>
        <item x="64"/>
        <item x="16"/>
        <item x="8"/>
        <item x="19"/>
        <item x="11"/>
        <item x="52"/>
        <item x="0"/>
        <item x="25"/>
        <item x="2"/>
        <item x="6"/>
        <item x="48"/>
        <item x="17"/>
        <item x="57"/>
        <item m="1" x="79"/>
        <item x="12"/>
        <item x="26"/>
        <item x="15"/>
        <item x="29"/>
        <item x="37"/>
        <item x="35"/>
        <item x="9"/>
        <item x="39"/>
        <item x="21"/>
        <item x="59"/>
        <item x="38"/>
        <item x="1"/>
        <item x="44"/>
        <item x="61"/>
        <item x="53"/>
        <item x="49"/>
        <item x="4"/>
        <item x="13"/>
        <item x="50"/>
        <item x="60"/>
        <item x="62"/>
        <item x="30"/>
        <item x="58"/>
        <item x="65"/>
        <item x="67"/>
        <item x="47"/>
        <item x="51"/>
        <item x="7"/>
        <item x="34"/>
        <item x="54"/>
        <item x="56"/>
        <item x="28"/>
        <item x="32"/>
        <item x="36"/>
        <item x="18"/>
        <item x="23"/>
        <item x="27"/>
        <item x="31"/>
        <item x="45"/>
        <item x="10"/>
        <item x="40"/>
        <item x="5"/>
        <item x="33"/>
        <item x="3"/>
        <item x="20"/>
        <item x="22"/>
        <item x="78"/>
        <item x="69"/>
        <item x="70"/>
        <item x="71"/>
        <item x="46"/>
        <item x="72"/>
        <item x="73"/>
        <item m="1" x="80"/>
        <item x="74"/>
        <item x="75"/>
        <item x="76"/>
        <item x="77"/>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sortType="ascending">
      <items count="5">
        <item x="0"/>
        <item x="2"/>
        <item x="1"/>
        <item h="1" x="3"/>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s>
  <rowFields count="2">
    <field x="5"/>
    <field x="6"/>
  </rowFields>
  <rowItems count="70">
    <i>
      <x/>
      <x v="15"/>
    </i>
    <i t="default">
      <x/>
    </i>
    <i>
      <x v="1"/>
      <x v="12"/>
    </i>
    <i r="1">
      <x v="13"/>
    </i>
    <i r="1">
      <x v="20"/>
    </i>
    <i r="1">
      <x v="44"/>
    </i>
    <i r="1">
      <x v="57"/>
    </i>
    <i r="1">
      <x v="59"/>
    </i>
    <i r="1">
      <x v="60"/>
    </i>
    <i r="1">
      <x v="68"/>
    </i>
    <i t="default">
      <x v="1"/>
    </i>
    <i>
      <x v="2"/>
      <x v="8"/>
    </i>
    <i r="1">
      <x v="16"/>
    </i>
    <i r="1">
      <x v="17"/>
    </i>
    <i r="1">
      <x v="18"/>
    </i>
    <i r="1">
      <x v="19"/>
    </i>
    <i r="1">
      <x v="52"/>
    </i>
    <i r="1">
      <x v="62"/>
    </i>
    <i r="1">
      <x v="64"/>
    </i>
    <i r="1">
      <x v="66"/>
    </i>
    <i t="default">
      <x v="2"/>
    </i>
    <i>
      <x v="3"/>
      <x v="26"/>
    </i>
    <i t="default">
      <x v="3"/>
    </i>
    <i>
      <x v="4"/>
      <x v="34"/>
    </i>
    <i r="1">
      <x v="35"/>
    </i>
    <i r="1">
      <x v="38"/>
    </i>
    <i r="1">
      <x v="39"/>
    </i>
    <i t="default">
      <x v="4"/>
    </i>
    <i>
      <x v="5"/>
      <x v="1"/>
    </i>
    <i r="1">
      <x v="2"/>
    </i>
    <i r="1">
      <x v="3"/>
    </i>
    <i r="1">
      <x v="4"/>
    </i>
    <i r="1">
      <x v="7"/>
    </i>
    <i r="1">
      <x v="10"/>
    </i>
    <i r="1">
      <x v="11"/>
    </i>
    <i r="1">
      <x v="14"/>
    </i>
    <i r="1">
      <x v="21"/>
    </i>
    <i r="1">
      <x v="24"/>
    </i>
    <i r="1">
      <x v="25"/>
    </i>
    <i r="1">
      <x v="27"/>
    </i>
    <i r="1">
      <x v="28"/>
    </i>
    <i r="1">
      <x v="29"/>
    </i>
    <i r="1">
      <x v="30"/>
    </i>
    <i r="1">
      <x v="40"/>
    </i>
    <i r="1">
      <x v="41"/>
    </i>
    <i r="1">
      <x v="45"/>
    </i>
    <i r="1">
      <x v="48"/>
    </i>
    <i r="1">
      <x v="49"/>
    </i>
    <i r="1">
      <x v="50"/>
    </i>
    <i r="1">
      <x v="51"/>
    </i>
    <i r="1">
      <x v="53"/>
    </i>
    <i r="1">
      <x v="54"/>
    </i>
    <i r="1">
      <x v="55"/>
    </i>
    <i r="1">
      <x v="56"/>
    </i>
    <i r="1">
      <x v="58"/>
    </i>
    <i r="1">
      <x v="61"/>
    </i>
    <i r="1">
      <x v="63"/>
    </i>
    <i r="1">
      <x v="65"/>
    </i>
    <i r="1">
      <x v="67"/>
    </i>
    <i r="1">
      <x v="73"/>
    </i>
    <i t="default">
      <x v="5"/>
    </i>
    <i>
      <x v="6"/>
      <x v="23"/>
    </i>
    <i r="1">
      <x v="31"/>
    </i>
    <i r="1">
      <x v="32"/>
    </i>
    <i r="1">
      <x v="33"/>
    </i>
    <i r="1">
      <x v="37"/>
    </i>
    <i t="default">
      <x v="6"/>
    </i>
    <i>
      <x v="8"/>
      <x v="34"/>
    </i>
    <i t="default">
      <x v="8"/>
    </i>
    <i t="grand">
      <x/>
    </i>
  </rowItems>
  <colFields count="1">
    <field x="19"/>
  </colFields>
  <colItems count="3">
    <i>
      <x/>
    </i>
    <i>
      <x v="2"/>
    </i>
    <i t="grand">
      <x/>
    </i>
  </colItems>
  <pageFields count="1">
    <pageField fld="2" hier="0"/>
  </pageFields>
  <dataFields count="1">
    <dataField name="Cuenta de ESTADO (17)" fld="19" subtotal="count" baseField="0" baseItem="0"/>
  </dataFields>
  <formats count="68">
    <format dxfId="918">
      <pivotArea dataOnly="0" outline="0" fieldPosition="0">
        <references count="1">
          <reference field="19" count="1">
            <x v="1"/>
          </reference>
        </references>
      </pivotArea>
    </format>
    <format dxfId="917">
      <pivotArea outline="0" fieldPosition="0">
        <references count="1">
          <reference field="19" count="1" selected="0" defaultSubtotal="1">
            <x v="0"/>
          </reference>
        </references>
      </pivotArea>
    </format>
    <format dxfId="916">
      <pivotArea outline="0" fieldPosition="0">
        <references count="1">
          <reference field="19" count="1" selected="0" defaultSubtotal="1">
            <x v="2"/>
          </reference>
        </references>
      </pivotArea>
    </format>
    <format dxfId="915">
      <pivotArea outline="0" fieldPosition="0">
        <references count="2">
          <reference field="2" count="1" selected="0">
            <x v="3"/>
          </reference>
          <reference field="19" count="1" selected="0">
            <x v="1"/>
          </reference>
        </references>
      </pivotArea>
    </format>
    <format dxfId="914">
      <pivotArea dataOnly="0" labelOnly="1" outline="0" fieldPosition="0">
        <references count="2">
          <reference field="2" count="1">
            <x v="3"/>
          </reference>
          <reference field="19" count="1" selected="0">
            <x v="1"/>
          </reference>
        </references>
      </pivotArea>
    </format>
    <format dxfId="913">
      <pivotArea outline="0" fieldPosition="0">
        <references count="1">
          <reference field="19" count="1" selected="0" defaultSubtotal="1">
            <x v="1"/>
          </reference>
        </references>
      </pivotArea>
    </format>
    <format dxfId="912">
      <pivotArea dataOnly="0" labelOnly="1" outline="0" fieldPosition="0">
        <references count="1">
          <reference field="2" count="0"/>
        </references>
      </pivotArea>
    </format>
    <format dxfId="911">
      <pivotArea dataOnly="0" labelOnly="1" outline="0" fieldPosition="0">
        <references count="1">
          <reference field="5" count="1" defaultSubtotal="1">
            <x v="0"/>
          </reference>
        </references>
      </pivotArea>
    </format>
    <format dxfId="910">
      <pivotArea dataOnly="0" labelOnly="1" outline="0" fieldPosition="0">
        <references count="1">
          <reference field="5" count="1" defaultSubtotal="1">
            <x v="1"/>
          </reference>
        </references>
      </pivotArea>
    </format>
    <format dxfId="909">
      <pivotArea dataOnly="0" labelOnly="1" outline="0" fieldPosition="0">
        <references count="1">
          <reference field="5" count="1" defaultSubtotal="1">
            <x v="2"/>
          </reference>
        </references>
      </pivotArea>
    </format>
    <format dxfId="908">
      <pivotArea dataOnly="0" labelOnly="1" outline="0" fieldPosition="0">
        <references count="1">
          <reference field="5" count="1" defaultSubtotal="1">
            <x v="3"/>
          </reference>
        </references>
      </pivotArea>
    </format>
    <format dxfId="907">
      <pivotArea dataOnly="0" labelOnly="1" outline="0" fieldPosition="0">
        <references count="1">
          <reference field="5" count="1" defaultSubtotal="1">
            <x v="4"/>
          </reference>
        </references>
      </pivotArea>
    </format>
    <format dxfId="906">
      <pivotArea dataOnly="0" labelOnly="1" outline="0" fieldPosition="0">
        <references count="1">
          <reference field="5" count="1" defaultSubtotal="1">
            <x v="5"/>
          </reference>
        </references>
      </pivotArea>
    </format>
    <format dxfId="905">
      <pivotArea dataOnly="0" labelOnly="1" outline="0" fieldPosition="0">
        <references count="1">
          <reference field="5" count="1" defaultSubtotal="1">
            <x v="6"/>
          </reference>
        </references>
      </pivotArea>
    </format>
    <format dxfId="904">
      <pivotArea dataOnly="0" labelOnly="1" outline="0" fieldPosition="0">
        <references count="1">
          <reference field="5" count="1" defaultSubtotal="1">
            <x v="7"/>
          </reference>
        </references>
      </pivotArea>
    </format>
    <format dxfId="903">
      <pivotArea dataOnly="0" labelOnly="1" grandRow="1" outline="0" fieldPosition="0"/>
    </format>
    <format dxfId="902">
      <pivotArea dataOnly="0" labelOnly="1" outline="0" fieldPosition="0">
        <references count="2">
          <reference field="5" count="1" selected="0">
            <x v="0"/>
          </reference>
          <reference field="6" count="1">
            <x v="15"/>
          </reference>
        </references>
      </pivotArea>
    </format>
    <format dxfId="901">
      <pivotArea dataOnly="0" labelOnly="1" outline="0" fieldPosition="0">
        <references count="2">
          <reference field="5" count="1" selected="0">
            <x v="1"/>
          </reference>
          <reference field="6" count="8">
            <x v="12"/>
            <x v="13"/>
            <x v="20"/>
            <x v="44"/>
            <x v="57"/>
            <x v="59"/>
            <x v="60"/>
            <x v="68"/>
          </reference>
        </references>
      </pivotArea>
    </format>
    <format dxfId="900">
      <pivotArea dataOnly="0" labelOnly="1" outline="0" fieldPosition="0">
        <references count="2">
          <reference field="5" count="1" selected="0">
            <x v="2"/>
          </reference>
          <reference field="6" count="9">
            <x v="8"/>
            <x v="16"/>
            <x v="17"/>
            <x v="18"/>
            <x v="19"/>
            <x v="52"/>
            <x v="62"/>
            <x v="64"/>
            <x v="66"/>
          </reference>
        </references>
      </pivotArea>
    </format>
    <format dxfId="899">
      <pivotArea dataOnly="0" labelOnly="1" outline="0" fieldPosition="0">
        <references count="2">
          <reference field="5" count="1" selected="0">
            <x v="3"/>
          </reference>
          <reference field="6" count="1">
            <x v="26"/>
          </reference>
        </references>
      </pivotArea>
    </format>
    <format dxfId="898">
      <pivotArea dataOnly="0" labelOnly="1" outline="0" fieldPosition="0">
        <references count="2">
          <reference field="5" count="1" selected="0">
            <x v="4"/>
          </reference>
          <reference field="6" count="4">
            <x v="34"/>
            <x v="35"/>
            <x v="38"/>
            <x v="39"/>
          </reference>
        </references>
      </pivotArea>
    </format>
    <format dxfId="897">
      <pivotArea dataOnly="0" labelOnly="1" outline="0" fieldPosition="0">
        <references count="2">
          <reference field="5" count="1" selected="0">
            <x v="5"/>
          </reference>
          <reference field="6" count="32">
            <x v="1"/>
            <x v="2"/>
            <x v="3"/>
            <x v="4"/>
            <x v="7"/>
            <x v="10"/>
            <x v="11"/>
            <x v="14"/>
            <x v="21"/>
            <x v="22"/>
            <x v="24"/>
            <x v="25"/>
            <x v="27"/>
            <x v="28"/>
            <x v="29"/>
            <x v="30"/>
            <x v="40"/>
            <x v="41"/>
            <x v="45"/>
            <x v="48"/>
            <x v="49"/>
            <x v="50"/>
            <x v="51"/>
            <x v="53"/>
            <x v="54"/>
            <x v="55"/>
            <x v="56"/>
            <x v="58"/>
            <x v="61"/>
            <x v="63"/>
            <x v="65"/>
            <x v="67"/>
          </reference>
        </references>
      </pivotArea>
    </format>
    <format dxfId="896">
      <pivotArea dataOnly="0" labelOnly="1" outline="0" fieldPosition="0">
        <references count="2">
          <reference field="5" count="1" selected="0">
            <x v="6"/>
          </reference>
          <reference field="6" count="5">
            <x v="23"/>
            <x v="31"/>
            <x v="32"/>
            <x v="33"/>
            <x v="37"/>
          </reference>
        </references>
      </pivotArea>
    </format>
    <format dxfId="895">
      <pivotArea dataOnly="0" labelOnly="1" outline="0" fieldPosition="0">
        <references count="2">
          <reference field="5" count="1" selected="0">
            <x v="7"/>
          </reference>
          <reference field="6" count="1">
            <x v="69"/>
          </reference>
        </references>
      </pivotArea>
    </format>
    <format dxfId="894">
      <pivotArea type="all" dataOnly="0" outline="0" fieldPosition="0"/>
    </format>
    <format dxfId="893">
      <pivotArea outline="0" fieldPosition="0"/>
    </format>
    <format dxfId="892">
      <pivotArea dataOnly="0" labelOnly="1" outline="0" fieldPosition="0">
        <references count="1">
          <reference field="5" count="0"/>
        </references>
      </pivotArea>
    </format>
    <format dxfId="891">
      <pivotArea dataOnly="0" labelOnly="1" outline="0" fieldPosition="0">
        <references count="1">
          <reference field="5" count="0" defaultSubtotal="1"/>
        </references>
      </pivotArea>
    </format>
    <format dxfId="890">
      <pivotArea dataOnly="0" labelOnly="1" outline="0" fieldPosition="0">
        <references count="2">
          <reference field="5" count="1" selected="0">
            <x v="0"/>
          </reference>
          <reference field="6" count="1">
            <x v="15"/>
          </reference>
        </references>
      </pivotArea>
    </format>
    <format dxfId="889">
      <pivotArea dataOnly="0" labelOnly="1" outline="0" fieldPosition="0">
        <references count="2">
          <reference field="5" count="1" selected="0">
            <x v="1"/>
          </reference>
          <reference field="6" count="8">
            <x v="12"/>
            <x v="13"/>
            <x v="20"/>
            <x v="44"/>
            <x v="57"/>
            <x v="59"/>
            <x v="60"/>
            <x v="68"/>
          </reference>
        </references>
      </pivotArea>
    </format>
    <format dxfId="888">
      <pivotArea dataOnly="0" labelOnly="1" outline="0" fieldPosition="0">
        <references count="2">
          <reference field="5" count="1" selected="0">
            <x v="2"/>
          </reference>
          <reference field="6" count="9">
            <x v="8"/>
            <x v="16"/>
            <x v="17"/>
            <x v="18"/>
            <x v="19"/>
            <x v="52"/>
            <x v="62"/>
            <x v="64"/>
            <x v="66"/>
          </reference>
        </references>
      </pivotArea>
    </format>
    <format dxfId="887">
      <pivotArea dataOnly="0" labelOnly="1" outline="0" fieldPosition="0">
        <references count="2">
          <reference field="5" count="1" selected="0">
            <x v="3"/>
          </reference>
          <reference field="6" count="1">
            <x v="26"/>
          </reference>
        </references>
      </pivotArea>
    </format>
    <format dxfId="886">
      <pivotArea dataOnly="0" labelOnly="1" outline="0" fieldPosition="0">
        <references count="2">
          <reference field="5" count="1" selected="0">
            <x v="4"/>
          </reference>
          <reference field="6" count="4">
            <x v="34"/>
            <x v="35"/>
            <x v="38"/>
            <x v="39"/>
          </reference>
        </references>
      </pivotArea>
    </format>
    <format dxfId="885">
      <pivotArea dataOnly="0" labelOnly="1" outline="0" fieldPosition="0">
        <references count="2">
          <reference field="5" count="1" selected="0">
            <x v="5"/>
          </reference>
          <reference field="6" count="32">
            <x v="1"/>
            <x v="2"/>
            <x v="3"/>
            <x v="4"/>
            <x v="7"/>
            <x v="10"/>
            <x v="11"/>
            <x v="14"/>
            <x v="21"/>
            <x v="22"/>
            <x v="24"/>
            <x v="25"/>
            <x v="27"/>
            <x v="28"/>
            <x v="29"/>
            <x v="30"/>
            <x v="40"/>
            <x v="41"/>
            <x v="45"/>
            <x v="48"/>
            <x v="49"/>
            <x v="50"/>
            <x v="51"/>
            <x v="53"/>
            <x v="54"/>
            <x v="55"/>
            <x v="56"/>
            <x v="58"/>
            <x v="61"/>
            <x v="63"/>
            <x v="65"/>
            <x v="67"/>
          </reference>
        </references>
      </pivotArea>
    </format>
    <format dxfId="884">
      <pivotArea dataOnly="0" labelOnly="1" outline="0" fieldPosition="0">
        <references count="2">
          <reference field="5" count="1" selected="0">
            <x v="6"/>
          </reference>
          <reference field="6" count="5">
            <x v="23"/>
            <x v="31"/>
            <x v="32"/>
            <x v="33"/>
            <x v="37"/>
          </reference>
        </references>
      </pivotArea>
    </format>
    <format dxfId="883">
      <pivotArea dataOnly="0" labelOnly="1" outline="0" fieldPosition="0">
        <references count="2">
          <reference field="5" count="1" selected="0">
            <x v="7"/>
          </reference>
          <reference field="6" count="1">
            <x v="69"/>
          </reference>
        </references>
      </pivotArea>
    </format>
    <format dxfId="882">
      <pivotArea dataOnly="0" labelOnly="1" outline="0" fieldPosition="0">
        <references count="1">
          <reference field="19" count="0"/>
        </references>
      </pivotArea>
    </format>
    <format dxfId="881">
      <pivotArea dataOnly="0" labelOnly="1" grandCol="1" outline="0" fieldPosition="0"/>
    </format>
    <format dxfId="880">
      <pivotArea outline="0" fieldPosition="0">
        <references count="1">
          <reference field="5" count="1" selected="0" defaultSubtotal="1">
            <x v="0"/>
          </reference>
        </references>
      </pivotArea>
    </format>
    <format dxfId="879">
      <pivotArea dataOnly="0" labelOnly="1" outline="0" fieldPosition="0">
        <references count="1">
          <reference field="5" count="1" defaultSubtotal="1">
            <x v="0"/>
          </reference>
        </references>
      </pivotArea>
    </format>
    <format dxfId="878">
      <pivotArea outline="0" fieldPosition="0">
        <references count="1">
          <reference field="5" count="1" selected="0" defaultSubtotal="1">
            <x v="0"/>
          </reference>
        </references>
      </pivotArea>
    </format>
    <format dxfId="877">
      <pivotArea dataOnly="0" labelOnly="1" outline="0" fieldPosition="0">
        <references count="1">
          <reference field="5" count="1" defaultSubtotal="1">
            <x v="0"/>
          </reference>
        </references>
      </pivotArea>
    </format>
    <format dxfId="876">
      <pivotArea outline="0" fieldPosition="0">
        <references count="1">
          <reference field="5" count="1" selected="0" defaultSubtotal="1">
            <x v="5"/>
          </reference>
        </references>
      </pivotArea>
    </format>
    <format dxfId="875">
      <pivotArea dataOnly="0" labelOnly="1" outline="0" fieldPosition="0">
        <references count="1">
          <reference field="5" count="1" defaultSubtotal="1">
            <x v="5"/>
          </reference>
        </references>
      </pivotArea>
    </format>
    <format dxfId="874">
      <pivotArea outline="0" fieldPosition="0">
        <references count="1">
          <reference field="5" count="1" selected="0" defaultSubtotal="1">
            <x v="6"/>
          </reference>
        </references>
      </pivotArea>
    </format>
    <format dxfId="873">
      <pivotArea dataOnly="0" labelOnly="1" outline="0" fieldPosition="0">
        <references count="1">
          <reference field="5" count="1" defaultSubtotal="1">
            <x v="6"/>
          </reference>
        </references>
      </pivotArea>
    </format>
    <format dxfId="872">
      <pivotArea grandRow="1" outline="0" fieldPosition="0"/>
    </format>
    <format dxfId="871">
      <pivotArea dataOnly="0" labelOnly="1" grandRow="1" outline="0" fieldPosition="0"/>
    </format>
    <format dxfId="870">
      <pivotArea grandRow="1" outline="0" fieldPosition="0"/>
    </format>
    <format dxfId="869">
      <pivotArea dataOnly="0" labelOnly="1" grandRow="1" outline="0" fieldPosition="0"/>
    </format>
    <format dxfId="868">
      <pivotArea grandRow="1" outline="0" fieldPosition="0"/>
    </format>
    <format dxfId="867">
      <pivotArea dataOnly="0" labelOnly="1" grandRow="1" outline="0" fieldPosition="0"/>
    </format>
    <format dxfId="866">
      <pivotArea grandRow="1" outline="0" fieldPosition="0"/>
    </format>
    <format dxfId="865">
      <pivotArea dataOnly="0" labelOnly="1" grandRow="1" outline="0" fieldPosition="0"/>
    </format>
    <format dxfId="864">
      <pivotArea grandRow="1" outline="0" fieldPosition="0"/>
    </format>
    <format dxfId="863">
      <pivotArea dataOnly="0" labelOnly="1" grandRow="1" outline="0" fieldPosition="0"/>
    </format>
    <format dxfId="862">
      <pivotArea outline="0" fieldPosition="0">
        <references count="1">
          <reference field="5" count="1" selected="0" defaultSubtotal="1">
            <x v="1"/>
          </reference>
        </references>
      </pivotArea>
    </format>
    <format dxfId="861">
      <pivotArea dataOnly="0" labelOnly="1" outline="0" fieldPosition="0">
        <references count="1">
          <reference field="5" count="1" defaultSubtotal="1">
            <x v="1"/>
          </reference>
        </references>
      </pivotArea>
    </format>
    <format dxfId="860">
      <pivotArea outline="0" fieldPosition="0">
        <references count="1">
          <reference field="5" count="1" selected="0" defaultSubtotal="1">
            <x v="2"/>
          </reference>
        </references>
      </pivotArea>
    </format>
    <format dxfId="859">
      <pivotArea dataOnly="0" labelOnly="1" outline="0" fieldPosition="0">
        <references count="1">
          <reference field="5" count="1" defaultSubtotal="1">
            <x v="2"/>
          </reference>
        </references>
      </pivotArea>
    </format>
    <format dxfId="858">
      <pivotArea outline="0" fieldPosition="0">
        <references count="1">
          <reference field="5" count="1" selected="0" defaultSubtotal="1">
            <x v="3"/>
          </reference>
        </references>
      </pivotArea>
    </format>
    <format dxfId="857">
      <pivotArea dataOnly="0" labelOnly="1" outline="0" fieldPosition="0">
        <references count="1">
          <reference field="5" count="1" defaultSubtotal="1">
            <x v="3"/>
          </reference>
        </references>
      </pivotArea>
    </format>
    <format dxfId="856">
      <pivotArea outline="0" fieldPosition="0">
        <references count="1">
          <reference field="5" count="1" selected="0" defaultSubtotal="1">
            <x v="4"/>
          </reference>
        </references>
      </pivotArea>
    </format>
    <format dxfId="855">
      <pivotArea dataOnly="0" labelOnly="1" outline="0" fieldPosition="0">
        <references count="1">
          <reference field="5" count="1" defaultSubtotal="1">
            <x v="4"/>
          </reference>
        </references>
      </pivotArea>
    </format>
    <format dxfId="854">
      <pivotArea outline="0" fieldPosition="0">
        <references count="1">
          <reference field="5" count="1" selected="0" defaultSubtotal="1">
            <x v="5"/>
          </reference>
        </references>
      </pivotArea>
    </format>
    <format dxfId="853">
      <pivotArea dataOnly="0" labelOnly="1" outline="0" fieldPosition="0">
        <references count="1">
          <reference field="5" count="1" defaultSubtotal="1">
            <x v="5"/>
          </reference>
        </references>
      </pivotArea>
    </format>
    <format dxfId="852">
      <pivotArea outline="0" fieldPosition="0">
        <references count="1">
          <reference field="5" count="1" selected="0" defaultSubtotal="1">
            <x v="6"/>
          </reference>
        </references>
      </pivotArea>
    </format>
    <format dxfId="851">
      <pivotArea dataOnly="0" labelOnly="1" outline="0" fieldPosition="0">
        <references count="1">
          <reference field="5" count="1" defaultSubtotal="1">
            <x v="6"/>
          </reference>
        </references>
      </pivotArea>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Tabla dinámica2" cacheId="13"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89:E99" firstHeaderRow="1" firstDataRow="2" firstDataCol="1" rowPageCount="1" colPageCount="1"/>
  <pivotFields count="20">
    <pivotField compact="0" outline="0" subtotalTop="0" showAll="0" includeNewItemsInFilter="1"/>
    <pivotField compact="0" outline="0" subtotalTop="0" showAll="0" includeNewItemsInFilter="1"/>
    <pivotField axis="axisPage" compact="0" outline="0" subtotalTop="0" showAll="0" includeNewItemsInFilter="1">
      <items count="7">
        <item x="0"/>
        <item x="1"/>
        <item x="2"/>
        <item x="3"/>
        <item h="1" x="4"/>
        <item h="1" x="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0">
        <item x="0"/>
        <item x="4"/>
        <item x="2"/>
        <item x="6"/>
        <item x="1"/>
        <item x="3"/>
        <item x="5"/>
        <item x="8"/>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items count="5">
        <item x="3"/>
        <item x="0"/>
        <item x="1"/>
        <item x="2"/>
        <item t="default"/>
      </items>
    </pivotField>
    <pivotField compact="0" outline="0" subtotalTop="0" showAll="0" includeNewItemsInFilter="1"/>
  </pivotFields>
  <rowFields count="1">
    <field x="5"/>
  </rowFields>
  <rowItems count="9">
    <i>
      <x/>
    </i>
    <i>
      <x v="1"/>
    </i>
    <i>
      <x v="2"/>
    </i>
    <i>
      <x v="3"/>
    </i>
    <i>
      <x v="4"/>
    </i>
    <i>
      <x v="5"/>
    </i>
    <i>
      <x v="6"/>
    </i>
    <i>
      <x v="8"/>
    </i>
    <i t="grand">
      <x/>
    </i>
  </rowItems>
  <colFields count="1">
    <field x="18"/>
  </colFields>
  <colItems count="3">
    <i>
      <x v="1"/>
    </i>
    <i>
      <x v="2"/>
    </i>
    <i t="grand">
      <x/>
    </i>
  </colItems>
  <pageFields count="1">
    <pageField fld="2" hier="0"/>
  </pageFields>
  <dataFields count="1">
    <dataField name="Cuenta de ESTADO (17)" fld="18" subtotal="count" baseField="0" baseItem="0"/>
  </dataFields>
  <formats count="26">
    <format dxfId="944">
      <pivotArea dataOnly="0" outline="0" fieldPosition="0">
        <references count="1">
          <reference field="18" count="1">
            <x v="3"/>
          </reference>
        </references>
      </pivotArea>
    </format>
    <format dxfId="943">
      <pivotArea outline="0" fieldPosition="0">
        <references count="1">
          <reference field="18" count="1" selected="0" defaultSubtotal="1">
            <x v="1"/>
          </reference>
        </references>
      </pivotArea>
    </format>
    <format dxfId="942">
      <pivotArea outline="0" fieldPosition="0">
        <references count="1">
          <reference field="18" count="1" selected="0" defaultSubtotal="1">
            <x v="2"/>
          </reference>
        </references>
      </pivotArea>
    </format>
    <format dxfId="941">
      <pivotArea outline="0" fieldPosition="0">
        <references count="2">
          <reference field="2" count="1" selected="0">
            <x v="3"/>
          </reference>
          <reference field="18" count="1" selected="0">
            <x v="3"/>
          </reference>
        </references>
      </pivotArea>
    </format>
    <format dxfId="940">
      <pivotArea dataOnly="0" labelOnly="1" outline="0" fieldPosition="0">
        <references count="2">
          <reference field="2" count="1">
            <x v="3"/>
          </reference>
          <reference field="18" count="1" selected="0">
            <x v="3"/>
          </reference>
        </references>
      </pivotArea>
    </format>
    <format dxfId="939">
      <pivotArea outline="0" fieldPosition="0">
        <references count="1">
          <reference field="18" count="1" selected="0" defaultSubtotal="1">
            <x v="3"/>
          </reference>
        </references>
      </pivotArea>
    </format>
    <format dxfId="938">
      <pivotArea dataOnly="0" labelOnly="1" outline="0" fieldPosition="0">
        <references count="1">
          <reference field="2" count="0"/>
        </references>
      </pivotArea>
    </format>
    <format dxfId="937">
      <pivotArea dataOnly="0" labelOnly="1" outline="0" fieldPosition="0">
        <references count="1">
          <reference field="5" count="1" defaultSubtotal="1">
            <x v="0"/>
          </reference>
        </references>
      </pivotArea>
    </format>
    <format dxfId="936">
      <pivotArea dataOnly="0" labelOnly="1" outline="0" fieldPosition="0">
        <references count="1">
          <reference field="5" count="1" defaultSubtotal="1">
            <x v="1"/>
          </reference>
        </references>
      </pivotArea>
    </format>
    <format dxfId="935">
      <pivotArea dataOnly="0" labelOnly="1" outline="0" fieldPosition="0">
        <references count="1">
          <reference field="5" count="1" defaultSubtotal="1">
            <x v="2"/>
          </reference>
        </references>
      </pivotArea>
    </format>
    <format dxfId="934">
      <pivotArea dataOnly="0" labelOnly="1" outline="0" fieldPosition="0">
        <references count="1">
          <reference field="5" count="1" defaultSubtotal="1">
            <x v="3"/>
          </reference>
        </references>
      </pivotArea>
    </format>
    <format dxfId="933">
      <pivotArea dataOnly="0" labelOnly="1" outline="0" fieldPosition="0">
        <references count="1">
          <reference field="5" count="1" defaultSubtotal="1">
            <x v="4"/>
          </reference>
        </references>
      </pivotArea>
    </format>
    <format dxfId="932">
      <pivotArea dataOnly="0" labelOnly="1" outline="0" fieldPosition="0">
        <references count="1">
          <reference field="5" count="1" defaultSubtotal="1">
            <x v="5"/>
          </reference>
        </references>
      </pivotArea>
    </format>
    <format dxfId="931">
      <pivotArea dataOnly="0" labelOnly="1" outline="0" fieldPosition="0">
        <references count="1">
          <reference field="5" count="1" defaultSubtotal="1">
            <x v="6"/>
          </reference>
        </references>
      </pivotArea>
    </format>
    <format dxfId="930">
      <pivotArea dataOnly="0" labelOnly="1" outline="0" fieldPosition="0">
        <references count="1">
          <reference field="5" count="1" defaultSubtotal="1">
            <x v="7"/>
          </reference>
        </references>
      </pivotArea>
    </format>
    <format dxfId="929">
      <pivotArea dataOnly="0" labelOnly="1" grandRow="1" outline="0" fieldPosition="0"/>
    </format>
    <format dxfId="928">
      <pivotArea type="all" dataOnly="0" outline="0" fieldPosition="0"/>
    </format>
    <format dxfId="927">
      <pivotArea outline="0" fieldPosition="0"/>
    </format>
    <format dxfId="926">
      <pivotArea dataOnly="0" labelOnly="1" outline="0" fieldPosition="0">
        <references count="1">
          <reference field="5" count="0"/>
        </references>
      </pivotArea>
    </format>
    <format dxfId="925">
      <pivotArea grandRow="1" outline="0" fieldPosition="0"/>
    </format>
    <format dxfId="924">
      <pivotArea dataOnly="0" labelOnly="1" grandRow="1" outline="0" fieldPosition="0"/>
    </format>
    <format dxfId="923">
      <pivotArea grandRow="1" outline="0" fieldPosition="0"/>
    </format>
    <format dxfId="922">
      <pivotArea dataOnly="0" labelOnly="1" grandRow="1" outline="0" fieldPosition="0"/>
    </format>
    <format dxfId="921">
      <pivotArea field="5" type="button" dataOnly="0" labelOnly="1" outline="0" axis="axisRow" fieldPosition="0"/>
    </format>
    <format dxfId="920">
      <pivotArea dataOnly="0" labelOnly="1" outline="0" fieldPosition="0">
        <references count="1">
          <reference field="18" count="0"/>
        </references>
      </pivotArea>
    </format>
    <format dxfId="919">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Tabla dinámica6" cacheId="15"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108:G160" firstHeaderRow="1" firstDataRow="2" firstDataCol="2" rowPageCount="1" colPageCount="1"/>
  <pivotFields count="23">
    <pivotField compact="0" outline="0" subtotalTop="0" showAll="0" includeNewItemsInFilter="1"/>
    <pivotField compact="0" outline="0" subtotalTop="0" showAll="0" includeNewItemsInFilter="1"/>
    <pivotField axis="axisPage" compact="0" outline="0" subtotalTop="0" showAll="0" includeNewItemsInFilter="1">
      <items count="7">
        <item h="1" x="0"/>
        <item h="1" x="1"/>
        <item h="1" x="2"/>
        <item h="1" x="3"/>
        <item x="4"/>
        <item h="1" x="5"/>
        <item t="default"/>
      </items>
    </pivotField>
    <pivotField compact="0" outline="0" subtotalTop="0" showAll="0" includeNewItemsInFilter="1"/>
    <pivotField axis="axisRow" compact="0" outline="0" subtotalTop="0" showAll="0" includeNewItemsInFilter="1">
      <items count="12">
        <item x="8"/>
        <item x="2"/>
        <item x="4"/>
        <item x="0"/>
        <item x="7"/>
        <item x="3"/>
        <item x="5"/>
        <item x="1"/>
        <item x="9"/>
        <item x="6"/>
        <item x="10"/>
        <item t="default"/>
      </items>
    </pivotField>
    <pivotField compact="0" outline="0" subtotalTop="0" showAll="0" includeNewItemsInFilter="1"/>
    <pivotField axis="axisRow" compact="0" outline="0" subtotalTop="0" showAll="0" includeNewItemsInFilter="1">
      <items count="82">
        <item x="68"/>
        <item x="55"/>
        <item x="42"/>
        <item x="43"/>
        <item x="41"/>
        <item x="63"/>
        <item x="66"/>
        <item x="24"/>
        <item x="14"/>
        <item x="64"/>
        <item x="16"/>
        <item x="8"/>
        <item x="19"/>
        <item x="11"/>
        <item x="52"/>
        <item x="0"/>
        <item x="25"/>
        <item x="2"/>
        <item x="6"/>
        <item x="48"/>
        <item x="17"/>
        <item x="57"/>
        <item m="1" x="79"/>
        <item x="12"/>
        <item x="26"/>
        <item x="15"/>
        <item x="29"/>
        <item x="37"/>
        <item x="35"/>
        <item x="9"/>
        <item x="39"/>
        <item x="21"/>
        <item x="59"/>
        <item x="38"/>
        <item x="1"/>
        <item x="44"/>
        <item x="61"/>
        <item x="53"/>
        <item x="49"/>
        <item x="4"/>
        <item x="13"/>
        <item x="50"/>
        <item x="60"/>
        <item x="62"/>
        <item x="30"/>
        <item x="58"/>
        <item x="65"/>
        <item x="67"/>
        <item x="47"/>
        <item x="51"/>
        <item x="7"/>
        <item x="34"/>
        <item x="54"/>
        <item x="56"/>
        <item x="28"/>
        <item x="32"/>
        <item x="36"/>
        <item x="18"/>
        <item x="23"/>
        <item x="27"/>
        <item x="31"/>
        <item x="45"/>
        <item x="10"/>
        <item x="40"/>
        <item x="5"/>
        <item x="33"/>
        <item x="3"/>
        <item x="20"/>
        <item x="22"/>
        <item x="78"/>
        <item x="69"/>
        <item x="70"/>
        <item x="71"/>
        <item x="46"/>
        <item x="72"/>
        <item x="73"/>
        <item m="1" x="80"/>
        <item x="74"/>
        <item x="75"/>
        <item x="76"/>
        <item x="77"/>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sortType="ascending">
      <items count="5">
        <item x="0"/>
        <item x="2"/>
        <item x="1"/>
        <item x="3"/>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s>
  <rowFields count="2">
    <field x="4"/>
    <field x="6"/>
  </rowFields>
  <rowItems count="57">
    <i>
      <x v="1"/>
      <x v="16"/>
    </i>
    <i r="1">
      <x v="52"/>
    </i>
    <i r="1">
      <x v="66"/>
    </i>
    <i t="default">
      <x v="1"/>
    </i>
    <i>
      <x v="2"/>
      <x/>
    </i>
    <i r="1">
      <x v="2"/>
    </i>
    <i r="1">
      <x v="4"/>
    </i>
    <i r="1">
      <x v="5"/>
    </i>
    <i r="1">
      <x v="6"/>
    </i>
    <i r="1">
      <x v="9"/>
    </i>
    <i r="1">
      <x v="10"/>
    </i>
    <i r="1">
      <x v="12"/>
    </i>
    <i r="1">
      <x v="14"/>
    </i>
    <i r="1">
      <x v="25"/>
    </i>
    <i r="1">
      <x v="26"/>
    </i>
    <i r="1">
      <x v="29"/>
    </i>
    <i r="1">
      <x v="36"/>
    </i>
    <i r="1">
      <x v="41"/>
    </i>
    <i r="1">
      <x v="42"/>
    </i>
    <i r="1">
      <x v="43"/>
    </i>
    <i r="1">
      <x v="46"/>
    </i>
    <i r="1">
      <x v="47"/>
    </i>
    <i r="1">
      <x v="49"/>
    </i>
    <i r="1">
      <x v="57"/>
    </i>
    <i r="1">
      <x v="58"/>
    </i>
    <i r="1">
      <x v="59"/>
    </i>
    <i r="1">
      <x v="71"/>
    </i>
    <i r="1">
      <x v="72"/>
    </i>
    <i r="1">
      <x v="73"/>
    </i>
    <i r="1">
      <x v="74"/>
    </i>
    <i r="1">
      <x v="75"/>
    </i>
    <i t="default">
      <x v="2"/>
    </i>
    <i>
      <x v="3"/>
      <x v="35"/>
    </i>
    <i t="default">
      <x v="3"/>
    </i>
    <i>
      <x v="4"/>
      <x v="17"/>
    </i>
    <i r="1">
      <x v="70"/>
    </i>
    <i t="default">
      <x v="4"/>
    </i>
    <i>
      <x v="5"/>
      <x v="64"/>
    </i>
    <i t="default">
      <x v="5"/>
    </i>
    <i>
      <x v="6"/>
      <x v="23"/>
    </i>
    <i t="default">
      <x v="6"/>
    </i>
    <i>
      <x v="7"/>
      <x v="34"/>
    </i>
    <i r="1">
      <x v="39"/>
    </i>
    <i t="default">
      <x v="7"/>
    </i>
    <i>
      <x v="9"/>
      <x v="8"/>
    </i>
    <i r="1">
      <x v="23"/>
    </i>
    <i r="1">
      <x v="70"/>
    </i>
    <i r="1">
      <x v="77"/>
    </i>
    <i r="1">
      <x v="78"/>
    </i>
    <i t="default">
      <x v="9"/>
    </i>
    <i>
      <x v="10"/>
      <x v="35"/>
    </i>
    <i r="1">
      <x v="56"/>
    </i>
    <i r="1">
      <x v="64"/>
    </i>
    <i r="1">
      <x v="79"/>
    </i>
    <i r="1">
      <x v="80"/>
    </i>
    <i t="default">
      <x v="10"/>
    </i>
    <i t="grand">
      <x/>
    </i>
  </rowItems>
  <colFields count="1">
    <field x="19"/>
  </colFields>
  <colItems count="4">
    <i>
      <x/>
    </i>
    <i>
      <x v="1"/>
    </i>
    <i>
      <x v="2"/>
    </i>
    <i t="grand">
      <x/>
    </i>
  </colItems>
  <pageFields count="1">
    <pageField fld="2" hier="0"/>
  </pageFields>
  <dataFields count="1">
    <dataField name="Cuenta de ESTADO (17)" fld="19" subtotal="count" baseField="0" baseItem="0"/>
  </dataFields>
  <formats count="36">
    <format dxfId="980">
      <pivotArea type="all" dataOnly="0" outline="0" fieldPosition="0"/>
    </format>
    <format dxfId="979">
      <pivotArea outline="0" fieldPosition="0"/>
    </format>
    <format dxfId="978">
      <pivotArea dataOnly="0" labelOnly="1" outline="0" fieldPosition="0">
        <references count="1">
          <reference field="4" count="9">
            <x v="1"/>
            <x v="2"/>
            <x v="3"/>
            <x v="4"/>
            <x v="5"/>
            <x v="6"/>
            <x v="7"/>
            <x v="9"/>
            <x v="10"/>
          </reference>
        </references>
      </pivotArea>
    </format>
    <format dxfId="977">
      <pivotArea dataOnly="0" labelOnly="1" outline="0" fieldPosition="0">
        <references count="1">
          <reference field="4" count="9" defaultSubtotal="1">
            <x v="1"/>
            <x v="2"/>
            <x v="3"/>
            <x v="4"/>
            <x v="5"/>
            <x v="6"/>
            <x v="7"/>
            <x v="9"/>
            <x v="10"/>
          </reference>
        </references>
      </pivotArea>
    </format>
    <format dxfId="976">
      <pivotArea dataOnly="0" labelOnly="1" outline="0" fieldPosition="0">
        <references count="2">
          <reference field="4" count="1" selected="0">
            <x v="1"/>
          </reference>
          <reference field="6" count="3">
            <x v="16"/>
            <x v="52"/>
            <x v="66"/>
          </reference>
        </references>
      </pivotArea>
    </format>
    <format dxfId="975">
      <pivotArea dataOnly="0" labelOnly="1" outline="0" fieldPosition="0">
        <references count="2">
          <reference field="4" count="1" selected="0">
            <x v="2"/>
          </reference>
          <reference field="6" count="18">
            <x v="0"/>
            <x v="2"/>
            <x v="5"/>
            <x v="6"/>
            <x v="9"/>
            <x v="10"/>
            <x v="12"/>
            <x v="25"/>
            <x v="29"/>
            <x v="36"/>
            <x v="41"/>
            <x v="42"/>
            <x v="43"/>
            <x v="46"/>
            <x v="47"/>
            <x v="49"/>
            <x v="58"/>
            <x v="59"/>
          </reference>
        </references>
      </pivotArea>
    </format>
    <format dxfId="974">
      <pivotArea dataOnly="0" labelOnly="1" outline="0" fieldPosition="0">
        <references count="2">
          <reference field="4" count="1" selected="0">
            <x v="3"/>
          </reference>
          <reference field="6" count="1">
            <x v="35"/>
          </reference>
        </references>
      </pivotArea>
    </format>
    <format dxfId="973">
      <pivotArea dataOnly="0" labelOnly="1" outline="0" fieldPosition="0">
        <references count="2">
          <reference field="4" count="1" selected="0">
            <x v="4"/>
          </reference>
          <reference field="6" count="1">
            <x v="17"/>
          </reference>
        </references>
      </pivotArea>
    </format>
    <format dxfId="972">
      <pivotArea dataOnly="0" labelOnly="1" outline="0" fieldPosition="0">
        <references count="2">
          <reference field="4" count="1" selected="0">
            <x v="5"/>
          </reference>
          <reference field="6" count="1">
            <x v="64"/>
          </reference>
        </references>
      </pivotArea>
    </format>
    <format dxfId="971">
      <pivotArea dataOnly="0" labelOnly="1" outline="0" fieldPosition="0">
        <references count="2">
          <reference field="4" count="1" selected="0">
            <x v="6"/>
          </reference>
          <reference field="6" count="1">
            <x v="23"/>
          </reference>
        </references>
      </pivotArea>
    </format>
    <format dxfId="970">
      <pivotArea dataOnly="0" labelOnly="1" outline="0" fieldPosition="0">
        <references count="2">
          <reference field="4" count="1" selected="0">
            <x v="7"/>
          </reference>
          <reference field="6" count="2">
            <x v="34"/>
            <x v="39"/>
          </reference>
        </references>
      </pivotArea>
    </format>
    <format dxfId="969">
      <pivotArea dataOnly="0" labelOnly="1" outline="0" fieldPosition="0">
        <references count="2">
          <reference field="4" count="1" selected="0">
            <x v="9"/>
          </reference>
          <reference field="6" count="1">
            <x v="8"/>
          </reference>
        </references>
      </pivotArea>
    </format>
    <format dxfId="968">
      <pivotArea dataOnly="0" labelOnly="1" outline="0" fieldPosition="0">
        <references count="2">
          <reference field="4" count="1" selected="0">
            <x v="10"/>
          </reference>
          <reference field="6" count="1">
            <x v="69"/>
          </reference>
        </references>
      </pivotArea>
    </format>
    <format dxfId="967">
      <pivotArea dataOnly="0" labelOnly="1" outline="0" fieldPosition="0">
        <references count="1">
          <reference field="19" count="0"/>
        </references>
      </pivotArea>
    </format>
    <format dxfId="966">
      <pivotArea grandRow="1" outline="0" fieldPosition="0"/>
    </format>
    <format dxfId="965">
      <pivotArea dataOnly="0" labelOnly="1" grandRow="1" outline="0" fieldPosition="0"/>
    </format>
    <format dxfId="964">
      <pivotArea dataOnly="0" labelOnly="1" outline="0" fieldPosition="0">
        <references count="1">
          <reference field="19" count="3">
            <x v="0"/>
            <x v="1"/>
            <x v="2"/>
          </reference>
        </references>
      </pivotArea>
    </format>
    <format dxfId="963">
      <pivotArea dataOnly="0" labelOnly="1" grandCol="1" outline="0" fieldPosition="0"/>
    </format>
    <format dxfId="962">
      <pivotArea dataOnly="0" labelOnly="1" outline="0" fieldPosition="0">
        <references count="1">
          <reference field="19" count="3">
            <x v="0"/>
            <x v="1"/>
            <x v="2"/>
          </reference>
        </references>
      </pivotArea>
    </format>
    <format dxfId="961">
      <pivotArea dataOnly="0" labelOnly="1" grandCol="1" outline="0" fieldPosition="0"/>
    </format>
    <format dxfId="960">
      <pivotArea outline="0" fieldPosition="0">
        <references count="1">
          <reference field="4" count="1" selected="0" defaultSubtotal="1">
            <x v="1"/>
          </reference>
        </references>
      </pivotArea>
    </format>
    <format dxfId="959">
      <pivotArea dataOnly="0" labelOnly="1" outline="0" fieldPosition="0">
        <references count="1">
          <reference field="4" count="1" defaultSubtotal="1">
            <x v="1"/>
          </reference>
        </references>
      </pivotArea>
    </format>
    <format dxfId="958">
      <pivotArea outline="0" fieldPosition="0">
        <references count="1">
          <reference field="4" count="1" selected="0" defaultSubtotal="1">
            <x v="2"/>
          </reference>
        </references>
      </pivotArea>
    </format>
    <format dxfId="957">
      <pivotArea dataOnly="0" labelOnly="1" outline="0" fieldPosition="0">
        <references count="1">
          <reference field="4" count="1" defaultSubtotal="1">
            <x v="2"/>
          </reference>
        </references>
      </pivotArea>
    </format>
    <format dxfId="956">
      <pivotArea outline="0" fieldPosition="0">
        <references count="1">
          <reference field="4" count="1" selected="0" defaultSubtotal="1">
            <x v="3"/>
          </reference>
        </references>
      </pivotArea>
    </format>
    <format dxfId="955">
      <pivotArea dataOnly="0" labelOnly="1" outline="0" fieldPosition="0">
        <references count="1">
          <reference field="4" count="1" defaultSubtotal="1">
            <x v="3"/>
          </reference>
        </references>
      </pivotArea>
    </format>
    <format dxfId="954">
      <pivotArea outline="0" fieldPosition="0">
        <references count="1">
          <reference field="4" count="1" selected="0" defaultSubtotal="1">
            <x v="4"/>
          </reference>
        </references>
      </pivotArea>
    </format>
    <format dxfId="953">
      <pivotArea dataOnly="0" labelOnly="1" outline="0" fieldPosition="0">
        <references count="1">
          <reference field="4" count="1" defaultSubtotal="1">
            <x v="4"/>
          </reference>
        </references>
      </pivotArea>
    </format>
    <format dxfId="952">
      <pivotArea outline="0" fieldPosition="0">
        <references count="1">
          <reference field="4" count="1" selected="0" defaultSubtotal="1">
            <x v="5"/>
          </reference>
        </references>
      </pivotArea>
    </format>
    <format dxfId="951">
      <pivotArea dataOnly="0" labelOnly="1" outline="0" fieldPosition="0">
        <references count="1">
          <reference field="4" count="1" defaultSubtotal="1">
            <x v="5"/>
          </reference>
        </references>
      </pivotArea>
    </format>
    <format dxfId="950">
      <pivotArea outline="0" fieldPosition="0">
        <references count="1">
          <reference field="4" count="1" selected="0" defaultSubtotal="1">
            <x v="6"/>
          </reference>
        </references>
      </pivotArea>
    </format>
    <format dxfId="949">
      <pivotArea dataOnly="0" labelOnly="1" outline="0" fieldPosition="0">
        <references count="1">
          <reference field="4" count="1" defaultSubtotal="1">
            <x v="6"/>
          </reference>
        </references>
      </pivotArea>
    </format>
    <format dxfId="948">
      <pivotArea outline="0" fieldPosition="0">
        <references count="1">
          <reference field="4" count="1" selected="0" defaultSubtotal="1">
            <x v="7"/>
          </reference>
        </references>
      </pivotArea>
    </format>
    <format dxfId="947">
      <pivotArea dataOnly="0" labelOnly="1" outline="0" fieldPosition="0">
        <references count="1">
          <reference field="4" count="1" defaultSubtotal="1">
            <x v="7"/>
          </reference>
        </references>
      </pivotArea>
    </format>
    <format dxfId="946">
      <pivotArea outline="0" fieldPosition="0">
        <references count="1">
          <reference field="4" count="1" selected="0" defaultSubtotal="1">
            <x v="9"/>
          </reference>
        </references>
      </pivotArea>
    </format>
    <format dxfId="945">
      <pivotArea dataOnly="0" labelOnly="1" outline="0" fieldPosition="0">
        <references count="1">
          <reference field="4" count="1" defaultSubtotal="1">
            <x v="9"/>
          </reference>
        </references>
      </pivotArea>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163:F172" firstHeaderRow="1" firstDataRow="2" firstDataCol="1" rowPageCount="1" colPageCount="1"/>
  <pivotFields count="20">
    <pivotField compact="0" outline="0" subtotalTop="0" showAll="0" includeNewItemsInFilter="1"/>
    <pivotField compact="0" outline="0" subtotalTop="0" showAll="0" includeNewItemsInFilter="1"/>
    <pivotField axis="axisPage" compact="0" outline="0" subtotalTop="0" showAll="0" includeNewItemsInFilter="1">
      <items count="7">
        <item h="1" x="0"/>
        <item h="1" x="1"/>
        <item h="1" x="2"/>
        <item h="1" x="3"/>
        <item x="4"/>
        <item x="5"/>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10">
        <item x="0"/>
        <item x="4"/>
        <item x="2"/>
        <item x="6"/>
        <item x="1"/>
        <item x="3"/>
        <item x="5"/>
        <item h="1" x="8"/>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sortType="ascending">
      <items count="5">
        <item x="0"/>
        <item x="2"/>
        <item x="1"/>
        <item x="3"/>
        <item t="default"/>
      </items>
    </pivotField>
    <pivotField compact="0" outline="0" subtotalTop="0" showAll="0" includeNewItemsInFilter="1"/>
  </pivotFields>
  <rowFields count="1">
    <field x="5"/>
  </rowFields>
  <rowItems count="8">
    <i>
      <x v="1"/>
    </i>
    <i>
      <x v="2"/>
    </i>
    <i>
      <x v="3"/>
    </i>
    <i>
      <x v="4"/>
    </i>
    <i>
      <x v="5"/>
    </i>
    <i>
      <x v="6"/>
    </i>
    <i>
      <x v="8"/>
    </i>
    <i t="grand">
      <x/>
    </i>
  </rowItems>
  <colFields count="1">
    <field x="18"/>
  </colFields>
  <colItems count="4">
    <i>
      <x/>
    </i>
    <i>
      <x v="1"/>
    </i>
    <i>
      <x v="2"/>
    </i>
    <i t="grand">
      <x/>
    </i>
  </colItems>
  <pageFields count="1">
    <pageField fld="2" hier="0"/>
  </pageFields>
  <dataFields count="1">
    <dataField name="Cuenta de ESTADO (17)" fld="18" subtotal="count" baseField="0" baseItem="0"/>
  </dataFields>
  <formats count="11">
    <format dxfId="991">
      <pivotArea type="all" dataOnly="0" outline="0" fieldPosition="0"/>
    </format>
    <format dxfId="990">
      <pivotArea outline="0" fieldPosition="0"/>
    </format>
    <format dxfId="989">
      <pivotArea dataOnly="0" labelOnly="1" outline="0" fieldPosition="0">
        <references count="1">
          <reference field="5" count="7">
            <x v="1"/>
            <x v="2"/>
            <x v="3"/>
            <x v="4"/>
            <x v="5"/>
            <x v="6"/>
            <x v="7"/>
          </reference>
        </references>
      </pivotArea>
    </format>
    <format dxfId="988">
      <pivotArea grandRow="1" outline="0" fieldPosition="0"/>
    </format>
    <format dxfId="987">
      <pivotArea dataOnly="0" labelOnly="1" grandRow="1" outline="0" fieldPosition="0"/>
    </format>
    <format dxfId="986">
      <pivotArea field="5" type="button" dataOnly="0" labelOnly="1" outline="0" axis="axisRow" fieldPosition="0"/>
    </format>
    <format dxfId="985">
      <pivotArea dataOnly="0" labelOnly="1" outline="0" fieldPosition="0">
        <references count="1">
          <reference field="18" count="0"/>
        </references>
      </pivotArea>
    </format>
    <format dxfId="984">
      <pivotArea dataOnly="0" labelOnly="1" grandCol="1" outline="0" fieldPosition="0"/>
    </format>
    <format dxfId="983">
      <pivotArea field="5" type="button" dataOnly="0" labelOnly="1" outline="0" axis="axisRow" fieldPosition="0"/>
    </format>
    <format dxfId="982">
      <pivotArea dataOnly="0" labelOnly="1" outline="0" fieldPosition="0">
        <references count="1">
          <reference field="18" count="0"/>
        </references>
      </pivotArea>
    </format>
    <format dxfId="981">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Tabla dinámica5" cacheId="14"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4:F14" firstHeaderRow="1" firstDataRow="2" firstDataCol="1"/>
  <pivotFields count="22">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1">
        <item x="0"/>
        <item x="4"/>
        <item x="2"/>
        <item x="6"/>
        <item x="1"/>
        <item x="3"/>
        <item m="1" x="9"/>
        <item m="1" x="8"/>
        <item x="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items count="5">
        <item h="1" m="1" x="3"/>
        <item x="0"/>
        <item x="1"/>
        <item x="2"/>
        <item t="default"/>
      </items>
    </pivotField>
    <pivotField compact="0" outline="0" subtotalTop="0" showAll="0" includeNewItemsInFilter="1"/>
    <pivotField compact="0" outline="0" subtotalTop="0" showAll="0" includeNewItemsInFilter="1" defaultSubtotal="0"/>
    <pivotField compact="0" outline="0" subtotalTop="0" showAll="0" includeNewItemsInFilter="1" defaultSubtotal="0"/>
  </pivotFields>
  <rowFields count="1">
    <field x="5"/>
  </rowFields>
  <rowItems count="9">
    <i>
      <x/>
    </i>
    <i>
      <x v="1"/>
    </i>
    <i>
      <x v="2"/>
    </i>
    <i>
      <x v="3"/>
    </i>
    <i>
      <x v="4"/>
    </i>
    <i>
      <x v="5"/>
    </i>
    <i>
      <x v="8"/>
    </i>
    <i>
      <x v="9"/>
    </i>
    <i t="grand">
      <x/>
    </i>
  </rowItems>
  <colFields count="1">
    <field x="18"/>
  </colFields>
  <colItems count="4">
    <i>
      <x v="1"/>
    </i>
    <i>
      <x v="2"/>
    </i>
    <i>
      <x v="3"/>
    </i>
    <i t="grand">
      <x/>
    </i>
  </colItems>
  <dataFields count="1">
    <dataField name="Cuenta de ESTADO (17)" fld="18" subtotal="count" baseField="0" baseItem="0"/>
  </dataFields>
  <formats count="6">
    <format dxfId="850">
      <pivotArea type="all" dataOnly="0" outline="0" fieldPosition="0"/>
    </format>
    <format dxfId="849">
      <pivotArea outline="0" fieldPosition="0"/>
    </format>
    <format dxfId="848">
      <pivotArea dataOnly="0" labelOnly="1" outline="0" fieldPosition="0">
        <references count="1">
          <reference field="5" count="8">
            <x v="0"/>
            <x v="1"/>
            <x v="2"/>
            <x v="3"/>
            <x v="4"/>
            <x v="5"/>
            <x v="6"/>
            <x v="8"/>
          </reference>
        </references>
      </pivotArea>
    </format>
    <format dxfId="847">
      <pivotArea dataOnly="0" labelOnly="1" grandRow="1" outline="0" fieldPosition="0"/>
    </format>
    <format dxfId="846">
      <pivotArea dataOnly="0" labelOnly="1" outline="0" fieldPosition="0">
        <references count="1">
          <reference field="18" count="0"/>
        </references>
      </pivotArea>
    </format>
    <format dxfId="845">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Tabla dinámica5" cacheId="15"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B3:G71" firstHeaderRow="1" firstDataRow="2" firstDataCol="2" rowPageCount="1" colPageCount="1"/>
  <pivotFields count="23">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0">
        <item x="0"/>
        <item x="4"/>
        <item x="2"/>
        <item x="6"/>
        <item x="1"/>
        <item x="3"/>
        <item x="8"/>
        <item x="5"/>
        <item x="7"/>
        <item t="default"/>
      </items>
    </pivotField>
    <pivotField axis="axisRow" compact="0" outline="0" subtotalTop="0" showAll="0" includeNewItemsInFilter="1">
      <items count="82">
        <item x="55"/>
        <item x="42"/>
        <item x="43"/>
        <item x="41"/>
        <item x="24"/>
        <item x="14"/>
        <item x="16"/>
        <item x="19"/>
        <item x="11"/>
        <item x="52"/>
        <item x="0"/>
        <item x="25"/>
        <item x="2"/>
        <item x="6"/>
        <item x="48"/>
        <item x="17"/>
        <item x="57"/>
        <item x="12"/>
        <item x="26"/>
        <item x="15"/>
        <item x="29"/>
        <item x="37"/>
        <item x="35"/>
        <item x="1"/>
        <item x="44"/>
        <item x="49"/>
        <item x="4"/>
        <item x="50"/>
        <item x="60"/>
        <item x="58"/>
        <item x="47"/>
        <item x="51"/>
        <item x="7"/>
        <item x="34"/>
        <item x="54"/>
        <item x="56"/>
        <item x="28"/>
        <item x="32"/>
        <item x="18"/>
        <item x="23"/>
        <item x="27"/>
        <item x="31"/>
        <item x="45"/>
        <item x="10"/>
        <item x="40"/>
        <item x="5"/>
        <item x="33"/>
        <item x="3"/>
        <item x="20"/>
        <item x="22"/>
        <item x="78"/>
        <item x="30"/>
        <item m="1" x="79"/>
        <item x="36"/>
        <item x="21"/>
        <item x="38"/>
        <item x="39"/>
        <item x="59"/>
        <item x="61"/>
        <item x="62"/>
        <item x="63"/>
        <item x="64"/>
        <item x="8"/>
        <item x="9"/>
        <item x="13"/>
        <item x="53"/>
        <item x="65"/>
        <item x="66"/>
        <item x="67"/>
        <item x="68"/>
        <item x="69"/>
        <item x="70"/>
        <item x="71"/>
        <item x="46"/>
        <item x="72"/>
        <item x="73"/>
        <item m="1" x="80"/>
        <item x="74"/>
        <item x="75"/>
        <item x="76"/>
        <item x="77"/>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dataField="1" compact="0" outline="0" subtotalTop="0" showAll="0" includeNewItemsInFilter="1" sortType="ascending">
      <items count="5">
        <item x="0"/>
        <item x="2"/>
        <item x="1"/>
        <item x="3"/>
        <item t="default"/>
      </items>
    </pivotField>
    <pivotField compact="0" outline="0" subtotalTop="0" showAll="0" includeNewItemsInFilter="1"/>
    <pivotField compact="0" outline="0" subtotalTop="0" showAll="0" includeNewItemsInFilter="1" defaultSubtotal="0"/>
    <pivotField axis="axisPage" compact="0" outline="0" subtotalTop="0" showAll="0" includeNewItemsInFilter="1" defaultSubtotal="0">
      <items count="3">
        <item h="1" x="0"/>
        <item x="1"/>
        <item h="1" x="2"/>
      </items>
    </pivotField>
  </pivotFields>
  <rowFields count="2">
    <field x="5"/>
    <field x="6"/>
  </rowFields>
  <rowItems count="67">
    <i>
      <x v="1"/>
      <x v="7"/>
    </i>
    <i r="1">
      <x v="8"/>
    </i>
    <i r="1">
      <x v="15"/>
    </i>
    <i r="1">
      <x v="38"/>
    </i>
    <i r="1">
      <x v="40"/>
    </i>
    <i r="1">
      <x v="41"/>
    </i>
    <i r="1">
      <x v="49"/>
    </i>
    <i r="1">
      <x v="51"/>
    </i>
    <i t="default">
      <x v="1"/>
    </i>
    <i>
      <x v="3"/>
      <x v="9"/>
    </i>
    <i r="1">
      <x v="27"/>
    </i>
    <i r="1">
      <x v="61"/>
    </i>
    <i r="1">
      <x v="66"/>
    </i>
    <i r="1">
      <x v="68"/>
    </i>
    <i r="1">
      <x v="69"/>
    </i>
    <i r="1">
      <x v="71"/>
    </i>
    <i t="default">
      <x v="3"/>
    </i>
    <i>
      <x v="5"/>
      <x/>
    </i>
    <i r="1">
      <x v="1"/>
    </i>
    <i r="1">
      <x v="2"/>
    </i>
    <i r="1">
      <x v="3"/>
    </i>
    <i r="1">
      <x v="4"/>
    </i>
    <i r="1">
      <x v="6"/>
    </i>
    <i r="1">
      <x v="7"/>
    </i>
    <i r="1">
      <x v="9"/>
    </i>
    <i r="1">
      <x v="16"/>
    </i>
    <i r="1">
      <x v="18"/>
    </i>
    <i r="1">
      <x v="19"/>
    </i>
    <i r="1">
      <x v="21"/>
    </i>
    <i r="1">
      <x v="22"/>
    </i>
    <i r="1">
      <x v="27"/>
    </i>
    <i r="1">
      <x v="28"/>
    </i>
    <i r="1">
      <x v="29"/>
    </i>
    <i r="1">
      <x v="30"/>
    </i>
    <i r="1">
      <x v="31"/>
    </i>
    <i r="1">
      <x v="32"/>
    </i>
    <i r="1">
      <x v="33"/>
    </i>
    <i r="1">
      <x v="35"/>
    </i>
    <i r="1">
      <x v="36"/>
    </i>
    <i r="1">
      <x v="37"/>
    </i>
    <i r="1">
      <x v="39"/>
    </i>
    <i r="1">
      <x v="42"/>
    </i>
    <i r="1">
      <x v="44"/>
    </i>
    <i r="1">
      <x v="46"/>
    </i>
    <i r="1">
      <x v="53"/>
    </i>
    <i r="1">
      <x v="59"/>
    </i>
    <i r="1">
      <x v="60"/>
    </i>
    <i r="1">
      <x v="61"/>
    </i>
    <i r="1">
      <x v="62"/>
    </i>
    <i r="1">
      <x v="63"/>
    </i>
    <i r="1">
      <x v="64"/>
    </i>
    <i r="1">
      <x v="66"/>
    </i>
    <i r="1">
      <x v="67"/>
    </i>
    <i r="1">
      <x v="68"/>
    </i>
    <i r="1">
      <x v="69"/>
    </i>
    <i r="1">
      <x v="71"/>
    </i>
    <i r="1">
      <x v="72"/>
    </i>
    <i r="1">
      <x v="73"/>
    </i>
    <i r="1">
      <x v="74"/>
    </i>
    <i r="1">
      <x v="75"/>
    </i>
    <i r="1">
      <x v="79"/>
    </i>
    <i r="1">
      <x v="80"/>
    </i>
    <i t="default">
      <x v="5"/>
    </i>
    <i>
      <x v="7"/>
      <x v="66"/>
    </i>
    <i r="1">
      <x v="72"/>
    </i>
    <i t="default">
      <x v="7"/>
    </i>
    <i t="grand">
      <x/>
    </i>
  </rowItems>
  <colFields count="1">
    <field x="19"/>
  </colFields>
  <colItems count="4">
    <i>
      <x/>
    </i>
    <i>
      <x v="1"/>
    </i>
    <i>
      <x v="2"/>
    </i>
    <i t="grand">
      <x/>
    </i>
  </colItems>
  <pageFields count="1">
    <pageField fld="22" hier="0"/>
  </pageFields>
  <dataFields count="1">
    <dataField name="Cuenta de ESTADO (17)" fld="19" subtotal="count" baseField="0" baseItem="0"/>
  </dataFields>
  <formats count="157">
    <format dxfId="844">
      <pivotArea outline="0" fieldPosition="0">
        <references count="1">
          <reference field="5" count="2" selected="0">
            <x v="0"/>
            <x v="1"/>
          </reference>
        </references>
      </pivotArea>
    </format>
    <format dxfId="843">
      <pivotArea outline="0" fieldPosition="0">
        <references count="1">
          <reference field="5" count="4" selected="0">
            <x v="0"/>
            <x v="1"/>
            <x v="2"/>
            <x v="3"/>
          </reference>
        </references>
      </pivotArea>
    </format>
    <format dxfId="842">
      <pivotArea outline="0" fieldPosition="0">
        <references count="1">
          <reference field="5" count="1" selected="0">
            <x v="4"/>
          </reference>
        </references>
      </pivotArea>
    </format>
    <format dxfId="841">
      <pivotArea dataOnly="0" labelOnly="1" outline="0" fieldPosition="0">
        <references count="1">
          <reference field="19" count="0"/>
        </references>
      </pivotArea>
    </format>
    <format dxfId="840">
      <pivotArea dataOnly="0" labelOnly="1" grandCol="1" outline="0" fieldPosition="0"/>
    </format>
    <format dxfId="839">
      <pivotArea outline="0" fieldPosition="0">
        <references count="1">
          <reference field="5" count="1" selected="0" defaultSubtotal="1">
            <x v="0"/>
          </reference>
        </references>
      </pivotArea>
    </format>
    <format dxfId="838">
      <pivotArea dataOnly="0" labelOnly="1" outline="0" fieldPosition="0">
        <references count="1">
          <reference field="5" count="1" defaultSubtotal="1">
            <x v="0"/>
          </reference>
        </references>
      </pivotArea>
    </format>
    <format dxfId="837">
      <pivotArea outline="0" fieldPosition="0">
        <references count="1">
          <reference field="5" count="1" selected="0" defaultSubtotal="1">
            <x v="1"/>
          </reference>
        </references>
      </pivotArea>
    </format>
    <format dxfId="836">
      <pivotArea dataOnly="0" labelOnly="1" outline="0" fieldPosition="0">
        <references count="1">
          <reference field="5" count="1" defaultSubtotal="1">
            <x v="1"/>
          </reference>
        </references>
      </pivotArea>
    </format>
    <format dxfId="835">
      <pivotArea outline="0" fieldPosition="0">
        <references count="1">
          <reference field="5" count="1" selected="0" defaultSubtotal="1">
            <x v="2"/>
          </reference>
        </references>
      </pivotArea>
    </format>
    <format dxfId="834">
      <pivotArea dataOnly="0" labelOnly="1" outline="0" fieldPosition="0">
        <references count="1">
          <reference field="5" count="1" defaultSubtotal="1">
            <x v="2"/>
          </reference>
        </references>
      </pivotArea>
    </format>
    <format dxfId="833">
      <pivotArea outline="0" fieldPosition="0">
        <references count="1">
          <reference field="5" count="1" selected="0" defaultSubtotal="1">
            <x v="3"/>
          </reference>
        </references>
      </pivotArea>
    </format>
    <format dxfId="832">
      <pivotArea dataOnly="0" labelOnly="1" outline="0" fieldPosition="0">
        <references count="1">
          <reference field="5" count="1" defaultSubtotal="1">
            <x v="3"/>
          </reference>
        </references>
      </pivotArea>
    </format>
    <format dxfId="831">
      <pivotArea outline="0" fieldPosition="0">
        <references count="1">
          <reference field="5" count="1" selected="0" defaultSubtotal="1">
            <x v="4"/>
          </reference>
        </references>
      </pivotArea>
    </format>
    <format dxfId="830">
      <pivotArea dataOnly="0" labelOnly="1" outline="0" fieldPosition="0">
        <references count="1">
          <reference field="5" count="1" defaultSubtotal="1">
            <x v="4"/>
          </reference>
        </references>
      </pivotArea>
    </format>
    <format dxfId="829">
      <pivotArea grandRow="1" outline="0" fieldPosition="0"/>
    </format>
    <format dxfId="828">
      <pivotArea dataOnly="0" labelOnly="1" grandRow="1" outline="0" fieldPosition="0"/>
    </format>
    <format dxfId="827">
      <pivotArea outline="0" fieldPosition="0">
        <references count="1">
          <reference field="5" count="1" selected="0" defaultSubtotal="1">
            <x v="5"/>
          </reference>
        </references>
      </pivotArea>
    </format>
    <format dxfId="826">
      <pivotArea dataOnly="0" labelOnly="1" outline="0" fieldPosition="0">
        <references count="1">
          <reference field="5" count="1" defaultSubtotal="1">
            <x v="5"/>
          </reference>
        </references>
      </pivotArea>
    </format>
    <format dxfId="825">
      <pivotArea outline="0" fieldPosition="0">
        <references count="1">
          <reference field="5" count="1" selected="0" defaultSubtotal="1">
            <x v="5"/>
          </reference>
        </references>
      </pivotArea>
    </format>
    <format dxfId="824">
      <pivotArea dataOnly="0" labelOnly="1" outline="0" fieldPosition="0">
        <references count="1">
          <reference field="5" count="1" defaultSubtotal="1">
            <x v="5"/>
          </reference>
        </references>
      </pivotArea>
    </format>
    <format dxfId="823">
      <pivotArea dataOnly="0" labelOnly="1" outline="0" fieldPosition="0">
        <references count="1">
          <reference field="19" count="0"/>
        </references>
      </pivotArea>
    </format>
    <format dxfId="822">
      <pivotArea dataOnly="0" labelOnly="1" grandCol="1" outline="0" fieldPosition="0"/>
    </format>
    <format dxfId="821">
      <pivotArea dataOnly="0" labelOnly="1" outline="0" fieldPosition="0">
        <references count="1">
          <reference field="5" count="1" defaultSubtotal="1">
            <x v="0"/>
          </reference>
        </references>
      </pivotArea>
    </format>
    <format dxfId="820">
      <pivotArea dataOnly="0" labelOnly="1" outline="0" fieldPosition="0">
        <references count="1">
          <reference field="5" count="1" defaultSubtotal="1">
            <x v="1"/>
          </reference>
        </references>
      </pivotArea>
    </format>
    <format dxfId="819">
      <pivotArea dataOnly="0" labelOnly="1" outline="0" fieldPosition="0">
        <references count="1">
          <reference field="5" count="1" defaultSubtotal="1">
            <x v="2"/>
          </reference>
        </references>
      </pivotArea>
    </format>
    <format dxfId="818">
      <pivotArea dataOnly="0" labelOnly="1" outline="0" fieldPosition="0">
        <references count="1">
          <reference field="5" count="1" defaultSubtotal="1">
            <x v="3"/>
          </reference>
        </references>
      </pivotArea>
    </format>
    <format dxfId="817">
      <pivotArea dataOnly="0" labelOnly="1" outline="0" fieldPosition="0">
        <references count="1">
          <reference field="5" count="1" defaultSubtotal="1">
            <x v="4"/>
          </reference>
        </references>
      </pivotArea>
    </format>
    <format dxfId="816">
      <pivotArea dataOnly="0" labelOnly="1" outline="0" fieldPosition="0">
        <references count="1">
          <reference field="5" count="1" defaultSubtotal="1">
            <x v="5"/>
          </reference>
        </references>
      </pivotArea>
    </format>
    <format dxfId="815">
      <pivotArea dataOnly="0" labelOnly="1" outline="0" fieldPosition="0">
        <references count="1">
          <reference field="5" count="1" defaultSubtotal="1">
            <x v="6"/>
          </reference>
        </references>
      </pivotArea>
    </format>
    <format dxfId="814">
      <pivotArea dataOnly="0" labelOnly="1" grandRow="1" outline="0" fieldPosition="0"/>
    </format>
    <format dxfId="813">
      <pivotArea dataOnly="0" labelOnly="1" outline="0" fieldPosition="0">
        <references count="2">
          <reference field="5" count="1" selected="0">
            <x v="0"/>
          </reference>
          <reference field="6" count="1">
            <x v="10"/>
          </reference>
        </references>
      </pivotArea>
    </format>
    <format dxfId="812">
      <pivotArea dataOnly="0" labelOnly="1" outline="0" fieldPosition="0">
        <references count="2">
          <reference field="5" count="1" selected="0">
            <x v="1"/>
          </reference>
          <reference field="6" count="8">
            <x v="7"/>
            <x v="8"/>
            <x v="15"/>
            <x v="38"/>
            <x v="40"/>
            <x v="41"/>
            <x v="49"/>
            <x v="51"/>
          </reference>
        </references>
      </pivotArea>
    </format>
    <format dxfId="811">
      <pivotArea dataOnly="0" labelOnly="1" outline="0" fieldPosition="0">
        <references count="2">
          <reference field="5" count="1" selected="0">
            <x v="2"/>
          </reference>
          <reference field="6" count="9">
            <x v="5"/>
            <x v="11"/>
            <x v="12"/>
            <x v="13"/>
            <x v="14"/>
            <x v="34"/>
            <x v="43"/>
            <x v="45"/>
            <x v="47"/>
          </reference>
        </references>
      </pivotArea>
    </format>
    <format dxfId="810">
      <pivotArea dataOnly="0" labelOnly="1" outline="0" fieldPosition="0">
        <references count="2">
          <reference field="5" count="1" selected="0">
            <x v="3"/>
          </reference>
          <reference field="6" count="1">
            <x v="20"/>
          </reference>
        </references>
      </pivotArea>
    </format>
    <format dxfId="809">
      <pivotArea dataOnly="0" labelOnly="1" outline="0" fieldPosition="0">
        <references count="2">
          <reference field="5" count="1" selected="0">
            <x v="4"/>
          </reference>
          <reference field="6" count="4">
            <x v="23"/>
            <x v="24"/>
            <x v="25"/>
            <x v="26"/>
          </reference>
        </references>
      </pivotArea>
    </format>
    <format dxfId="808">
      <pivotArea dataOnly="0" labelOnly="1" outline="0" fieldPosition="0">
        <references count="2">
          <reference field="5" count="1" selected="0">
            <x v="5"/>
          </reference>
          <reference field="6" count="29">
            <x v="0"/>
            <x v="1"/>
            <x v="2"/>
            <x v="3"/>
            <x v="4"/>
            <x v="6"/>
            <x v="9"/>
            <x v="15"/>
            <x v="16"/>
            <x v="18"/>
            <x v="19"/>
            <x v="21"/>
            <x v="22"/>
            <x v="27"/>
            <x v="28"/>
            <x v="29"/>
            <x v="30"/>
            <x v="31"/>
            <x v="32"/>
            <x v="33"/>
            <x v="35"/>
            <x v="36"/>
            <x v="37"/>
            <x v="39"/>
            <x v="42"/>
            <x v="44"/>
            <x v="46"/>
            <x v="48"/>
            <x v="52"/>
          </reference>
        </references>
      </pivotArea>
    </format>
    <format dxfId="807">
      <pivotArea dataOnly="0" labelOnly="1" outline="0" fieldPosition="0">
        <references count="2">
          <reference field="5" count="1" selected="0">
            <x v="6"/>
          </reference>
          <reference field="6" count="1">
            <x v="50"/>
          </reference>
        </references>
      </pivotArea>
    </format>
    <format dxfId="806">
      <pivotArea dataOnly="0" labelOnly="1" outline="0" fieldPosition="0">
        <references count="2">
          <reference field="5" count="1" selected="0">
            <x v="5"/>
          </reference>
          <reference field="6" count="29">
            <x v="0"/>
            <x v="1"/>
            <x v="2"/>
            <x v="3"/>
            <x v="4"/>
            <x v="6"/>
            <x v="9"/>
            <x v="15"/>
            <x v="16"/>
            <x v="18"/>
            <x v="19"/>
            <x v="21"/>
            <x v="22"/>
            <x v="27"/>
            <x v="28"/>
            <x v="29"/>
            <x v="30"/>
            <x v="31"/>
            <x v="32"/>
            <x v="33"/>
            <x v="35"/>
            <x v="36"/>
            <x v="37"/>
            <x v="39"/>
            <x v="42"/>
            <x v="44"/>
            <x v="46"/>
            <x v="48"/>
            <x v="52"/>
          </reference>
        </references>
      </pivotArea>
    </format>
    <format dxfId="805">
      <pivotArea grandRow="1" outline="0" fieldPosition="0"/>
    </format>
    <format dxfId="804">
      <pivotArea dataOnly="0" labelOnly="1" grandRow="1" outline="0" fieldPosition="0"/>
    </format>
    <format dxfId="803">
      <pivotArea grandRow="1" outline="0" fieldPosition="0"/>
    </format>
    <format dxfId="802">
      <pivotArea dataOnly="0" labelOnly="1" grandRow="1" outline="0" fieldPosition="0"/>
    </format>
    <format dxfId="801">
      <pivotArea field="5" type="button" dataOnly="0" labelOnly="1" outline="0" axis="axisRow" fieldPosition="0"/>
    </format>
    <format dxfId="800">
      <pivotArea dataOnly="0" labelOnly="1" outline="0" fieldPosition="0">
        <references count="1">
          <reference field="19" count="0"/>
        </references>
      </pivotArea>
    </format>
    <format dxfId="799">
      <pivotArea dataOnly="0" labelOnly="1" grandCol="1" outline="0" fieldPosition="0"/>
    </format>
    <format dxfId="798">
      <pivotArea dataOnly="0" labelOnly="1" outline="0" fieldPosition="0">
        <references count="1">
          <reference field="19" count="0"/>
        </references>
      </pivotArea>
    </format>
    <format dxfId="797">
      <pivotArea dataOnly="0" labelOnly="1" grandCol="1" outline="0" fieldPosition="0"/>
    </format>
    <format dxfId="796">
      <pivotArea dataOnly="0" labelOnly="1" outline="0" fieldPosition="0">
        <references count="1">
          <reference field="19" count="0"/>
        </references>
      </pivotArea>
    </format>
    <format dxfId="795">
      <pivotArea dataOnly="0" labelOnly="1" grandCol="1" outline="0" fieldPosition="0"/>
    </format>
    <format dxfId="794">
      <pivotArea grandCol="1" outline="0" fieldPosition="0"/>
    </format>
    <format dxfId="793">
      <pivotArea dataOnly="0" labelOnly="1" outline="0" fieldPosition="0">
        <references count="2">
          <reference field="5" count="1" selected="0">
            <x v="5"/>
          </reference>
          <reference field="6" count="28">
            <x v="0"/>
            <x v="1"/>
            <x v="2"/>
            <x v="3"/>
            <x v="4"/>
            <x v="6"/>
            <x v="9"/>
            <x v="16"/>
            <x v="18"/>
            <x v="19"/>
            <x v="21"/>
            <x v="22"/>
            <x v="27"/>
            <x v="28"/>
            <x v="29"/>
            <x v="30"/>
            <x v="31"/>
            <x v="32"/>
            <x v="33"/>
            <x v="35"/>
            <x v="36"/>
            <x v="37"/>
            <x v="39"/>
            <x v="42"/>
            <x v="44"/>
            <x v="46"/>
            <x v="48"/>
            <x v="52"/>
          </reference>
        </references>
      </pivotArea>
    </format>
    <format dxfId="792">
      <pivotArea dataOnly="0" labelOnly="1" outline="0" fieldPosition="0">
        <references count="2">
          <reference field="5" count="1" selected="0">
            <x v="5"/>
          </reference>
          <reference field="6" count="28">
            <x v="0"/>
            <x v="1"/>
            <x v="2"/>
            <x v="3"/>
            <x v="4"/>
            <x v="6"/>
            <x v="9"/>
            <x v="16"/>
            <x v="18"/>
            <x v="19"/>
            <x v="21"/>
            <x v="22"/>
            <x v="27"/>
            <x v="28"/>
            <x v="29"/>
            <x v="30"/>
            <x v="31"/>
            <x v="32"/>
            <x v="33"/>
            <x v="35"/>
            <x v="36"/>
            <x v="37"/>
            <x v="39"/>
            <x v="42"/>
            <x v="44"/>
            <x v="46"/>
            <x v="48"/>
            <x v="52"/>
          </reference>
        </references>
      </pivotArea>
    </format>
    <format dxfId="791">
      <pivotArea outline="0" fieldPosition="0">
        <references count="1">
          <reference field="5" count="6" selected="0" defaultSubtotal="1">
            <x v="0"/>
            <x v="1"/>
            <x v="2"/>
            <x v="3"/>
            <x v="4"/>
            <x v="5"/>
          </reference>
        </references>
      </pivotArea>
    </format>
    <format dxfId="790">
      <pivotArea outline="0" fieldPosition="0">
        <references count="2">
          <reference field="5" count="1" selected="0">
            <x v="6"/>
          </reference>
          <reference field="6" count="1" selected="0">
            <x v="50"/>
          </reference>
        </references>
      </pivotArea>
    </format>
    <format dxfId="789">
      <pivotArea dataOnly="0" labelOnly="1" outline="0" fieldPosition="0">
        <references count="1">
          <reference field="5" count="0"/>
        </references>
      </pivotArea>
    </format>
    <format dxfId="788">
      <pivotArea dataOnly="0" labelOnly="1" outline="0" fieldPosition="0">
        <references count="1">
          <reference field="5" count="6" defaultSubtotal="1">
            <x v="0"/>
            <x v="1"/>
            <x v="2"/>
            <x v="3"/>
            <x v="4"/>
            <x v="5"/>
          </reference>
        </references>
      </pivotArea>
    </format>
    <format dxfId="787">
      <pivotArea dataOnly="0" labelOnly="1" outline="0" fieldPosition="0">
        <references count="2">
          <reference field="5" count="1" selected="0">
            <x v="1"/>
          </reference>
          <reference field="6" count="8">
            <x v="7"/>
            <x v="8"/>
            <x v="15"/>
            <x v="38"/>
            <x v="40"/>
            <x v="41"/>
            <x v="49"/>
            <x v="51"/>
          </reference>
        </references>
      </pivotArea>
    </format>
    <format dxfId="786">
      <pivotArea dataOnly="0" labelOnly="1" outline="0" fieldPosition="0">
        <references count="2">
          <reference field="5" count="1" selected="0">
            <x v="2"/>
          </reference>
          <reference field="6" count="9">
            <x v="5"/>
            <x v="11"/>
            <x v="12"/>
            <x v="13"/>
            <x v="14"/>
            <x v="34"/>
            <x v="43"/>
            <x v="45"/>
            <x v="47"/>
          </reference>
        </references>
      </pivotArea>
    </format>
    <format dxfId="785">
      <pivotArea dataOnly="0" labelOnly="1" outline="0" fieldPosition="0">
        <references count="2">
          <reference field="5" count="1" selected="0">
            <x v="3"/>
          </reference>
          <reference field="6" count="1">
            <x v="20"/>
          </reference>
        </references>
      </pivotArea>
    </format>
    <format dxfId="784">
      <pivotArea dataOnly="0" labelOnly="1" outline="0" fieldPosition="0">
        <references count="2">
          <reference field="5" count="1" selected="0">
            <x v="4"/>
          </reference>
          <reference field="6" count="4">
            <x v="23"/>
            <x v="24"/>
            <x v="25"/>
            <x v="26"/>
          </reference>
        </references>
      </pivotArea>
    </format>
    <format dxfId="783">
      <pivotArea dataOnly="0" labelOnly="1" outline="0" fieldPosition="0">
        <references count="2">
          <reference field="5" count="1" selected="0">
            <x v="5"/>
          </reference>
          <reference field="6" count="29">
            <x v="0"/>
            <x v="1"/>
            <x v="2"/>
            <x v="3"/>
            <x v="4"/>
            <x v="6"/>
            <x v="9"/>
            <x v="16"/>
            <x v="18"/>
            <x v="19"/>
            <x v="21"/>
            <x v="22"/>
            <x v="27"/>
            <x v="28"/>
            <x v="29"/>
            <x v="30"/>
            <x v="31"/>
            <x v="32"/>
            <x v="33"/>
            <x v="35"/>
            <x v="36"/>
            <x v="37"/>
            <x v="39"/>
            <x v="42"/>
            <x v="44"/>
            <x v="46"/>
            <x v="48"/>
            <x v="52"/>
            <x v="53"/>
          </reference>
        </references>
      </pivotArea>
    </format>
    <format dxfId="782">
      <pivotArea dataOnly="0" labelOnly="1" outline="0" fieldPosition="0">
        <references count="2">
          <reference field="5" count="1" selected="0">
            <x v="6"/>
          </reference>
          <reference field="6" count="1">
            <x v="50"/>
          </reference>
        </references>
      </pivotArea>
    </format>
    <format dxfId="781">
      <pivotArea dataOnly="0" labelOnly="1" outline="0" offset="IV2:IV256" fieldPosition="0">
        <references count="1">
          <reference field="5" count="1">
            <x v="1"/>
          </reference>
        </references>
      </pivotArea>
    </format>
    <format dxfId="780">
      <pivotArea dataOnly="0" labelOnly="1" outline="0" offset="IV2:IV256" fieldPosition="0">
        <references count="1">
          <reference field="5" count="1">
            <x v="2"/>
          </reference>
        </references>
      </pivotArea>
    </format>
    <format dxfId="779">
      <pivotArea dataOnly="0" labelOnly="1" outline="0" offset="IV2:IV256" fieldPosition="0">
        <references count="1">
          <reference field="5" count="1">
            <x v="4"/>
          </reference>
        </references>
      </pivotArea>
    </format>
    <format dxfId="778">
      <pivotArea dataOnly="0" labelOnly="1" outline="0" offset="IV2:IV256" fieldPosition="0">
        <references count="1">
          <reference field="5" count="1">
            <x v="5"/>
          </reference>
        </references>
      </pivotArea>
    </format>
    <format dxfId="777">
      <pivotArea dataOnly="0" labelOnly="1" outline="0" fieldPosition="0">
        <references count="1">
          <reference field="5" count="1">
            <x v="2"/>
          </reference>
        </references>
      </pivotArea>
    </format>
    <format dxfId="776">
      <pivotArea dataOnly="0" labelOnly="1" outline="0" fieldPosition="0">
        <references count="1">
          <reference field="5" count="1">
            <x v="4"/>
          </reference>
        </references>
      </pivotArea>
    </format>
    <format dxfId="775">
      <pivotArea dataOnly="0" labelOnly="1" outline="0" fieldPosition="0">
        <references count="1">
          <reference field="5" count="1">
            <x v="5"/>
          </reference>
        </references>
      </pivotArea>
    </format>
    <format dxfId="774">
      <pivotArea outline="0" fieldPosition="0">
        <references count="1">
          <reference field="5" count="1" selected="0" defaultSubtotal="1">
            <x v="0"/>
          </reference>
        </references>
      </pivotArea>
    </format>
    <format dxfId="773">
      <pivotArea dataOnly="0" labelOnly="1" outline="0" fieldPosition="0">
        <references count="1">
          <reference field="5" count="1">
            <x v="0"/>
          </reference>
        </references>
      </pivotArea>
    </format>
    <format dxfId="772">
      <pivotArea dataOnly="0" labelOnly="1" outline="0" fieldPosition="0">
        <references count="1">
          <reference field="5" count="1" defaultSubtotal="1">
            <x v="0"/>
          </reference>
        </references>
      </pivotArea>
    </format>
    <format dxfId="771">
      <pivotArea dataOnly="0" labelOnly="1" outline="0" fieldPosition="0">
        <references count="2">
          <reference field="5" count="1" selected="0">
            <x v="0"/>
          </reference>
          <reference field="6" count="1">
            <x v="10"/>
          </reference>
        </references>
      </pivotArea>
    </format>
    <format dxfId="770">
      <pivotArea dataOnly="0" labelOnly="1" outline="0" fieldPosition="0">
        <references count="2">
          <reference field="5" count="1" selected="0">
            <x v="1"/>
          </reference>
          <reference field="6" count="8">
            <x v="7"/>
            <x v="8"/>
            <x v="15"/>
            <x v="38"/>
            <x v="40"/>
            <x v="41"/>
            <x v="49"/>
            <x v="51"/>
          </reference>
        </references>
      </pivotArea>
    </format>
    <format dxfId="769">
      <pivotArea dataOnly="0" labelOnly="1" outline="0" fieldPosition="0">
        <references count="2">
          <reference field="5" count="1" selected="0">
            <x v="2"/>
          </reference>
          <reference field="6" count="9">
            <x v="5"/>
            <x v="11"/>
            <x v="12"/>
            <x v="13"/>
            <x v="14"/>
            <x v="34"/>
            <x v="43"/>
            <x v="45"/>
            <x v="47"/>
          </reference>
        </references>
      </pivotArea>
    </format>
    <format dxfId="768">
      <pivotArea dataOnly="0" labelOnly="1" outline="0" fieldPosition="0">
        <references count="2">
          <reference field="5" count="1" selected="0">
            <x v="3"/>
          </reference>
          <reference field="6" count="1">
            <x v="20"/>
          </reference>
        </references>
      </pivotArea>
    </format>
    <format dxfId="767">
      <pivotArea dataOnly="0" labelOnly="1" outline="0" fieldPosition="0">
        <references count="2">
          <reference field="5" count="1" selected="0">
            <x v="4"/>
          </reference>
          <reference field="6" count="4">
            <x v="23"/>
            <x v="24"/>
            <x v="25"/>
            <x v="26"/>
          </reference>
        </references>
      </pivotArea>
    </format>
    <format dxfId="766">
      <pivotArea dataOnly="0" labelOnly="1" outline="0" fieldPosition="0">
        <references count="2">
          <reference field="5" count="1" selected="0">
            <x v="5"/>
          </reference>
          <reference field="6" count="29">
            <x v="0"/>
            <x v="1"/>
            <x v="2"/>
            <x v="3"/>
            <x v="4"/>
            <x v="6"/>
            <x v="9"/>
            <x v="16"/>
            <x v="18"/>
            <x v="19"/>
            <x v="21"/>
            <x v="22"/>
            <x v="27"/>
            <x v="28"/>
            <x v="29"/>
            <x v="30"/>
            <x v="31"/>
            <x v="32"/>
            <x v="33"/>
            <x v="35"/>
            <x v="36"/>
            <x v="37"/>
            <x v="39"/>
            <x v="42"/>
            <x v="44"/>
            <x v="46"/>
            <x v="48"/>
            <x v="52"/>
            <x v="53"/>
          </reference>
        </references>
      </pivotArea>
    </format>
    <format dxfId="765">
      <pivotArea dataOnly="0" labelOnly="1" outline="0" fieldPosition="0">
        <references count="2">
          <reference field="5" count="1" selected="0">
            <x v="5"/>
          </reference>
          <reference field="6" count="29">
            <x v="0"/>
            <x v="1"/>
            <x v="2"/>
            <x v="3"/>
            <x v="4"/>
            <x v="6"/>
            <x v="9"/>
            <x v="16"/>
            <x v="18"/>
            <x v="19"/>
            <x v="21"/>
            <x v="22"/>
            <x v="27"/>
            <x v="28"/>
            <x v="29"/>
            <x v="30"/>
            <x v="31"/>
            <x v="32"/>
            <x v="33"/>
            <x v="35"/>
            <x v="36"/>
            <x v="37"/>
            <x v="39"/>
            <x v="42"/>
            <x v="44"/>
            <x v="46"/>
            <x v="48"/>
            <x v="52"/>
            <x v="53"/>
          </reference>
        </references>
      </pivotArea>
    </format>
    <format dxfId="764">
      <pivotArea dataOnly="0" labelOnly="1" outline="0" fieldPosition="0">
        <references count="2">
          <reference field="5" count="1" selected="0">
            <x v="4"/>
          </reference>
          <reference field="6" count="4">
            <x v="23"/>
            <x v="24"/>
            <x v="25"/>
            <x v="26"/>
          </reference>
        </references>
      </pivotArea>
    </format>
    <format dxfId="763">
      <pivotArea dataOnly="0" labelOnly="1" outline="0" fieldPosition="0">
        <references count="2">
          <reference field="5" count="1" selected="0">
            <x v="2"/>
          </reference>
          <reference field="6" count="9">
            <x v="5"/>
            <x v="11"/>
            <x v="12"/>
            <x v="13"/>
            <x v="14"/>
            <x v="34"/>
            <x v="43"/>
            <x v="45"/>
            <x v="47"/>
          </reference>
        </references>
      </pivotArea>
    </format>
    <format dxfId="762">
      <pivotArea dataOnly="0" labelOnly="1" outline="0" fieldPosition="0">
        <references count="2">
          <reference field="5" count="1" selected="0">
            <x v="1"/>
          </reference>
          <reference field="6" count="8">
            <x v="7"/>
            <x v="8"/>
            <x v="15"/>
            <x v="38"/>
            <x v="40"/>
            <x v="41"/>
            <x v="49"/>
            <x v="51"/>
          </reference>
        </references>
      </pivotArea>
    </format>
    <format dxfId="761">
      <pivotArea type="all" dataOnly="0" outline="0" fieldPosition="0"/>
    </format>
    <format dxfId="760">
      <pivotArea outline="0" fieldPosition="0"/>
    </format>
    <format dxfId="759">
      <pivotArea dataOnly="0" labelOnly="1" outline="0" fieldPosition="0">
        <references count="1">
          <reference field="5" count="0"/>
        </references>
      </pivotArea>
    </format>
    <format dxfId="758">
      <pivotArea dataOnly="0" labelOnly="1" outline="0" fieldPosition="0">
        <references count="1">
          <reference field="5" count="0" defaultSubtotal="1"/>
        </references>
      </pivotArea>
    </format>
    <format dxfId="757">
      <pivotArea dataOnly="0" labelOnly="1" grandRow="1" outline="0" fieldPosition="0"/>
    </format>
    <format dxfId="756">
      <pivotArea dataOnly="0" labelOnly="1" outline="0" fieldPosition="0">
        <references count="2">
          <reference field="5" count="1" selected="0">
            <x v="0"/>
          </reference>
          <reference field="6" count="1">
            <x v="10"/>
          </reference>
        </references>
      </pivotArea>
    </format>
    <format dxfId="755">
      <pivotArea dataOnly="0" labelOnly="1" outline="0" fieldPosition="0">
        <references count="2">
          <reference field="5" count="1" selected="0">
            <x v="1"/>
          </reference>
          <reference field="6" count="8">
            <x v="7"/>
            <x v="8"/>
            <x v="15"/>
            <x v="38"/>
            <x v="40"/>
            <x v="41"/>
            <x v="49"/>
            <x v="51"/>
          </reference>
        </references>
      </pivotArea>
    </format>
    <format dxfId="754">
      <pivotArea dataOnly="0" labelOnly="1" outline="0" fieldPosition="0">
        <references count="2">
          <reference field="5" count="1" selected="0">
            <x v="2"/>
          </reference>
          <reference field="6" count="9">
            <x v="5"/>
            <x v="11"/>
            <x v="12"/>
            <x v="13"/>
            <x v="14"/>
            <x v="34"/>
            <x v="43"/>
            <x v="45"/>
            <x v="47"/>
          </reference>
        </references>
      </pivotArea>
    </format>
    <format dxfId="753">
      <pivotArea dataOnly="0" labelOnly="1" outline="0" fieldPosition="0">
        <references count="2">
          <reference field="5" count="1" selected="0">
            <x v="3"/>
          </reference>
          <reference field="6" count="5">
            <x v="20"/>
            <x v="27"/>
            <x v="66"/>
            <x v="68"/>
            <x v="69"/>
          </reference>
        </references>
      </pivotArea>
    </format>
    <format dxfId="752">
      <pivotArea dataOnly="0" labelOnly="1" outline="0" fieldPosition="0">
        <references count="2">
          <reference field="5" count="1" selected="0">
            <x v="4"/>
          </reference>
          <reference field="6" count="4">
            <x v="23"/>
            <x v="24"/>
            <x v="25"/>
            <x v="26"/>
          </reference>
        </references>
      </pivotArea>
    </format>
    <format dxfId="751">
      <pivotArea dataOnly="0" labelOnly="1" outline="0" fieldPosition="0">
        <references count="2">
          <reference field="5" count="1" selected="0">
            <x v="5"/>
          </reference>
          <reference field="6" count="42">
            <x v="0"/>
            <x v="1"/>
            <x v="2"/>
            <x v="3"/>
            <x v="4"/>
            <x v="6"/>
            <x v="7"/>
            <x v="9"/>
            <x v="16"/>
            <x v="18"/>
            <x v="19"/>
            <x v="21"/>
            <x v="22"/>
            <x v="27"/>
            <x v="28"/>
            <x v="29"/>
            <x v="30"/>
            <x v="31"/>
            <x v="32"/>
            <x v="33"/>
            <x v="35"/>
            <x v="36"/>
            <x v="37"/>
            <x v="39"/>
            <x v="42"/>
            <x v="44"/>
            <x v="46"/>
            <x v="48"/>
            <x v="52"/>
            <x v="53"/>
            <x v="56"/>
            <x v="58"/>
            <x v="59"/>
            <x v="60"/>
            <x v="61"/>
            <x v="62"/>
            <x v="63"/>
            <x v="64"/>
            <x v="66"/>
            <x v="67"/>
            <x v="68"/>
            <x v="69"/>
          </reference>
        </references>
      </pivotArea>
    </format>
    <format dxfId="750">
      <pivotArea dataOnly="0" labelOnly="1" outline="0" fieldPosition="0">
        <references count="2">
          <reference field="5" count="1" selected="0">
            <x v="6"/>
          </reference>
          <reference field="6" count="1">
            <x v="50"/>
          </reference>
        </references>
      </pivotArea>
    </format>
    <format dxfId="749">
      <pivotArea dataOnly="0" labelOnly="1" outline="0" fieldPosition="0">
        <references count="2">
          <reference field="5" count="1" selected="0">
            <x v="7"/>
          </reference>
          <reference field="6" count="7">
            <x v="12"/>
            <x v="17"/>
            <x v="54"/>
            <x v="55"/>
            <x v="57"/>
            <x v="65"/>
            <x v="66"/>
          </reference>
        </references>
      </pivotArea>
    </format>
    <format dxfId="748">
      <pivotArea dataOnly="0" labelOnly="1" outline="0" fieldPosition="0">
        <references count="1">
          <reference field="19" count="0"/>
        </references>
      </pivotArea>
    </format>
    <format dxfId="747">
      <pivotArea dataOnly="0" labelOnly="1" grandCol="1" outline="0" fieldPosition="0"/>
    </format>
    <format dxfId="746">
      <pivotArea outline="0" fieldPosition="0">
        <references count="1">
          <reference field="19" count="1" selected="0">
            <x v="2"/>
          </reference>
        </references>
      </pivotArea>
    </format>
    <format dxfId="745">
      <pivotArea type="topRight" dataOnly="0" labelOnly="1" outline="0" offset="B1" fieldPosition="0"/>
    </format>
    <format dxfId="744">
      <pivotArea dataOnly="0" labelOnly="1" outline="0" fieldPosition="0">
        <references count="1">
          <reference field="19" count="1">
            <x v="2"/>
          </reference>
        </references>
      </pivotArea>
    </format>
    <format dxfId="743">
      <pivotArea outline="0" fieldPosition="0">
        <references count="1">
          <reference field="19" count="1" selected="0">
            <x v="1"/>
          </reference>
        </references>
      </pivotArea>
    </format>
    <format dxfId="742">
      <pivotArea type="topRight" dataOnly="0" labelOnly="1" outline="0" offset="A1" fieldPosition="0"/>
    </format>
    <format dxfId="741">
      <pivotArea dataOnly="0" labelOnly="1" outline="0" fieldPosition="0">
        <references count="1">
          <reference field="19" count="1">
            <x v="1"/>
          </reference>
        </references>
      </pivotArea>
    </format>
    <format dxfId="740">
      <pivotArea outline="0" fieldPosition="0">
        <references count="1">
          <reference field="19" count="1" selected="0">
            <x v="0"/>
          </reference>
        </references>
      </pivotArea>
    </format>
    <format dxfId="739">
      <pivotArea field="19" type="button" dataOnly="0" labelOnly="1" outline="0" axis="axisCol" fieldPosition="0"/>
    </format>
    <format dxfId="738">
      <pivotArea dataOnly="0" labelOnly="1" outline="0" fieldPosition="0">
        <references count="1">
          <reference field="19" count="1">
            <x v="0"/>
          </reference>
        </references>
      </pivotArea>
    </format>
    <format dxfId="737">
      <pivotArea dataOnly="0" labelOnly="1" outline="0" fieldPosition="0">
        <references count="1">
          <reference field="19" count="0"/>
        </references>
      </pivotArea>
    </format>
    <format dxfId="736">
      <pivotArea dataOnly="0" labelOnly="1" grandCol="1" outline="0" fieldPosition="0"/>
    </format>
    <format dxfId="735">
      <pivotArea outline="0" fieldPosition="0">
        <references count="1">
          <reference field="5" count="1" selected="0" defaultSubtotal="1">
            <x v="0"/>
          </reference>
        </references>
      </pivotArea>
    </format>
    <format dxfId="734">
      <pivotArea dataOnly="0" labelOnly="1" outline="0" fieldPosition="0">
        <references count="1">
          <reference field="5" count="1">
            <x v="0"/>
          </reference>
        </references>
      </pivotArea>
    </format>
    <format dxfId="733">
      <pivotArea dataOnly="0" labelOnly="1" outline="0" fieldPosition="0">
        <references count="1">
          <reference field="5" count="1" defaultSubtotal="1">
            <x v="0"/>
          </reference>
        </references>
      </pivotArea>
    </format>
    <format dxfId="732">
      <pivotArea dataOnly="0" labelOnly="1" outline="0" fieldPosition="0">
        <references count="2">
          <reference field="5" count="1" selected="0">
            <x v="0"/>
          </reference>
          <reference field="6" count="1">
            <x v="10"/>
          </reference>
        </references>
      </pivotArea>
    </format>
    <format dxfId="731">
      <pivotArea outline="0" fieldPosition="0">
        <references count="1">
          <reference field="5" count="1" selected="0" defaultSubtotal="1">
            <x v="1"/>
          </reference>
        </references>
      </pivotArea>
    </format>
    <format dxfId="730">
      <pivotArea dataOnly="0" labelOnly="1" outline="0" fieldPosition="0">
        <references count="1">
          <reference field="5" count="1">
            <x v="1"/>
          </reference>
        </references>
      </pivotArea>
    </format>
    <format dxfId="729">
      <pivotArea dataOnly="0" labelOnly="1" outline="0" fieldPosition="0">
        <references count="1">
          <reference field="5" count="1" defaultSubtotal="1">
            <x v="1"/>
          </reference>
        </references>
      </pivotArea>
    </format>
    <format dxfId="728">
      <pivotArea dataOnly="0" labelOnly="1" outline="0" fieldPosition="0">
        <references count="2">
          <reference field="5" count="1" selected="0">
            <x v="1"/>
          </reference>
          <reference field="6" count="8">
            <x v="7"/>
            <x v="8"/>
            <x v="15"/>
            <x v="38"/>
            <x v="40"/>
            <x v="41"/>
            <x v="49"/>
            <x v="51"/>
          </reference>
        </references>
      </pivotArea>
    </format>
    <format dxfId="727">
      <pivotArea outline="0" fieldPosition="0">
        <references count="1">
          <reference field="5" count="1" selected="0" defaultSubtotal="1">
            <x v="2"/>
          </reference>
        </references>
      </pivotArea>
    </format>
    <format dxfId="726">
      <pivotArea dataOnly="0" labelOnly="1" outline="0" fieldPosition="0">
        <references count="1">
          <reference field="5" count="1">
            <x v="2"/>
          </reference>
        </references>
      </pivotArea>
    </format>
    <format dxfId="725">
      <pivotArea dataOnly="0" labelOnly="1" outline="0" fieldPosition="0">
        <references count="1">
          <reference field="5" count="1" defaultSubtotal="1">
            <x v="2"/>
          </reference>
        </references>
      </pivotArea>
    </format>
    <format dxfId="724">
      <pivotArea dataOnly="0" labelOnly="1" outline="0" fieldPosition="0">
        <references count="2">
          <reference field="5" count="1" selected="0">
            <x v="2"/>
          </reference>
          <reference field="6" count="9">
            <x v="5"/>
            <x v="11"/>
            <x v="12"/>
            <x v="13"/>
            <x v="14"/>
            <x v="34"/>
            <x v="43"/>
            <x v="45"/>
            <x v="47"/>
          </reference>
        </references>
      </pivotArea>
    </format>
    <format dxfId="723">
      <pivotArea outline="0" fieldPosition="0">
        <references count="1">
          <reference field="5" count="1" selected="0" defaultSubtotal="1">
            <x v="3"/>
          </reference>
        </references>
      </pivotArea>
    </format>
    <format dxfId="722">
      <pivotArea dataOnly="0" labelOnly="1" outline="0" fieldPosition="0">
        <references count="1">
          <reference field="5" count="1">
            <x v="3"/>
          </reference>
        </references>
      </pivotArea>
    </format>
    <format dxfId="721">
      <pivotArea dataOnly="0" labelOnly="1" outline="0" fieldPosition="0">
        <references count="1">
          <reference field="5" count="1" defaultSubtotal="1">
            <x v="3"/>
          </reference>
        </references>
      </pivotArea>
    </format>
    <format dxfId="720">
      <pivotArea dataOnly="0" labelOnly="1" outline="0" fieldPosition="0">
        <references count="2">
          <reference field="5" count="1" selected="0">
            <x v="3"/>
          </reference>
          <reference field="6" count="5">
            <x v="20"/>
            <x v="27"/>
            <x v="66"/>
            <x v="68"/>
            <x v="69"/>
          </reference>
        </references>
      </pivotArea>
    </format>
    <format dxfId="719">
      <pivotArea outline="0" fieldPosition="0">
        <references count="1">
          <reference field="5" count="1" selected="0" defaultSubtotal="1">
            <x v="4"/>
          </reference>
        </references>
      </pivotArea>
    </format>
    <format dxfId="718">
      <pivotArea dataOnly="0" labelOnly="1" outline="0" fieldPosition="0">
        <references count="1">
          <reference field="5" count="1">
            <x v="4"/>
          </reference>
        </references>
      </pivotArea>
    </format>
    <format dxfId="717">
      <pivotArea dataOnly="0" labelOnly="1" outline="0" fieldPosition="0">
        <references count="1">
          <reference field="5" count="1" defaultSubtotal="1">
            <x v="4"/>
          </reference>
        </references>
      </pivotArea>
    </format>
    <format dxfId="716">
      <pivotArea dataOnly="0" labelOnly="1" outline="0" fieldPosition="0">
        <references count="2">
          <reference field="5" count="1" selected="0">
            <x v="4"/>
          </reference>
          <reference field="6" count="4">
            <x v="23"/>
            <x v="24"/>
            <x v="25"/>
            <x v="26"/>
          </reference>
        </references>
      </pivotArea>
    </format>
    <format dxfId="715">
      <pivotArea outline="0" fieldPosition="0">
        <references count="1">
          <reference field="5" count="1" selected="0" defaultSubtotal="1">
            <x v="5"/>
          </reference>
        </references>
      </pivotArea>
    </format>
    <format dxfId="714">
      <pivotArea dataOnly="0" labelOnly="1" outline="0" fieldPosition="0">
        <references count="1">
          <reference field="5" count="1">
            <x v="5"/>
          </reference>
        </references>
      </pivotArea>
    </format>
    <format dxfId="713">
      <pivotArea dataOnly="0" labelOnly="1" outline="0" fieldPosition="0">
        <references count="1">
          <reference field="5" count="1" defaultSubtotal="1">
            <x v="5"/>
          </reference>
        </references>
      </pivotArea>
    </format>
    <format dxfId="712">
      <pivotArea dataOnly="0" labelOnly="1" outline="0" fieldPosition="0">
        <references count="2">
          <reference field="5" count="1" selected="0">
            <x v="5"/>
          </reference>
          <reference field="6" count="42">
            <x v="0"/>
            <x v="1"/>
            <x v="2"/>
            <x v="3"/>
            <x v="4"/>
            <x v="6"/>
            <x v="7"/>
            <x v="9"/>
            <x v="16"/>
            <x v="18"/>
            <x v="19"/>
            <x v="21"/>
            <x v="22"/>
            <x v="27"/>
            <x v="28"/>
            <x v="29"/>
            <x v="30"/>
            <x v="31"/>
            <x v="32"/>
            <x v="33"/>
            <x v="35"/>
            <x v="36"/>
            <x v="37"/>
            <x v="39"/>
            <x v="42"/>
            <x v="44"/>
            <x v="46"/>
            <x v="48"/>
            <x v="52"/>
            <x v="53"/>
            <x v="56"/>
            <x v="58"/>
            <x v="59"/>
            <x v="60"/>
            <x v="61"/>
            <x v="62"/>
            <x v="63"/>
            <x v="64"/>
            <x v="66"/>
            <x v="67"/>
            <x v="68"/>
            <x v="69"/>
          </reference>
        </references>
      </pivotArea>
    </format>
    <format dxfId="711">
      <pivotArea outline="0" fieldPosition="0">
        <references count="1">
          <reference field="5" count="1" selected="0" defaultSubtotal="1">
            <x v="6"/>
          </reference>
        </references>
      </pivotArea>
    </format>
    <format dxfId="710">
      <pivotArea dataOnly="0" labelOnly="1" outline="0" fieldPosition="0">
        <references count="1">
          <reference field="5" count="1">
            <x v="6"/>
          </reference>
        </references>
      </pivotArea>
    </format>
    <format dxfId="709">
      <pivotArea dataOnly="0" labelOnly="1" outline="0" fieldPosition="0">
        <references count="1">
          <reference field="5" count="1" defaultSubtotal="1">
            <x v="6"/>
          </reference>
        </references>
      </pivotArea>
    </format>
    <format dxfId="708">
      <pivotArea dataOnly="0" labelOnly="1" outline="0" fieldPosition="0">
        <references count="2">
          <reference field="5" count="1" selected="0">
            <x v="6"/>
          </reference>
          <reference field="6" count="1">
            <x v="50"/>
          </reference>
        </references>
      </pivotArea>
    </format>
    <format dxfId="707">
      <pivotArea outline="0" fieldPosition="0">
        <references count="1">
          <reference field="5" count="1" selected="0" defaultSubtotal="1">
            <x v="7"/>
          </reference>
        </references>
      </pivotArea>
    </format>
    <format dxfId="706">
      <pivotArea dataOnly="0" labelOnly="1" outline="0" fieldPosition="0">
        <references count="1">
          <reference field="5" count="1">
            <x v="7"/>
          </reference>
        </references>
      </pivotArea>
    </format>
    <format dxfId="705">
      <pivotArea dataOnly="0" labelOnly="1" outline="0" fieldPosition="0">
        <references count="1">
          <reference field="5" count="1" defaultSubtotal="1">
            <x v="7"/>
          </reference>
        </references>
      </pivotArea>
    </format>
    <format dxfId="704">
      <pivotArea dataOnly="0" labelOnly="1" outline="0" fieldPosition="0">
        <references count="2">
          <reference field="5" count="1" selected="0">
            <x v="7"/>
          </reference>
          <reference field="6" count="7">
            <x v="12"/>
            <x v="17"/>
            <x v="54"/>
            <x v="55"/>
            <x v="57"/>
            <x v="65"/>
            <x v="66"/>
          </reference>
        </references>
      </pivotArea>
    </format>
    <format dxfId="703">
      <pivotArea grandRow="1" outline="0" fieldPosition="0"/>
    </format>
    <format dxfId="702">
      <pivotArea dataOnly="0" labelOnly="1" grandRow="1" outline="0" fieldPosition="0"/>
    </format>
    <format dxfId="701">
      <pivotArea grandRow="1" outline="0" fieldPosition="0"/>
    </format>
    <format dxfId="700">
      <pivotArea dataOnly="0" labelOnly="1" grandRow="1" outline="0" fieldPosition="0"/>
    </format>
    <format dxfId="699">
      <pivotArea grandRow="1" outline="0" fieldPosition="0"/>
    </format>
    <format dxfId="698">
      <pivotArea dataOnly="0" labelOnly="1" grandRow="1" outline="0" fieldPosition="0"/>
    </format>
    <format dxfId="697">
      <pivotArea grandRow="1" outline="0" fieldPosition="0"/>
    </format>
    <format dxfId="696">
      <pivotArea dataOnly="0" labelOnly="1" grandRow="1" outline="0" fieldPosition="0"/>
    </format>
    <format dxfId="695">
      <pivotArea field="6" type="button" dataOnly="0" labelOnly="1" outline="0" axis="axisRow" fieldPosition="1"/>
    </format>
    <format dxfId="694">
      <pivotArea dataOnly="0" labelOnly="1" outline="0" fieldPosition="0">
        <references count="1">
          <reference field="19" count="0"/>
        </references>
      </pivotArea>
    </format>
    <format dxfId="693">
      <pivotArea dataOnly="0" labelOnly="1" grandCol="1" outline="0" fieldPosition="0"/>
    </format>
    <format dxfId="692">
      <pivotArea grandRow="1" outline="0" fieldPosition="0"/>
    </format>
    <format dxfId="691">
      <pivotArea dataOnly="0" labelOnly="1" grandRow="1" outline="0" fieldPosition="0"/>
    </format>
    <format dxfId="690">
      <pivotArea dataOnly="0" labelOnly="1" outline="0" fieldPosition="0">
        <references count="1">
          <reference field="22" count="0"/>
        </references>
      </pivotArea>
    </format>
    <format dxfId="689">
      <pivotArea dataOnly="0" labelOnly="1" outline="0" fieldPosition="0">
        <references count="1">
          <reference field="22" count="0"/>
        </references>
      </pivotArea>
    </format>
    <format dxfId="688">
      <pivotArea dataOnly="0" labelOnly="1" outline="0" fieldPosition="0">
        <references count="2">
          <reference field="5" count="1" selected="0">
            <x v="1"/>
          </reference>
          <reference field="6" count="1">
            <x v="7"/>
          </reference>
        </references>
      </pivotArea>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Tabla dinámica1" cacheId="12"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A12:G25" firstHeaderRow="1" firstDataRow="1" firstDataCol="1"/>
  <pivotFields count="2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s>
  <formats count="10">
    <format dxfId="687">
      <pivotArea grandRow="1" outline="0" fieldPosition="0"/>
    </format>
    <format dxfId="686">
      <pivotArea dataOnly="0" labelOnly="1" grandRow="1" outline="0" fieldPosition="0"/>
    </format>
    <format dxfId="685">
      <pivotArea type="all" dataOnly="0" outline="0" fieldPosition="0"/>
    </format>
    <format dxfId="684">
      <pivotArea outline="0" fieldPosition="0"/>
    </format>
    <format dxfId="683">
      <pivotArea type="topRight" dataOnly="0" labelOnly="1" outline="0" fieldPosition="0"/>
    </format>
    <format dxfId="682">
      <pivotArea dataOnly="0" labelOnly="1" grandRow="1" outline="0" fieldPosition="0"/>
    </format>
    <format dxfId="681">
      <pivotArea type="all" dataOnly="0" outline="0" fieldPosition="0"/>
    </format>
    <format dxfId="680">
      <pivotArea outline="0" fieldPosition="0"/>
    </format>
    <format dxfId="679">
      <pivotArea type="topRight" dataOnly="0" labelOnly="1" outline="0" fieldPosition="0"/>
    </format>
    <format dxfId="678">
      <pivotArea dataOnly="0" labelOnly="1" grandRow="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Tabla dinámica1" cacheId="12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8" firstHeaderRow="1" firstDataRow="2" firstDataCol="1" rowPageCount="2" colPageCount="1"/>
  <pivotFields count="27">
    <pivotField compact="0" outline="0" subtotalTop="0" showAll="0" includeNewItemsInFilter="1"/>
    <pivotField dataField="1" compact="0" outline="0" subtotalTop="0" showAll="0" includeNewItemsInFilter="1"/>
    <pivotField axis="axisPage" compact="0" outline="0" subtotalTop="0" multipleItemSelectionAllowed="1" showAll="0" includeNewItemsInFilter="1">
      <items count="7">
        <item x="0"/>
        <item x="3"/>
        <item x="1"/>
        <item x="2"/>
        <item x="4"/>
        <item h="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axis="axisPage" compact="0" outline="0" subtotalTop="0" showAll="0" includeNewItemsInFilter="1" defaultSubtotal="0">
      <items count="2">
        <item x="0"/>
        <item x="1"/>
      </items>
    </pivotField>
    <pivotField axis="axisRow" compact="0" outline="0" subtotalTop="0" showAll="0" includeNewItemsInFilter="1">
      <items count="3">
        <item h="1" x="0"/>
        <item x="1"/>
        <item t="default"/>
      </items>
    </pivotField>
  </pivotFields>
  <rowFields count="1">
    <field x="26"/>
  </rowFields>
  <rowItems count="2">
    <i>
      <x v="1"/>
    </i>
    <i t="grand">
      <x/>
    </i>
  </rowItems>
  <colFields count="1">
    <field x="22"/>
  </colFields>
  <colItems count="4">
    <i>
      <x/>
    </i>
    <i>
      <x v="1"/>
    </i>
    <i>
      <x v="2"/>
    </i>
    <i t="grand">
      <x/>
    </i>
  </colItems>
  <pageFields count="2">
    <pageField fld="2" hier="0"/>
    <pageField fld="25" hier="0"/>
  </pageFields>
  <dataFields count="1">
    <dataField name="Cuenta de CÓDIGO (2)" fld="1" subtotal="count" baseField="0" baseItem="0"/>
  </dataFields>
  <formats count="8">
    <format dxfId="1078">
      <pivotArea dataOnly="0" labelOnly="1" outline="0" fieldPosition="0">
        <references count="1">
          <reference field="22" count="0"/>
        </references>
      </pivotArea>
    </format>
    <format dxfId="1077">
      <pivotArea dataOnly="0" labelOnly="1" grandCol="1" outline="0" fieldPosition="0"/>
    </format>
    <format dxfId="1076">
      <pivotArea dataOnly="0" labelOnly="1" outline="0" fieldPosition="0">
        <references count="1">
          <reference field="22" count="0"/>
        </references>
      </pivotArea>
    </format>
    <format dxfId="1075">
      <pivotArea dataOnly="0" labelOnly="1" grandCol="1" outline="0" fieldPosition="0"/>
    </format>
    <format dxfId="1074">
      <pivotArea dataOnly="0" labelOnly="1" outline="0" fieldPosition="0">
        <references count="1">
          <reference field="22" count="0"/>
        </references>
      </pivotArea>
    </format>
    <format dxfId="1073">
      <pivotArea dataOnly="0" labelOnly="1" grandCol="1" outline="0" fieldPosition="0"/>
    </format>
    <format dxfId="1072">
      <pivotArea outline="0" fieldPosition="0"/>
    </format>
    <format dxfId="1071">
      <pivotArea outline="0" fieldPosition="0"/>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Tabla dinámica5" cacheId="123"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13:D16" firstHeaderRow="1" firstDataRow="2" firstDataCol="1" rowPageCount="1" colPageCount="1"/>
  <pivotFields count="27">
    <pivotField dataField="1" compact="0" outline="0" subtotalTop="0" showAll="0" includeNewItemsInFilter="1"/>
    <pivotField compact="0" outline="0" subtotalTop="0" showAll="0" includeNewItemsInFilter="1"/>
    <pivotField axis="axisPage" compact="0" outline="0" subtotalTop="0" multipleItemSelectionAllowed="1" showAll="0" includeNewItemsInFilter="1">
      <items count="7">
        <item h="1" x="0"/>
        <item h="1" x="3"/>
        <item h="1" x="1"/>
        <item h="1" x="2"/>
        <item h="1" x="4"/>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3">
        <item x="0"/>
        <item h="1" x="1"/>
        <item t="default"/>
      </items>
    </pivotField>
  </pivotFields>
  <rowFields count="1">
    <field x="26"/>
  </rowFields>
  <rowItems count="2">
    <i>
      <x/>
    </i>
    <i t="grand">
      <x/>
    </i>
  </rowItems>
  <colFields count="1">
    <field x="22"/>
  </colFields>
  <colItems count="2">
    <i>
      <x v="1"/>
    </i>
    <i t="grand">
      <x/>
    </i>
  </colItems>
  <pageFields count="1">
    <pageField fld="2" hier="0"/>
  </pageFields>
  <dataFields count="1">
    <dataField name="Cuenta de No." fld="0" subtotal="count" baseField="23" baseItem="0"/>
  </dataFields>
  <formats count="3">
    <format dxfId="1059">
      <pivotArea outline="0" fieldPosition="0">
        <references count="1">
          <reference field="22" count="0" selected="0"/>
        </references>
      </pivotArea>
    </format>
    <format dxfId="1058">
      <pivotArea dataOnly="0" labelOnly="1" outline="0" fieldPosition="0">
        <references count="1">
          <reference field="22" count="0"/>
        </references>
      </pivotArea>
    </format>
    <format dxfId="1057">
      <pivotArea outline="0" fieldPosition="0"/>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Tabla dinámica1" cacheId="123"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8" firstHeaderRow="1" firstDataRow="2" firstDataCol="1" rowPageCount="1" colPageCount="1"/>
  <pivotFields count="27">
    <pivotField compact="0" outline="0" subtotalTop="0" showAll="0" includeNewItemsInFilter="1"/>
    <pivotField dataField="1" compact="0" outline="0" subtotalTop="0" showAll="0" includeNewItemsInFilter="1"/>
    <pivotField axis="axisPage" compact="0" outline="0" subtotalTop="0" multipleItemSelectionAllowed="1" showAll="0" includeNewItemsInFilter="1">
      <items count="7">
        <item x="0"/>
        <item x="3"/>
        <item x="1"/>
        <item x="2"/>
        <item x="4"/>
        <item h="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items count="3">
        <item x="0"/>
        <item h="1" x="1"/>
        <item t="default"/>
      </items>
    </pivotField>
  </pivotFields>
  <rowFields count="1">
    <field x="26"/>
  </rowFields>
  <rowItems count="2">
    <i>
      <x/>
    </i>
    <i t="grand">
      <x/>
    </i>
  </rowItems>
  <colFields count="1">
    <field x="22"/>
  </colFields>
  <colItems count="4">
    <i>
      <x/>
    </i>
    <i>
      <x v="1"/>
    </i>
    <i>
      <x v="2"/>
    </i>
    <i t="grand">
      <x/>
    </i>
  </colItems>
  <pageFields count="1">
    <pageField fld="2" hier="0"/>
  </pageFields>
  <dataFields count="1">
    <dataField name="Cuenta de CÓDIGO (2)" fld="1" subtotal="count" baseField="0" baseItem="0"/>
  </dataFields>
  <formats count="8">
    <format dxfId="1067">
      <pivotArea dataOnly="0" labelOnly="1" outline="0" fieldPosition="0">
        <references count="1">
          <reference field="22" count="0"/>
        </references>
      </pivotArea>
    </format>
    <format dxfId="1066">
      <pivotArea dataOnly="0" labelOnly="1" grandCol="1" outline="0" fieldPosition="0"/>
    </format>
    <format dxfId="1065">
      <pivotArea dataOnly="0" labelOnly="1" outline="0" fieldPosition="0">
        <references count="1">
          <reference field="22" count="0"/>
        </references>
      </pivotArea>
    </format>
    <format dxfId="1064">
      <pivotArea dataOnly="0" labelOnly="1" grandCol="1" outline="0" fieldPosition="0"/>
    </format>
    <format dxfId="1063">
      <pivotArea dataOnly="0" labelOnly="1" outline="0" fieldPosition="0">
        <references count="1">
          <reference field="22" count="0"/>
        </references>
      </pivotArea>
    </format>
    <format dxfId="1062">
      <pivotArea dataOnly="0" labelOnly="1" grandCol="1" outline="0" fieldPosition="0"/>
    </format>
    <format dxfId="1061">
      <pivotArea outline="0" fieldPosition="0"/>
    </format>
    <format dxfId="1060">
      <pivotArea outline="0" fieldPosition="0"/>
    </format>
  </formats>
  <pivotTableStyleInfo name="PivotStyleMedium14" showRowHeaders="1" showColHeaders="1" showRowStripes="0" showColStripes="0" showLastColumn="1"/>
</pivotTableDefinition>
</file>

<file path=xl/pivotTables/pivotTable5.xml><?xml version="1.0" encoding="utf-8"?>
<pivotTableDefinition xmlns="http://schemas.openxmlformats.org/spreadsheetml/2006/main" name="Tabla dinámica1" cacheId="12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14" firstHeaderRow="1" firstDataRow="2" firstDataCol="1" rowPageCount="2"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multipleItemSelectionAllowed="1" showAll="0" includeNewItemsInFilter="1" defaultSubtotal="0">
      <items count="13">
        <item x="5"/>
        <item x="6"/>
        <item x="10"/>
        <item x="7"/>
        <item x="11"/>
        <item x="2"/>
        <item x="0"/>
        <item x="3"/>
        <item x="1"/>
        <item x="8"/>
        <item x="4"/>
        <item x="9"/>
        <item x="12"/>
      </items>
    </pivotField>
    <pivotField axis="axisRow" compact="0" outline="0" subtotalTop="0" showAll="0" includeNewItemsInFilter="1" defaultSubtotal="0">
      <items count="7">
        <item x="0"/>
        <item x="3"/>
        <item x="1"/>
        <item x="2"/>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showAll="0" includeNewItemsInFilter="1">
      <items count="3">
        <item x="0"/>
        <item x="1"/>
        <item t="default"/>
      </items>
    </pivotField>
  </pivotFields>
  <rowFields count="1">
    <field x="10"/>
  </rowFields>
  <rowItems count="8">
    <i>
      <x/>
    </i>
    <i>
      <x v="1"/>
    </i>
    <i>
      <x v="2"/>
    </i>
    <i>
      <x v="3"/>
    </i>
    <i>
      <x v="4"/>
    </i>
    <i>
      <x v="5"/>
    </i>
    <i>
      <x v="6"/>
    </i>
    <i t="grand">
      <x/>
    </i>
  </rowItems>
  <colFields count="1">
    <field x="22"/>
  </colFields>
  <colItems count="4">
    <i>
      <x/>
    </i>
    <i>
      <x v="1"/>
    </i>
    <i>
      <x v="2"/>
    </i>
    <i t="grand">
      <x/>
    </i>
  </colItems>
  <pageFields count="2">
    <pageField fld="9" hier="-1"/>
    <pageField fld="26" hier="0"/>
  </pageFields>
  <dataFields count="1">
    <dataField name="Cuenta de CÓDIGO (2)" fld="1" subtotal="count" baseField="0" baseItem="0"/>
  </dataFields>
  <formats count="10">
    <format dxfId="1056">
      <pivotArea dataOnly="0" labelOnly="1" outline="0" fieldPosition="0">
        <references count="1">
          <reference field="22" count="0"/>
        </references>
      </pivotArea>
    </format>
    <format dxfId="1055">
      <pivotArea dataOnly="0" labelOnly="1" grandCol="1" outline="0" fieldPosition="0"/>
    </format>
    <format dxfId="1054">
      <pivotArea dataOnly="0" labelOnly="1" outline="0" fieldPosition="0">
        <references count="1">
          <reference field="22" count="0"/>
        </references>
      </pivotArea>
    </format>
    <format dxfId="1053">
      <pivotArea dataOnly="0" labelOnly="1" grandCol="1" outline="0" fieldPosition="0"/>
    </format>
    <format dxfId="1052">
      <pivotArea dataOnly="0" labelOnly="1" outline="0" fieldPosition="0">
        <references count="1">
          <reference field="22" count="0"/>
        </references>
      </pivotArea>
    </format>
    <format dxfId="1051">
      <pivotArea dataOnly="0" labelOnly="1" grandCol="1" outline="0" fieldPosition="0"/>
    </format>
    <format dxfId="1050">
      <pivotArea outline="0" fieldPosition="0"/>
    </format>
    <format dxfId="1049">
      <pivotArea outline="0" fieldPosition="0"/>
    </format>
    <format dxfId="1048">
      <pivotArea field="22" grandRow="1" outline="0" axis="axisCol" fieldPosition="0">
        <references count="1">
          <reference field="22" count="2" selected="0">
            <x v="0"/>
            <x v="1"/>
          </reference>
        </references>
      </pivotArea>
    </format>
    <format dxfId="1047">
      <pivotArea outline="0" fieldPosition="0">
        <references count="2">
          <reference field="10" count="1" selected="0">
            <x v="4"/>
          </reference>
          <reference field="22" count="1" selected="0">
            <x v="2"/>
          </reference>
        </references>
      </pivotArea>
    </format>
  </formats>
  <pivotTableStyleInfo name="PivotStyleMedium14" showRowHeaders="1" showColHeaders="1" showRowStripes="0" showColStripes="0" showLastColumn="1"/>
</pivotTableDefinition>
</file>

<file path=xl/pivotTables/pivotTable6.xml><?xml version="1.0" encoding="utf-8"?>
<pivotTableDefinition xmlns="http://schemas.openxmlformats.org/spreadsheetml/2006/main" name="Tabla dinámica2" cacheId="123"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23:E29" firstHeaderRow="1" firstDataRow="2" firstDataCol="1" rowPageCount="2" colPageCount="1"/>
  <pivotFields count="27">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0">
        <item x="0"/>
        <item x="5"/>
        <item x="2"/>
        <item x="6"/>
        <item x="1"/>
        <item x="3"/>
        <item x="4"/>
        <item x="7"/>
        <item m="1"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axis="axisPage" compact="0" outline="0" subtotalTop="0" multipleItemSelectionAllowed="1" showAll="0" includeNewItemsInFilter="1">
      <items count="4">
        <item h="1" x="0"/>
        <item h="1" x="2"/>
        <item x="1"/>
        <item t="default"/>
      </items>
    </pivotField>
    <pivotField axis="axisPage" compact="0" outline="0" subtotalTop="0" multipleItemSelectionAllowed="1" showAll="0" includeNewItemsInFilter="1" defaultSubtotal="0">
      <items count="2">
        <item h="1" x="0"/>
        <item x="1"/>
      </items>
    </pivotField>
    <pivotField compact="0" outline="0" subtotalTop="0" showAll="0" includeNewItemsInFilter="1"/>
  </pivotFields>
  <rowFields count="1">
    <field x="5"/>
  </rowFields>
  <rowItems count="5">
    <i>
      <x v="1"/>
    </i>
    <i>
      <x v="4"/>
    </i>
    <i>
      <x v="5"/>
    </i>
    <i>
      <x v="6"/>
    </i>
    <i t="grand">
      <x/>
    </i>
  </rowItems>
  <colFields count="1">
    <field x="22"/>
  </colFields>
  <colItems count="3">
    <i>
      <x/>
    </i>
    <i>
      <x v="2"/>
    </i>
    <i t="grand">
      <x/>
    </i>
  </colItems>
  <pageFields count="2">
    <pageField fld="25" hier="0"/>
    <pageField fld="24" hier="0"/>
  </pageFields>
  <dataFields count="1">
    <dataField name="Cuenta de No." fld="0" subtotal="count" baseField="5" baseItem="4"/>
  </dataFields>
  <formats count="1">
    <format dxfId="1038">
      <pivotArea outline="0" fieldPosition="0"/>
    </format>
  </formats>
  <pivotTableStyleInfo name="PivotStyleMedium14" showRowHeaders="1" showColHeaders="1" showRowStripes="0" showColStripes="0" showLastColumn="1"/>
</pivotTableDefinition>
</file>

<file path=xl/pivotTables/pivotTable7.xml><?xml version="1.0" encoding="utf-8"?>
<pivotTableDefinition xmlns="http://schemas.openxmlformats.org/spreadsheetml/2006/main" name="Tabla dinámica1" cacheId="12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15" firstHeaderRow="1" firstDataRow="2" firstDataCol="1" rowPageCount="1"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5"/>
        <item x="2"/>
        <item x="6"/>
        <item x="1"/>
        <item x="3"/>
        <item x="4"/>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3"/>
        <item x="1"/>
        <item x="2"/>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s>
  <rowFields count="1">
    <field x="5"/>
  </rowFields>
  <rowItems count="9">
    <i>
      <x/>
    </i>
    <i>
      <x v="1"/>
    </i>
    <i>
      <x v="2"/>
    </i>
    <i>
      <x v="3"/>
    </i>
    <i>
      <x v="4"/>
    </i>
    <i>
      <x v="5"/>
    </i>
    <i>
      <x v="6"/>
    </i>
    <i>
      <x v="7"/>
    </i>
    <i t="grand">
      <x/>
    </i>
  </rowItems>
  <colFields count="1">
    <field x="22"/>
  </colFields>
  <colItems count="4">
    <i>
      <x/>
    </i>
    <i>
      <x v="1"/>
    </i>
    <i>
      <x v="2"/>
    </i>
    <i t="grand">
      <x/>
    </i>
  </colItems>
  <pageFields count="1">
    <pageField fld="10" hier="0"/>
  </pageFields>
  <dataFields count="1">
    <dataField name="Cuenta de CÓDIGO (2)" fld="1" subtotal="count" baseField="0" baseItem="0"/>
  </dataFields>
  <formats count="8">
    <format dxfId="1046">
      <pivotArea dataOnly="0" labelOnly="1" outline="0" fieldPosition="0">
        <references count="1">
          <reference field="22" count="0"/>
        </references>
      </pivotArea>
    </format>
    <format dxfId="1045">
      <pivotArea dataOnly="0" labelOnly="1" grandCol="1" outline="0" fieldPosition="0"/>
    </format>
    <format dxfId="1044">
      <pivotArea dataOnly="0" labelOnly="1" outline="0" fieldPosition="0">
        <references count="1">
          <reference field="22" count="0"/>
        </references>
      </pivotArea>
    </format>
    <format dxfId="1043">
      <pivotArea dataOnly="0" labelOnly="1" grandCol="1" outline="0" fieldPosition="0"/>
    </format>
    <format dxfId="1042">
      <pivotArea dataOnly="0" labelOnly="1" outline="0" fieldPosition="0">
        <references count="1">
          <reference field="22" count="0"/>
        </references>
      </pivotArea>
    </format>
    <format dxfId="1041">
      <pivotArea dataOnly="0" labelOnly="1" grandCol="1" outline="0" fieldPosition="0"/>
    </format>
    <format dxfId="1040">
      <pivotArea outline="0" fieldPosition="0"/>
    </format>
    <format dxfId="1039">
      <pivotArea outline="0" fieldPosition="0"/>
    </format>
  </formats>
  <pivotTableStyleInfo name="PivotStyleMedium14" showRowHeaders="1" showColHeaders="1" showRowStripes="0" showColStripes="0" showLastColumn="1"/>
</pivotTableDefinition>
</file>

<file path=xl/pivotTables/pivotTable8.xml><?xml version="1.0" encoding="utf-8"?>
<pivotTableDefinition xmlns="http://schemas.openxmlformats.org/spreadsheetml/2006/main" name="Tabla dinámica1" cacheId="12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8:G96" firstHeaderRow="1" firstDataRow="2" firstDataCol="2" rowPageCount="3"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5"/>
        <item x="2"/>
        <item x="6"/>
        <item x="1"/>
        <item x="3"/>
        <item x="4"/>
        <item x="7"/>
        <item t="default"/>
      </items>
    </pivotField>
    <pivotField axis="axisRow" compact="0" outline="0" subtotalTop="0" showAll="0" includeNewItemsInFilter="1">
      <items count="72">
        <item x="42"/>
        <item x="49"/>
        <item x="38"/>
        <item x="17"/>
        <item x="45"/>
        <item x="36"/>
        <item x="48"/>
        <item x="10"/>
        <item x="6"/>
        <item x="37"/>
        <item x="47"/>
        <item x="21"/>
        <item x="43"/>
        <item x="20"/>
        <item x="0"/>
        <item x="31"/>
        <item x="44"/>
        <item x="5"/>
        <item x="26"/>
        <item x="24"/>
        <item x="23"/>
        <item x="15"/>
        <item x="13"/>
        <item x="12"/>
        <item x="4"/>
        <item x="16"/>
        <item x="7"/>
        <item x="30"/>
        <item x="14"/>
        <item x="1"/>
        <item x="25"/>
        <item x="33"/>
        <item x="29"/>
        <item x="2"/>
        <item x="27"/>
        <item x="32"/>
        <item x="35"/>
        <item x="52"/>
        <item x="40"/>
        <item x="22"/>
        <item x="53"/>
        <item x="39"/>
        <item x="11"/>
        <item x="9"/>
        <item x="34"/>
        <item x="19"/>
        <item x="41"/>
        <item x="28"/>
        <item x="3"/>
        <item x="55"/>
        <item x="51"/>
        <item x="50"/>
        <item x="46"/>
        <item x="8"/>
        <item x="54"/>
        <item x="56"/>
        <item x="57"/>
        <item x="59"/>
        <item x="60"/>
        <item x="63"/>
        <item x="64"/>
        <item x="61"/>
        <item x="62"/>
        <item x="58"/>
        <item x="18"/>
        <item x="65"/>
        <item x="66"/>
        <item x="67"/>
        <item x="68"/>
        <item x="69"/>
        <item x="70"/>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3"/>
        <item x="1"/>
        <item x="2"/>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axis="axisPage" compact="0" outline="0" subtotalTop="0" multipleItemSelectionAllowed="1" showAll="0" includeNewItemsInFilter="1">
      <items count="4">
        <item h="1" x="2"/>
        <item x="1"/>
        <item x="0"/>
        <item t="default"/>
      </items>
    </pivotField>
    <pivotField compact="0" outline="0" subtotalTop="0" showAll="0" includeNewItemsInFilter="1" defaultSubtotal="0"/>
    <pivotField axis="axisPage" compact="0" outline="0" subtotalTop="0" multipleItemSelectionAllowed="1" showAll="0" includeNewItemsInFilter="1">
      <items count="3">
        <item x="0"/>
        <item x="1"/>
        <item t="default"/>
      </items>
    </pivotField>
  </pivotFields>
  <rowFields count="2">
    <field x="5"/>
    <field x="6"/>
  </rowFields>
  <rowItems count="87">
    <i>
      <x/>
      <x v="14"/>
    </i>
    <i t="default">
      <x/>
    </i>
    <i>
      <x v="1"/>
      <x v="12"/>
    </i>
    <i r="1">
      <x v="13"/>
    </i>
    <i r="1">
      <x v="18"/>
    </i>
    <i r="1">
      <x v="44"/>
    </i>
    <i r="1">
      <x v="53"/>
    </i>
    <i r="1">
      <x v="66"/>
    </i>
    <i t="default">
      <x v="1"/>
    </i>
    <i>
      <x v="2"/>
      <x v="8"/>
    </i>
    <i r="1">
      <x v="15"/>
    </i>
    <i r="1">
      <x v="17"/>
    </i>
    <i r="1">
      <x v="41"/>
    </i>
    <i r="1">
      <x v="46"/>
    </i>
    <i r="1">
      <x v="48"/>
    </i>
    <i r="1">
      <x v="49"/>
    </i>
    <i r="1">
      <x v="61"/>
    </i>
    <i r="1">
      <x v="62"/>
    </i>
    <i r="1">
      <x v="64"/>
    </i>
    <i r="1">
      <x v="65"/>
    </i>
    <i t="default">
      <x v="2"/>
    </i>
    <i>
      <x v="3"/>
      <x/>
    </i>
    <i r="1">
      <x v="21"/>
    </i>
    <i r="1">
      <x v="35"/>
    </i>
    <i t="default">
      <x v="3"/>
    </i>
    <i>
      <x v="4"/>
      <x v="29"/>
    </i>
    <i r="1">
      <x v="30"/>
    </i>
    <i r="1">
      <x v="33"/>
    </i>
    <i r="1">
      <x v="54"/>
    </i>
    <i r="1">
      <x v="57"/>
    </i>
    <i t="default">
      <x v="4"/>
    </i>
    <i>
      <x v="5"/>
      <x v="1"/>
    </i>
    <i r="1">
      <x v="2"/>
    </i>
    <i r="1">
      <x v="3"/>
    </i>
    <i r="1">
      <x v="4"/>
    </i>
    <i r="1">
      <x v="5"/>
    </i>
    <i r="1">
      <x v="6"/>
    </i>
    <i r="1">
      <x v="7"/>
    </i>
    <i r="1">
      <x v="9"/>
    </i>
    <i r="1">
      <x v="10"/>
    </i>
    <i r="1">
      <x v="11"/>
    </i>
    <i r="1">
      <x v="12"/>
    </i>
    <i r="1">
      <x v="13"/>
    </i>
    <i r="1">
      <x v="20"/>
    </i>
    <i r="1">
      <x v="22"/>
    </i>
    <i r="1">
      <x v="23"/>
    </i>
    <i r="1">
      <x v="24"/>
    </i>
    <i r="1">
      <x v="25"/>
    </i>
    <i r="1">
      <x v="31"/>
    </i>
    <i r="1">
      <x v="34"/>
    </i>
    <i r="1">
      <x v="36"/>
    </i>
    <i r="1">
      <x v="37"/>
    </i>
    <i r="1">
      <x v="38"/>
    </i>
    <i r="1">
      <x v="39"/>
    </i>
    <i r="1">
      <x v="40"/>
    </i>
    <i r="1">
      <x v="42"/>
    </i>
    <i r="1">
      <x v="43"/>
    </i>
    <i r="1">
      <x v="45"/>
    </i>
    <i r="1">
      <x v="47"/>
    </i>
    <i r="1">
      <x v="48"/>
    </i>
    <i r="1">
      <x v="55"/>
    </i>
    <i r="1">
      <x v="56"/>
    </i>
    <i r="1">
      <x v="58"/>
    </i>
    <i r="1">
      <x v="63"/>
    </i>
    <i r="1">
      <x v="70"/>
    </i>
    <i t="default">
      <x v="5"/>
    </i>
    <i>
      <x v="6"/>
      <x v="6"/>
    </i>
    <i r="1">
      <x v="16"/>
    </i>
    <i r="1">
      <x v="19"/>
    </i>
    <i r="1">
      <x v="26"/>
    </i>
    <i r="1">
      <x v="27"/>
    </i>
    <i r="1">
      <x v="28"/>
    </i>
    <i r="1">
      <x v="32"/>
    </i>
    <i r="1">
      <x v="38"/>
    </i>
    <i r="1">
      <x v="58"/>
    </i>
    <i r="1">
      <x v="60"/>
    </i>
    <i r="1">
      <x v="68"/>
    </i>
    <i t="default">
      <x v="6"/>
    </i>
    <i>
      <x v="7"/>
      <x v="29"/>
    </i>
    <i r="1">
      <x v="50"/>
    </i>
    <i r="1">
      <x v="51"/>
    </i>
    <i r="1">
      <x v="52"/>
    </i>
    <i r="1">
      <x v="59"/>
    </i>
    <i r="1">
      <x v="67"/>
    </i>
    <i r="1">
      <x v="69"/>
    </i>
    <i t="default">
      <x v="7"/>
    </i>
    <i t="grand">
      <x/>
    </i>
  </rowItems>
  <colFields count="1">
    <field x="22"/>
  </colFields>
  <colItems count="4">
    <i>
      <x/>
    </i>
    <i>
      <x v="1"/>
    </i>
    <i>
      <x v="2"/>
    </i>
    <i t="grand">
      <x/>
    </i>
  </colItems>
  <pageFields count="3">
    <pageField fld="10" hier="0"/>
    <pageField fld="26" hier="0"/>
    <pageField fld="24" hier="-1"/>
  </pageFields>
  <dataFields count="1">
    <dataField name="Cuenta de CÓDIGO (2)" fld="1" subtotal="count" baseField="0" baseItem="0"/>
  </dataFields>
  <formats count="10">
    <format dxfId="1029">
      <pivotArea dataOnly="0" labelOnly="1" outline="0" fieldPosition="0">
        <references count="1">
          <reference field="22" count="0"/>
        </references>
      </pivotArea>
    </format>
    <format dxfId="1028">
      <pivotArea dataOnly="0" labelOnly="1" grandCol="1" outline="0" fieldPosition="0"/>
    </format>
    <format dxfId="1027">
      <pivotArea dataOnly="0" labelOnly="1" outline="0" fieldPosition="0">
        <references count="1">
          <reference field="22" count="0"/>
        </references>
      </pivotArea>
    </format>
    <format dxfId="1026">
      <pivotArea dataOnly="0" labelOnly="1" grandCol="1" outline="0" fieldPosition="0"/>
    </format>
    <format dxfId="1025">
      <pivotArea dataOnly="0" labelOnly="1" outline="0" fieldPosition="0">
        <references count="1">
          <reference field="22" count="0"/>
        </references>
      </pivotArea>
    </format>
    <format dxfId="1024">
      <pivotArea dataOnly="0" labelOnly="1" grandCol="1" outline="0" fieldPosition="0"/>
    </format>
    <format dxfId="1023">
      <pivotArea outline="0" fieldPosition="0"/>
    </format>
    <format dxfId="1022">
      <pivotArea outline="0" fieldPosition="0"/>
    </format>
    <format dxfId="1021">
      <pivotArea outline="0" fieldPosition="0">
        <references count="3">
          <reference field="5" count="1" selected="0">
            <x v="1"/>
          </reference>
          <reference field="6" count="1" selected="0">
            <x v="18"/>
          </reference>
          <reference field="22" count="0" selected="0"/>
        </references>
      </pivotArea>
    </format>
    <format dxfId="1020">
      <pivotArea dataOnly="0" labelOnly="1" outline="0" fieldPosition="0">
        <references count="2">
          <reference field="5" count="1" selected="0">
            <x v="1"/>
          </reference>
          <reference field="6" count="1">
            <x v="18"/>
          </reference>
        </references>
      </pivotArea>
    </format>
  </formats>
  <pivotTableStyleInfo name="PivotStyleMedium14" showRowHeaders="1" showColHeaders="1" showRowStripes="0" showColStripes="0" showLastColumn="1"/>
</pivotTableDefinition>
</file>

<file path=xl/pivotTables/pivotTable9.xml><?xml version="1.0" encoding="utf-8"?>
<pivotTableDefinition xmlns="http://schemas.openxmlformats.org/spreadsheetml/2006/main" name="Tabla dinámica1" cacheId="15"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A13:C24" firstHeaderRow="2" firstDataRow="2" firstDataCol="2"/>
  <pivotFields count="23">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5">
        <item h="1" x="3"/>
        <item x="0"/>
        <item x="1"/>
        <item x="2"/>
        <item t="default"/>
      </items>
    </pivotField>
    <pivotField compact="0" outline="0" subtotalTop="0" showAll="0" includeNewItemsInFilter="1"/>
    <pivotField compact="0" outline="0" subtotalTop="0" showAll="0" includeNewItemsInFilter="1" defaultSubtotal="0"/>
    <pivotField axis="axisRow" compact="0" outline="0" subtotalTop="0" showAll="0" includeNewItemsInFilter="1" defaultSubtotal="0">
      <items count="3">
        <item x="0"/>
        <item x="1"/>
        <item x="2"/>
      </items>
    </pivotField>
  </pivotFields>
  <rowFields count="2">
    <field x="19"/>
    <field x="22"/>
  </rowFields>
  <rowItems count="10">
    <i>
      <x v="1"/>
      <x/>
    </i>
    <i r="1">
      <x v="1"/>
    </i>
    <i t="default">
      <x v="1"/>
    </i>
    <i>
      <x v="2"/>
      <x/>
    </i>
    <i r="1">
      <x v="1"/>
    </i>
    <i t="default">
      <x v="2"/>
    </i>
    <i>
      <x v="3"/>
      <x/>
    </i>
    <i r="1">
      <x v="1"/>
    </i>
    <i t="default">
      <x v="3"/>
    </i>
    <i t="grand">
      <x/>
    </i>
  </rowItems>
  <colItems count="1">
    <i/>
  </colItems>
  <dataFields count="1">
    <dataField name="Cuenta de ESTADO (17)" fld="19" subtotal="count" baseField="0" baseItem="0"/>
  </dataFields>
  <formats count="5">
    <format dxfId="1019">
      <pivotArea dataOnly="0" outline="0" fieldPosition="0">
        <references count="1">
          <reference field="19" count="1">
            <x v="3"/>
          </reference>
        </references>
      </pivotArea>
    </format>
    <format dxfId="1018">
      <pivotArea outline="0" fieldPosition="0">
        <references count="1">
          <reference field="19" count="1" selected="0">
            <x v="2"/>
          </reference>
        </references>
      </pivotArea>
    </format>
    <format dxfId="1017">
      <pivotArea dataOnly="0" labelOnly="1" outline="0" fieldPosition="0">
        <references count="1">
          <reference field="19" count="1">
            <x v="2"/>
          </reference>
        </references>
      </pivotArea>
    </format>
    <format dxfId="1016">
      <pivotArea outline="0" fieldPosition="0">
        <references count="1">
          <reference field="19" count="1" selected="0">
            <x v="1"/>
          </reference>
        </references>
      </pivotArea>
    </format>
    <format dxfId="1015">
      <pivotArea dataOnly="0" labelOnly="1" outline="0" fieldPosition="0">
        <references count="1">
          <reference field="19" count="1">
            <x v="1"/>
          </reference>
        </references>
      </pivotArea>
    </format>
  </formats>
  <pivotTableStyleInfo showRowHeaders="1" showColHeaders="1" showRowStripes="0" showColStripes="0" showLastColumn="1"/>
</pivotTableDefinition>
</file>

<file path=xl/tables/table1.xml><?xml version="1.0" encoding="utf-8"?>
<table xmlns="http://schemas.openxmlformats.org/spreadsheetml/2006/main" id="4" name="Tabla135" displayName="Tabla135" ref="B46:E55" totalsRowShown="0" headerRowDxfId="1037" headerRowBorderDxfId="1036" tableBorderDxfId="1035" totalsRowBorderDxfId="1034">
  <tableColumns count="4">
    <tableColumn id="1" name="AREAS" dataDxfId="1033"/>
    <tableColumn id="2" name="NC ABIERTAS CON PLAN" dataDxfId="1032"/>
    <tableColumn id="3" name="NC ABIERTAS SIN PLAN" dataDxfId="1031"/>
    <tableColumn id="4" name="CERRADAS" dataDxfId="103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pivotTable" Target="../pivotTables/pivotTable9.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rinterSettings" Target="../printerSettings/printerSettings10.bin"/><Relationship Id="rId4"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pivotTable" Target="../pivotTables/pivotTable1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table" Target="../tables/table1.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5"/>
  <sheetViews>
    <sheetView showGridLines="0" tabSelected="1" workbookViewId="0"/>
  </sheetViews>
  <sheetFormatPr baseColWidth="10" defaultRowHeight="12.75" x14ac:dyDescent="0.2"/>
  <cols>
    <col min="1" max="1" width="10.85546875" customWidth="1"/>
    <col min="2" max="2" width="5.7109375" customWidth="1"/>
    <col min="3" max="3" width="15.7109375" customWidth="1"/>
    <col min="9" max="9" width="15.7109375" customWidth="1"/>
  </cols>
  <sheetData>
    <row r="1" spans="3:14" ht="63" customHeight="1" x14ac:dyDescent="0.2"/>
    <row r="2" spans="3:14" ht="23.25" customHeight="1" x14ac:dyDescent="0.2">
      <c r="C2" s="456" t="s">
        <v>960</v>
      </c>
      <c r="D2" s="456"/>
      <c r="E2" s="456"/>
      <c r="F2" s="456"/>
      <c r="G2" s="456"/>
      <c r="H2" s="456"/>
      <c r="I2" s="456"/>
      <c r="J2" s="456"/>
      <c r="K2" s="456"/>
      <c r="L2" s="456"/>
      <c r="M2" s="456"/>
      <c r="N2" s="456"/>
    </row>
    <row r="6" spans="3:14" ht="51.75" customHeight="1" x14ac:dyDescent="0.2">
      <c r="J6" s="457"/>
      <c r="K6" s="457"/>
      <c r="L6" s="457"/>
      <c r="M6" s="457"/>
    </row>
    <row r="7" spans="3:14" x14ac:dyDescent="0.2">
      <c r="E7" s="334"/>
      <c r="F7" s="334"/>
      <c r="G7" s="334"/>
    </row>
    <row r="10" spans="3:14" ht="51.75" customHeight="1" x14ac:dyDescent="0.2">
      <c r="D10" s="457"/>
      <c r="E10" s="457"/>
      <c r="F10" s="457"/>
      <c r="G10" s="457"/>
      <c r="J10" s="457"/>
      <c r="K10" s="457"/>
      <c r="L10" s="457"/>
      <c r="M10" s="457"/>
    </row>
    <row r="14" spans="3:14" ht="51.75" customHeight="1" x14ac:dyDescent="0.2">
      <c r="D14" s="457"/>
      <c r="E14" s="457"/>
      <c r="F14" s="457"/>
      <c r="G14" s="457"/>
      <c r="J14" s="457"/>
      <c r="K14" s="457"/>
      <c r="L14" s="457"/>
      <c r="M14" s="457"/>
    </row>
    <row r="24" spans="3:3" x14ac:dyDescent="0.2">
      <c r="C24" s="333" t="s">
        <v>692</v>
      </c>
    </row>
    <row r="25" spans="3:3" x14ac:dyDescent="0.2">
      <c r="C25" s="333" t="s">
        <v>893</v>
      </c>
    </row>
  </sheetData>
  <mergeCells count="6">
    <mergeCell ref="C2:N2"/>
    <mergeCell ref="D10:G10"/>
    <mergeCell ref="D14:G14"/>
    <mergeCell ref="J6:M6"/>
    <mergeCell ref="J10:M10"/>
    <mergeCell ref="J14:M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topLeftCell="A13" workbookViewId="0">
      <selection activeCell="B12" sqref="B12"/>
    </sheetView>
  </sheetViews>
  <sheetFormatPr baseColWidth="10" defaultRowHeight="12.75" x14ac:dyDescent="0.2"/>
  <cols>
    <col min="1" max="1" width="17.85546875" customWidth="1"/>
  </cols>
  <sheetData>
    <row r="1" spans="1:9" x14ac:dyDescent="0.2">
      <c r="B1" s="344" t="s">
        <v>689</v>
      </c>
    </row>
    <row r="2" spans="1:9" x14ac:dyDescent="0.2">
      <c r="A2" s="37" t="s">
        <v>430</v>
      </c>
      <c r="B2" s="290">
        <v>206</v>
      </c>
      <c r="G2" s="282">
        <v>2016</v>
      </c>
      <c r="H2" s="282" t="s">
        <v>696</v>
      </c>
    </row>
    <row r="3" spans="1:9" x14ac:dyDescent="0.2">
      <c r="A3" s="43" t="s">
        <v>429</v>
      </c>
      <c r="B3" s="290">
        <v>87</v>
      </c>
      <c r="F3" s="282" t="s">
        <v>661</v>
      </c>
      <c r="G3">
        <f>79+91</f>
        <v>170</v>
      </c>
      <c r="H3">
        <v>123</v>
      </c>
      <c r="I3">
        <f>+H3+G3</f>
        <v>293</v>
      </c>
    </row>
    <row r="4" spans="1:9" x14ac:dyDescent="0.2">
      <c r="A4" s="43" t="s">
        <v>428</v>
      </c>
      <c r="B4" s="290">
        <v>59</v>
      </c>
      <c r="F4" s="282" t="s">
        <v>662</v>
      </c>
      <c r="G4">
        <f>52+7</f>
        <v>59</v>
      </c>
    </row>
    <row r="5" spans="1:9" x14ac:dyDescent="0.2">
      <c r="B5" s="344">
        <f>SUM(B2:B4)</f>
        <v>352</v>
      </c>
    </row>
    <row r="6" spans="1:9" x14ac:dyDescent="0.2">
      <c r="A6" s="280" t="s">
        <v>694</v>
      </c>
      <c r="B6" s="34">
        <f>+B5-B4</f>
        <v>293</v>
      </c>
    </row>
    <row r="10" spans="1:9" ht="24" customHeight="1" x14ac:dyDescent="0.2">
      <c r="A10" s="478" t="s">
        <v>695</v>
      </c>
      <c r="B10" s="478"/>
      <c r="C10" s="478"/>
      <c r="D10" s="478"/>
      <c r="E10" s="478"/>
    </row>
    <row r="11" spans="1:9" ht="33" customHeight="1" x14ac:dyDescent="0.2">
      <c r="A11" s="344" t="s">
        <v>459</v>
      </c>
      <c r="B11" s="344" t="s">
        <v>430</v>
      </c>
      <c r="C11" s="344" t="s">
        <v>429</v>
      </c>
      <c r="D11" s="344" t="s">
        <v>428</v>
      </c>
      <c r="E11" s="344" t="s">
        <v>117</v>
      </c>
    </row>
    <row r="12" spans="1:9" x14ac:dyDescent="0.2">
      <c r="A12" s="37" t="s">
        <v>481</v>
      </c>
      <c r="B12" s="338">
        <v>78</v>
      </c>
      <c r="C12" s="339">
        <v>68</v>
      </c>
      <c r="D12" s="339">
        <v>7</v>
      </c>
      <c r="E12" s="316">
        <f>SUM(B12:D12)</f>
        <v>153</v>
      </c>
    </row>
    <row r="13" spans="1:9" x14ac:dyDescent="0.2">
      <c r="A13" s="43" t="s">
        <v>480</v>
      </c>
      <c r="B13" s="340">
        <v>128</v>
      </c>
      <c r="C13" s="331">
        <v>19</v>
      </c>
      <c r="D13" s="331">
        <v>52</v>
      </c>
      <c r="E13" s="317">
        <f>SUM(B13:D13)</f>
        <v>199</v>
      </c>
    </row>
    <row r="14" spans="1:9" x14ac:dyDescent="0.2">
      <c r="A14" s="285" t="s">
        <v>117</v>
      </c>
      <c r="B14" s="289">
        <f>SUM(B12:B13)</f>
        <v>206</v>
      </c>
      <c r="C14" s="289">
        <f>SUM(C12:C13)</f>
        <v>87</v>
      </c>
      <c r="D14" s="289">
        <f>SUM(D12:D13)</f>
        <v>59</v>
      </c>
      <c r="E14" s="289">
        <f>SUM(E12:E13)</f>
        <v>352</v>
      </c>
    </row>
    <row r="17" spans="1:4" ht="27.75" customHeight="1" x14ac:dyDescent="0.2">
      <c r="A17" s="480" t="s">
        <v>695</v>
      </c>
      <c r="B17" s="481"/>
      <c r="C17" s="481"/>
      <c r="D17" s="482"/>
    </row>
    <row r="18" spans="1:4" x14ac:dyDescent="0.2">
      <c r="A18" s="344" t="s">
        <v>459</v>
      </c>
      <c r="B18" s="344" t="s">
        <v>661</v>
      </c>
      <c r="C18" s="344" t="s">
        <v>662</v>
      </c>
      <c r="D18" s="344" t="s">
        <v>502</v>
      </c>
    </row>
    <row r="19" spans="1:4" x14ac:dyDescent="0.2">
      <c r="A19" s="50" t="s">
        <v>481</v>
      </c>
      <c r="B19" s="287">
        <f>+B12+C12</f>
        <v>146</v>
      </c>
      <c r="C19" s="287">
        <f>+D12</f>
        <v>7</v>
      </c>
      <c r="D19" s="287">
        <f>SUM(B19:C19)</f>
        <v>153</v>
      </c>
    </row>
    <row r="20" spans="1:4" x14ac:dyDescent="0.2">
      <c r="A20" s="50" t="s">
        <v>480</v>
      </c>
      <c r="B20" s="287">
        <f>+B13+C13</f>
        <v>147</v>
      </c>
      <c r="C20" s="287">
        <f>+D13</f>
        <v>52</v>
      </c>
      <c r="D20" s="287">
        <f>SUM(B20:C20)</f>
        <v>199</v>
      </c>
    </row>
    <row r="21" spans="1:4" x14ac:dyDescent="0.2">
      <c r="A21" s="285" t="s">
        <v>117</v>
      </c>
      <c r="B21" s="289">
        <f>SUM(B19:B20)</f>
        <v>293</v>
      </c>
      <c r="C21" s="289">
        <f>SUM(C19:C20)</f>
        <v>59</v>
      </c>
      <c r="D21" s="289">
        <f>SUM(D19:D20)</f>
        <v>352</v>
      </c>
    </row>
    <row r="23" spans="1:4" x14ac:dyDescent="0.2">
      <c r="A23">
        <v>59</v>
      </c>
      <c r="B23">
        <v>100</v>
      </c>
    </row>
    <row r="24" spans="1:4" x14ac:dyDescent="0.2">
      <c r="A24">
        <v>52</v>
      </c>
      <c r="B24" s="345">
        <f>+B23*A24/A23</f>
        <v>88.13559322033899</v>
      </c>
      <c r="C24" s="345">
        <f>+B23-B24</f>
        <v>11.86440677966101</v>
      </c>
      <c r="D24" s="345">
        <f>+C24+B24</f>
        <v>100</v>
      </c>
    </row>
    <row r="51" spans="1:5" ht="42" customHeight="1" x14ac:dyDescent="0.2">
      <c r="A51" s="347" t="s">
        <v>697</v>
      </c>
      <c r="B51" s="356" t="s">
        <v>430</v>
      </c>
      <c r="C51" s="357" t="s">
        <v>429</v>
      </c>
      <c r="D51" s="357" t="s">
        <v>428</v>
      </c>
      <c r="E51" s="346" t="s">
        <v>117</v>
      </c>
    </row>
    <row r="52" spans="1:5" ht="38.25" x14ac:dyDescent="0.2">
      <c r="A52" s="296" t="s">
        <v>178</v>
      </c>
      <c r="B52" s="348">
        <v>1</v>
      </c>
      <c r="C52" s="349"/>
      <c r="D52" s="349"/>
      <c r="E52" s="350">
        <f>SUM(B52:D52)</f>
        <v>1</v>
      </c>
    </row>
    <row r="53" spans="1:5" ht="25.5" x14ac:dyDescent="0.2">
      <c r="A53" s="297" t="s">
        <v>179</v>
      </c>
      <c r="B53" s="351">
        <v>11</v>
      </c>
      <c r="C53" s="332"/>
      <c r="D53" s="332">
        <v>5</v>
      </c>
      <c r="E53" s="350">
        <f t="shared" ref="E53:E59" si="0">SUM(B53:D53)</f>
        <v>16</v>
      </c>
    </row>
    <row r="54" spans="1:5" ht="38.25" x14ac:dyDescent="0.2">
      <c r="A54" s="297" t="s">
        <v>263</v>
      </c>
      <c r="B54" s="351">
        <v>17</v>
      </c>
      <c r="C54" s="332">
        <v>33</v>
      </c>
      <c r="D54" s="332">
        <v>4</v>
      </c>
      <c r="E54" s="350">
        <f t="shared" si="0"/>
        <v>54</v>
      </c>
    </row>
    <row r="55" spans="1:5" ht="25.5" x14ac:dyDescent="0.2">
      <c r="A55" s="297" t="s">
        <v>157</v>
      </c>
      <c r="B55" s="351">
        <v>11</v>
      </c>
      <c r="C55" s="332">
        <v>2</v>
      </c>
      <c r="D55" s="332">
        <v>7</v>
      </c>
      <c r="E55" s="350">
        <f t="shared" si="0"/>
        <v>20</v>
      </c>
    </row>
    <row r="56" spans="1:5" ht="38.25" x14ac:dyDescent="0.2">
      <c r="A56" s="297" t="s">
        <v>156</v>
      </c>
      <c r="B56" s="351">
        <v>31</v>
      </c>
      <c r="C56" s="332">
        <v>16</v>
      </c>
      <c r="D56" s="332">
        <v>2</v>
      </c>
      <c r="E56" s="350">
        <f t="shared" si="0"/>
        <v>49</v>
      </c>
    </row>
    <row r="57" spans="1:5" ht="38.25" x14ac:dyDescent="0.2">
      <c r="A57" s="297" t="s">
        <v>118</v>
      </c>
      <c r="B57" s="351">
        <v>109</v>
      </c>
      <c r="C57" s="332">
        <v>22</v>
      </c>
      <c r="D57" s="332">
        <v>40</v>
      </c>
      <c r="E57" s="350">
        <f t="shared" si="0"/>
        <v>171</v>
      </c>
    </row>
    <row r="58" spans="1:5" ht="25.5" x14ac:dyDescent="0.2">
      <c r="A58" s="297" t="s">
        <v>385</v>
      </c>
      <c r="B58" s="351">
        <v>19</v>
      </c>
      <c r="C58" s="332">
        <v>4</v>
      </c>
      <c r="D58" s="332">
        <v>1</v>
      </c>
      <c r="E58" s="350">
        <f t="shared" si="0"/>
        <v>24</v>
      </c>
    </row>
    <row r="59" spans="1:5" x14ac:dyDescent="0.2">
      <c r="A59" s="297" t="s">
        <v>548</v>
      </c>
      <c r="B59" s="351">
        <v>7</v>
      </c>
      <c r="C59" s="332">
        <v>10</v>
      </c>
      <c r="D59" s="332"/>
      <c r="E59" s="350">
        <f t="shared" si="0"/>
        <v>17</v>
      </c>
    </row>
    <row r="60" spans="1:5" x14ac:dyDescent="0.2">
      <c r="A60" s="44" t="s">
        <v>117</v>
      </c>
      <c r="B60" s="352">
        <f>SUM(B52:B59)</f>
        <v>206</v>
      </c>
      <c r="C60" s="352">
        <f>SUM(C52:C59)</f>
        <v>87</v>
      </c>
      <c r="D60" s="353">
        <f>SUM(D52:D59)</f>
        <v>59</v>
      </c>
      <c r="E60" s="354">
        <f>SUM(E52:E59)</f>
        <v>352</v>
      </c>
    </row>
    <row r="61" spans="1:5" x14ac:dyDescent="0.2">
      <c r="E61" s="355">
        <f>SUM(B60:D60)</f>
        <v>352</v>
      </c>
    </row>
    <row r="64" spans="1:5" x14ac:dyDescent="0.2">
      <c r="A64" s="480" t="s">
        <v>698</v>
      </c>
      <c r="B64" s="481"/>
      <c r="C64" s="481"/>
      <c r="D64" s="482"/>
    </row>
    <row r="65" spans="1:4" x14ac:dyDescent="0.2">
      <c r="A65" s="344" t="s">
        <v>459</v>
      </c>
      <c r="B65" s="344" t="s">
        <v>661</v>
      </c>
      <c r="C65" s="344" t="s">
        <v>662</v>
      </c>
      <c r="D65" s="344" t="s">
        <v>502</v>
      </c>
    </row>
    <row r="66" spans="1:4" ht="38.25" x14ac:dyDescent="0.2">
      <c r="A66" s="358" t="s">
        <v>178</v>
      </c>
      <c r="B66" s="359">
        <f>+B52+C52</f>
        <v>1</v>
      </c>
      <c r="C66" s="359">
        <f>+D52</f>
        <v>0</v>
      </c>
      <c r="D66" s="359">
        <f>SUM(B66:C66)</f>
        <v>1</v>
      </c>
    </row>
    <row r="67" spans="1:4" ht="25.5" x14ac:dyDescent="0.2">
      <c r="A67" s="358" t="s">
        <v>179</v>
      </c>
      <c r="B67" s="359">
        <f t="shared" ref="B67:B73" si="1">+B53+C53</f>
        <v>11</v>
      </c>
      <c r="C67" s="359">
        <f t="shared" ref="C67:C73" si="2">+D53</f>
        <v>5</v>
      </c>
      <c r="D67" s="359">
        <f t="shared" ref="D67:D73" si="3">SUM(B67:C67)</f>
        <v>16</v>
      </c>
    </row>
    <row r="68" spans="1:4" ht="38.25" x14ac:dyDescent="0.2">
      <c r="A68" s="358" t="s">
        <v>263</v>
      </c>
      <c r="B68" s="359">
        <f t="shared" si="1"/>
        <v>50</v>
      </c>
      <c r="C68" s="359">
        <f t="shared" si="2"/>
        <v>4</v>
      </c>
      <c r="D68" s="359">
        <f t="shared" si="3"/>
        <v>54</v>
      </c>
    </row>
    <row r="69" spans="1:4" ht="25.5" x14ac:dyDescent="0.2">
      <c r="A69" s="358" t="s">
        <v>157</v>
      </c>
      <c r="B69" s="359">
        <f t="shared" si="1"/>
        <v>13</v>
      </c>
      <c r="C69" s="359">
        <f t="shared" si="2"/>
        <v>7</v>
      </c>
      <c r="D69" s="359">
        <f t="shared" si="3"/>
        <v>20</v>
      </c>
    </row>
    <row r="70" spans="1:4" ht="38.25" x14ac:dyDescent="0.2">
      <c r="A70" s="358" t="s">
        <v>156</v>
      </c>
      <c r="B70" s="359">
        <f t="shared" si="1"/>
        <v>47</v>
      </c>
      <c r="C70" s="359">
        <f t="shared" si="2"/>
        <v>2</v>
      </c>
      <c r="D70" s="359">
        <f t="shared" si="3"/>
        <v>49</v>
      </c>
    </row>
    <row r="71" spans="1:4" ht="38.25" x14ac:dyDescent="0.2">
      <c r="A71" s="358" t="s">
        <v>118</v>
      </c>
      <c r="B71" s="359">
        <f t="shared" si="1"/>
        <v>131</v>
      </c>
      <c r="C71" s="359">
        <f t="shared" si="2"/>
        <v>40</v>
      </c>
      <c r="D71" s="359">
        <f t="shared" si="3"/>
        <v>171</v>
      </c>
    </row>
    <row r="72" spans="1:4" ht="25.5" x14ac:dyDescent="0.2">
      <c r="A72" s="358" t="s">
        <v>385</v>
      </c>
      <c r="B72" s="359">
        <f t="shared" si="1"/>
        <v>23</v>
      </c>
      <c r="C72" s="359">
        <f t="shared" si="2"/>
        <v>1</v>
      </c>
      <c r="D72" s="359">
        <f t="shared" si="3"/>
        <v>24</v>
      </c>
    </row>
    <row r="73" spans="1:4" x14ac:dyDescent="0.2">
      <c r="A73" s="358" t="s">
        <v>548</v>
      </c>
      <c r="B73" s="359">
        <f t="shared" si="1"/>
        <v>17</v>
      </c>
      <c r="C73" s="359">
        <f t="shared" si="2"/>
        <v>0</v>
      </c>
      <c r="D73" s="359">
        <f t="shared" si="3"/>
        <v>17</v>
      </c>
    </row>
    <row r="74" spans="1:4" x14ac:dyDescent="0.2">
      <c r="A74" s="344" t="s">
        <v>502</v>
      </c>
      <c r="B74" s="344">
        <f>SUM(B66:B73)</f>
        <v>293</v>
      </c>
      <c r="C74" s="344">
        <f>SUM(C66:C73)</f>
        <v>59</v>
      </c>
      <c r="D74" s="344">
        <f>SUM(D66:D73)</f>
        <v>352</v>
      </c>
    </row>
  </sheetData>
  <mergeCells count="3">
    <mergeCell ref="A10:E10"/>
    <mergeCell ref="A17:D17"/>
    <mergeCell ref="A64:D6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63"/>
  <sheetViews>
    <sheetView zoomScaleNormal="100" workbookViewId="0">
      <pane xSplit="1" ySplit="4" topLeftCell="B11" activePane="bottomRight" state="frozen"/>
      <selection pane="topRight" activeCell="B1" sqref="B1"/>
      <selection pane="bottomLeft" activeCell="A5" sqref="A5"/>
      <selection pane="bottomRight" activeCell="B22" activeCellId="2" sqref="B15:B16 B18:B19 B21:B22"/>
      <pivotSelection pane="bottomRight" showHeader="1" axis="axisRow" dimension="1" activeRow="21" activeCol="1" previousRow="21" previousCol="1" click="1" r:id="rId1">
        <pivotArea dataOnly="0" labelOnly="1" outline="0" fieldPosition="0">
          <references count="1">
            <reference field="22" count="0"/>
          </references>
        </pivotArea>
      </pivotSelection>
    </sheetView>
  </sheetViews>
  <sheetFormatPr baseColWidth="10" defaultRowHeight="12.75" x14ac:dyDescent="0.2"/>
  <cols>
    <col min="1" max="1" width="21.5703125" customWidth="1"/>
    <col min="2" max="2" width="15.28515625" customWidth="1"/>
    <col min="3" max="3" width="5" customWidth="1"/>
    <col min="4" max="4" width="18.140625" customWidth="1"/>
    <col min="6" max="6" width="13.7109375" customWidth="1"/>
    <col min="8" max="8" width="12.28515625" customWidth="1"/>
    <col min="17" max="17" width="11.42578125" style="97"/>
  </cols>
  <sheetData>
    <row r="1" spans="1:22" ht="13.5" thickBot="1" x14ac:dyDescent="0.25"/>
    <row r="2" spans="1:22" x14ac:dyDescent="0.2">
      <c r="A2" s="483" t="s">
        <v>193</v>
      </c>
      <c r="B2" s="484"/>
      <c r="C2" s="484"/>
    </row>
    <row r="3" spans="1:22" ht="28.5" customHeight="1" x14ac:dyDescent="0.2">
      <c r="A3" s="485"/>
      <c r="B3" s="486"/>
      <c r="C3" s="486"/>
    </row>
    <row r="4" spans="1:22" ht="16.5" thickBot="1" x14ac:dyDescent="0.3">
      <c r="A4" s="27"/>
      <c r="B4" s="240"/>
      <c r="C4" s="241">
        <v>41974</v>
      </c>
      <c r="D4" s="36">
        <v>42370</v>
      </c>
      <c r="E4" s="36">
        <v>42401</v>
      </c>
      <c r="F4" s="36">
        <v>42430</v>
      </c>
      <c r="G4" s="36">
        <v>42461</v>
      </c>
      <c r="H4" s="36">
        <v>42491</v>
      </c>
      <c r="I4" s="36">
        <v>42522</v>
      </c>
      <c r="J4" s="36">
        <v>42552</v>
      </c>
      <c r="K4" s="36">
        <v>42583</v>
      </c>
      <c r="L4" s="36">
        <v>42614</v>
      </c>
    </row>
    <row r="5" spans="1:22" ht="31.5" thickBot="1" x14ac:dyDescent="0.3">
      <c r="A5" s="31" t="s">
        <v>194</v>
      </c>
      <c r="B5" s="242"/>
      <c r="C5" s="243">
        <v>1661</v>
      </c>
      <c r="D5" s="78">
        <v>602</v>
      </c>
      <c r="E5" s="78">
        <v>615</v>
      </c>
      <c r="F5" s="78">
        <v>647</v>
      </c>
      <c r="G5" s="106">
        <v>661</v>
      </c>
      <c r="H5" s="78">
        <v>677</v>
      </c>
      <c r="I5" s="78">
        <v>727</v>
      </c>
      <c r="J5" s="78">
        <v>740</v>
      </c>
      <c r="K5" s="78">
        <v>782</v>
      </c>
      <c r="L5" s="78">
        <f>GETPIVOTDATA("ESTADO (17)",$A$13)</f>
        <v>831</v>
      </c>
    </row>
    <row r="6" spans="1:22" ht="15" x14ac:dyDescent="0.2">
      <c r="A6" s="246" t="s">
        <v>195</v>
      </c>
      <c r="B6" s="247"/>
      <c r="C6" s="247">
        <v>200</v>
      </c>
      <c r="D6" s="79">
        <v>35</v>
      </c>
      <c r="E6" s="79">
        <v>71</v>
      </c>
      <c r="F6" s="79">
        <v>231</v>
      </c>
      <c r="G6" s="17">
        <v>342</v>
      </c>
      <c r="H6" s="79">
        <v>355</v>
      </c>
      <c r="I6" s="79">
        <v>404</v>
      </c>
      <c r="J6" s="79">
        <v>477</v>
      </c>
      <c r="K6" s="79">
        <f>GETPIVOTDATA("ESTADO (17)",$A$13,"ESTADO (17)","Cerrada")</f>
        <v>537</v>
      </c>
      <c r="L6" s="79">
        <f>GETPIVOTDATA("ESTADO (17)",$A$13,"ESTADO (17)","Cerrada")</f>
        <v>537</v>
      </c>
    </row>
    <row r="7" spans="1:22" ht="15" x14ac:dyDescent="0.2">
      <c r="A7" s="28" t="s">
        <v>196</v>
      </c>
      <c r="B7" s="244"/>
      <c r="C7" s="244">
        <v>222</v>
      </c>
      <c r="D7" s="79">
        <v>303</v>
      </c>
      <c r="E7" s="79">
        <v>342</v>
      </c>
      <c r="F7" s="79">
        <v>266</v>
      </c>
      <c r="G7" s="17">
        <v>305</v>
      </c>
      <c r="H7" s="79">
        <v>303</v>
      </c>
      <c r="I7" s="79">
        <v>266</v>
      </c>
      <c r="J7" s="79">
        <v>218</v>
      </c>
      <c r="K7" s="79">
        <v>213</v>
      </c>
      <c r="L7" s="79">
        <f>GETPIVOTDATA("ESTADO (17)",$A$13,"ESTADO (17)","Abierta con plan")</f>
        <v>202</v>
      </c>
    </row>
    <row r="8" spans="1:22" ht="15.75" thickBot="1" x14ac:dyDescent="0.25">
      <c r="A8" s="29" t="s">
        <v>197</v>
      </c>
      <c r="B8" s="245"/>
      <c r="C8" s="245">
        <v>1239</v>
      </c>
      <c r="D8" s="79">
        <v>194</v>
      </c>
      <c r="E8" s="79">
        <v>202</v>
      </c>
      <c r="F8" s="79">
        <v>150</v>
      </c>
      <c r="G8" s="17">
        <v>14</v>
      </c>
      <c r="H8" s="79">
        <v>19</v>
      </c>
      <c r="I8" s="79">
        <v>57</v>
      </c>
      <c r="J8" s="79">
        <v>45</v>
      </c>
      <c r="K8" s="79">
        <v>68</v>
      </c>
      <c r="L8" s="79">
        <f>GETPIVOTDATA("ESTADO (17)",$A$13,"ESTADO (17)","Abierta sin plan")</f>
        <v>92</v>
      </c>
    </row>
    <row r="11" spans="1:22" ht="15.75" thickBot="1" x14ac:dyDescent="0.25">
      <c r="A11" s="15"/>
      <c r="B11" s="15"/>
      <c r="K11" s="487" t="s">
        <v>278</v>
      </c>
      <c r="L11" s="488"/>
      <c r="M11" s="488"/>
      <c r="N11" s="488"/>
      <c r="O11" s="488"/>
    </row>
    <row r="12" spans="1:22" ht="26.25" thickBot="1" x14ac:dyDescent="0.25">
      <c r="D12" s="146" t="s">
        <v>603</v>
      </c>
      <c r="E12" s="147" t="s">
        <v>493</v>
      </c>
      <c r="F12" s="147" t="s">
        <v>494</v>
      </c>
      <c r="G12" s="147" t="s">
        <v>495</v>
      </c>
      <c r="H12" s="148" t="s">
        <v>237</v>
      </c>
      <c r="I12" s="147" t="s">
        <v>214</v>
      </c>
      <c r="J12" s="145"/>
      <c r="K12" s="66" t="s">
        <v>602</v>
      </c>
      <c r="L12" s="130" t="s">
        <v>493</v>
      </c>
      <c r="M12" s="130" t="s">
        <v>494</v>
      </c>
      <c r="N12" s="130" t="s">
        <v>495</v>
      </c>
      <c r="O12" s="68" t="s">
        <v>237</v>
      </c>
      <c r="P12" s="130" t="s">
        <v>214</v>
      </c>
      <c r="R12" s="66" t="s">
        <v>232</v>
      </c>
      <c r="S12" s="76" t="s">
        <v>234</v>
      </c>
      <c r="T12" s="76" t="s">
        <v>235</v>
      </c>
      <c r="U12" s="76" t="s">
        <v>236</v>
      </c>
      <c r="V12" s="77" t="s">
        <v>237</v>
      </c>
    </row>
    <row r="13" spans="1:22" ht="13.5" thickTop="1" x14ac:dyDescent="0.2">
      <c r="A13" s="42" t="s">
        <v>220</v>
      </c>
      <c r="B13" s="38"/>
      <c r="C13" s="45"/>
      <c r="D13" s="62" t="s">
        <v>480</v>
      </c>
      <c r="E13" s="57">
        <f>GETPIVOTDATA("ESTADO (17)",$A$13,"ESTADO (17)","Cerrada","TIPO2","Técnicas ")</f>
        <v>366</v>
      </c>
      <c r="F13" s="57">
        <f>GETPIVOTDATA("ESTADO (17)",$A$13,"ESTADO (17)","Abierta con plan","TIPO2","Técnicas ")</f>
        <v>124</v>
      </c>
      <c r="G13" s="107">
        <f>GETPIVOTDATA("ESTADO (17)",$A$13,"ESTADO (17)","Abierta sin plan","TIPO2","Técnicas ")</f>
        <v>24</v>
      </c>
      <c r="H13" s="58">
        <f>SUM(E13:G13)</f>
        <v>514</v>
      </c>
      <c r="I13" s="131">
        <f>+H13/H15</f>
        <v>0.61853188929001202</v>
      </c>
      <c r="J13" s="135"/>
      <c r="K13" s="62" t="s">
        <v>480</v>
      </c>
      <c r="L13" s="57">
        <v>333</v>
      </c>
      <c r="M13" s="57">
        <v>134</v>
      </c>
      <c r="N13" s="107">
        <v>22</v>
      </c>
      <c r="O13" s="58">
        <v>489</v>
      </c>
      <c r="P13" s="270">
        <f>+O13/O15</f>
        <v>0.6253196930946292</v>
      </c>
      <c r="R13" s="69" t="s">
        <v>226</v>
      </c>
      <c r="S13" s="70">
        <v>990</v>
      </c>
      <c r="T13" s="70">
        <v>328</v>
      </c>
      <c r="U13" s="70">
        <v>55</v>
      </c>
      <c r="V13" s="71">
        <f>U13+T13+S13</f>
        <v>1373</v>
      </c>
    </row>
    <row r="14" spans="1:22" x14ac:dyDescent="0.2">
      <c r="A14" s="42" t="s">
        <v>218</v>
      </c>
      <c r="B14" s="42" t="s">
        <v>530</v>
      </c>
      <c r="C14" s="45" t="s">
        <v>198</v>
      </c>
      <c r="D14" s="62" t="s">
        <v>481</v>
      </c>
      <c r="E14" s="57">
        <f>GETPIVOTDATA("ESTADO (17)",$A$13,"ESTADO (17)","Cerrada","TIPO2","Organizacionales")</f>
        <v>171</v>
      </c>
      <c r="F14" s="57">
        <f>GETPIVOTDATA("ESTADO (17)",$A$13,"ESTADO (17)","Abierta con plan","TIPO2","Organizacionales")</f>
        <v>78</v>
      </c>
      <c r="G14" s="107">
        <f>GETPIVOTDATA("ESTADO (17)",$A$13,"ESTADO (17)","Abierta sin plan","TIPO2","Organizacionales")</f>
        <v>68</v>
      </c>
      <c r="H14" s="108">
        <f>SUM(E14:G14)</f>
        <v>317</v>
      </c>
      <c r="I14" s="132">
        <f>+H14/H15</f>
        <v>0.38146811070998798</v>
      </c>
      <c r="J14" s="135"/>
      <c r="K14" s="62" t="s">
        <v>481</v>
      </c>
      <c r="L14" s="57">
        <v>168</v>
      </c>
      <c r="M14" s="57">
        <v>79</v>
      </c>
      <c r="N14" s="107">
        <v>46</v>
      </c>
      <c r="O14" s="108">
        <v>293</v>
      </c>
      <c r="P14" s="271">
        <f>+O14/O15</f>
        <v>0.37468030690537085</v>
      </c>
      <c r="R14" s="72" t="s">
        <v>224</v>
      </c>
      <c r="S14" s="73">
        <v>510</v>
      </c>
      <c r="T14" s="73">
        <f>+T15-T13</f>
        <v>37</v>
      </c>
      <c r="U14" s="73">
        <f>+U15-U13</f>
        <v>182</v>
      </c>
      <c r="V14" s="71">
        <f>U14+T14+S14</f>
        <v>729</v>
      </c>
    </row>
    <row r="15" spans="1:22" x14ac:dyDescent="0.2">
      <c r="A15" s="196" t="s">
        <v>430</v>
      </c>
      <c r="B15" s="37" t="s">
        <v>481</v>
      </c>
      <c r="C15" s="222">
        <v>78</v>
      </c>
      <c r="D15" s="59" t="s">
        <v>198</v>
      </c>
      <c r="E15" s="60">
        <f>SUM(E13:E14)</f>
        <v>537</v>
      </c>
      <c r="F15" s="60">
        <f>SUM(F13:F14)</f>
        <v>202</v>
      </c>
      <c r="G15" s="60">
        <f>SUM(G13:G14)</f>
        <v>92</v>
      </c>
      <c r="H15" s="61">
        <f>SUM(E15:G15)</f>
        <v>831</v>
      </c>
      <c r="I15" s="133">
        <f>+H15/H15</f>
        <v>1</v>
      </c>
      <c r="J15" s="135"/>
      <c r="K15" s="59" t="s">
        <v>198</v>
      </c>
      <c r="L15" s="60">
        <v>501</v>
      </c>
      <c r="M15" s="60">
        <v>213</v>
      </c>
      <c r="N15" s="60">
        <v>68</v>
      </c>
      <c r="O15" s="61">
        <v>782</v>
      </c>
      <c r="P15" s="272">
        <f>+O15/O15</f>
        <v>1</v>
      </c>
      <c r="Q15" s="144"/>
      <c r="R15" s="74" t="s">
        <v>117</v>
      </c>
      <c r="S15" s="75">
        <v>1500</v>
      </c>
      <c r="T15" s="75">
        <v>365</v>
      </c>
      <c r="U15" s="75">
        <v>237</v>
      </c>
      <c r="V15" s="71">
        <f>U15+T15+S15</f>
        <v>2102</v>
      </c>
    </row>
    <row r="16" spans="1:22" ht="13.5" thickBot="1" x14ac:dyDescent="0.25">
      <c r="A16" s="295"/>
      <c r="B16" s="43" t="s">
        <v>480</v>
      </c>
      <c r="C16" s="150">
        <v>124</v>
      </c>
      <c r="Q16" s="135"/>
    </row>
    <row r="17" spans="1:21" ht="26.25" thickBot="1" x14ac:dyDescent="0.25">
      <c r="A17" s="37" t="s">
        <v>434</v>
      </c>
      <c r="B17" s="38"/>
      <c r="C17" s="46">
        <v>202</v>
      </c>
      <c r="E17" s="76" t="s">
        <v>234</v>
      </c>
      <c r="F17" s="76" t="s">
        <v>236</v>
      </c>
      <c r="G17" s="11"/>
      <c r="K17" s="66" t="s">
        <v>503</v>
      </c>
      <c r="L17" s="130" t="s">
        <v>493</v>
      </c>
      <c r="M17" s="130" t="s">
        <v>494</v>
      </c>
      <c r="N17" s="130" t="s">
        <v>495</v>
      </c>
      <c r="O17" s="68" t="s">
        <v>237</v>
      </c>
      <c r="P17" s="130" t="s">
        <v>214</v>
      </c>
      <c r="Q17" s="142"/>
      <c r="R17" s="91">
        <v>42370</v>
      </c>
      <c r="S17" s="92" t="s">
        <v>230</v>
      </c>
      <c r="T17" s="93" t="s">
        <v>231</v>
      </c>
      <c r="U17">
        <f>602+T20</f>
        <v>602</v>
      </c>
    </row>
    <row r="18" spans="1:21" ht="13.5" thickTop="1" x14ac:dyDescent="0.2">
      <c r="A18" s="239" t="s">
        <v>428</v>
      </c>
      <c r="B18" s="37" t="s">
        <v>481</v>
      </c>
      <c r="C18" s="235">
        <v>171</v>
      </c>
      <c r="E18" s="34">
        <f>E15</f>
        <v>537</v>
      </c>
      <c r="F18" s="34">
        <f>+F15+G15</f>
        <v>294</v>
      </c>
      <c r="G18" s="11"/>
      <c r="K18" s="62" t="s">
        <v>480</v>
      </c>
      <c r="L18" s="57">
        <f>187+12+16+3+29+62+6</f>
        <v>315</v>
      </c>
      <c r="M18" s="57">
        <f>139-5</f>
        <v>134</v>
      </c>
      <c r="N18" s="107">
        <v>25</v>
      </c>
      <c r="O18" s="58">
        <f>SUM(L18:N18)</f>
        <v>474</v>
      </c>
      <c r="P18" s="131">
        <f>+O18/740</f>
        <v>0.64054054054054055</v>
      </c>
      <c r="Q18" s="143"/>
      <c r="R18" s="64" t="s">
        <v>229</v>
      </c>
      <c r="S18" s="50">
        <v>0</v>
      </c>
      <c r="T18" s="94">
        <v>0</v>
      </c>
    </row>
    <row r="19" spans="1:21" x14ac:dyDescent="0.2">
      <c r="A19" s="294"/>
      <c r="B19" s="43" t="s">
        <v>480</v>
      </c>
      <c r="C19" s="149">
        <v>366</v>
      </c>
      <c r="E19">
        <f>+E18-501</f>
        <v>36</v>
      </c>
      <c r="G19" s="80"/>
      <c r="H19">
        <f>E14-168</f>
        <v>3</v>
      </c>
      <c r="K19" s="62" t="s">
        <v>481</v>
      </c>
      <c r="L19" s="57">
        <f>156+1+1+1+3</f>
        <v>162</v>
      </c>
      <c r="M19" s="57">
        <v>84</v>
      </c>
      <c r="N19" s="107">
        <v>20</v>
      </c>
      <c r="O19" s="108">
        <f>SUM(L19:N19)</f>
        <v>266</v>
      </c>
      <c r="P19" s="132">
        <f>+O19/740</f>
        <v>0.35945945945945945</v>
      </c>
      <c r="R19" s="64" t="s">
        <v>227</v>
      </c>
      <c r="S19" s="50">
        <v>35</v>
      </c>
      <c r="T19" s="94"/>
    </row>
    <row r="20" spans="1:21" ht="13.5" thickBot="1" x14ac:dyDescent="0.25">
      <c r="A20" s="37" t="s">
        <v>435</v>
      </c>
      <c r="B20" s="38"/>
      <c r="C20" s="46">
        <v>537</v>
      </c>
      <c r="K20" s="59" t="s">
        <v>198</v>
      </c>
      <c r="L20" s="60">
        <f>SUM(L18:L19)</f>
        <v>477</v>
      </c>
      <c r="M20" s="60">
        <f>SUM(M18:M19)</f>
        <v>218</v>
      </c>
      <c r="N20" s="60">
        <f>SUM(N18:N19)</f>
        <v>45</v>
      </c>
      <c r="O20" s="61">
        <f>SUM(L20:N20)</f>
        <v>740</v>
      </c>
      <c r="P20" s="133">
        <f>+O20/740</f>
        <v>1</v>
      </c>
      <c r="R20" s="84"/>
      <c r="S20" s="95">
        <f>SUM(S18:S19)</f>
        <v>35</v>
      </c>
      <c r="T20" s="96"/>
    </row>
    <row r="21" spans="1:21" ht="13.5" thickBot="1" x14ac:dyDescent="0.25">
      <c r="A21" s="111" t="s">
        <v>429</v>
      </c>
      <c r="B21" s="37" t="s">
        <v>481</v>
      </c>
      <c r="C21" s="127">
        <v>68</v>
      </c>
    </row>
    <row r="22" spans="1:21" ht="39" thickBot="1" x14ac:dyDescent="0.25">
      <c r="A22" s="293"/>
      <c r="B22" s="43" t="s">
        <v>480</v>
      </c>
      <c r="C22" s="110">
        <v>24</v>
      </c>
      <c r="K22" s="66" t="s">
        <v>371</v>
      </c>
      <c r="L22" s="130" t="s">
        <v>484</v>
      </c>
      <c r="M22" s="130" t="s">
        <v>483</v>
      </c>
      <c r="N22" s="130" t="s">
        <v>482</v>
      </c>
      <c r="O22" s="68" t="s">
        <v>237</v>
      </c>
      <c r="P22" s="130" t="s">
        <v>214</v>
      </c>
      <c r="R22" s="63">
        <v>42401</v>
      </c>
      <c r="S22" s="92" t="s">
        <v>230</v>
      </c>
      <c r="T22" s="93" t="s">
        <v>231</v>
      </c>
      <c r="U22">
        <f>+U17+T25</f>
        <v>615</v>
      </c>
    </row>
    <row r="23" spans="1:21" ht="13.5" thickTop="1" x14ac:dyDescent="0.2">
      <c r="A23" s="37" t="s">
        <v>436</v>
      </c>
      <c r="B23" s="38"/>
      <c r="C23" s="46">
        <v>92</v>
      </c>
      <c r="K23" s="62" t="s">
        <v>480</v>
      </c>
      <c r="L23" s="57">
        <f>187+12+16+3+29</f>
        <v>247</v>
      </c>
      <c r="M23" s="57">
        <v>184</v>
      </c>
      <c r="N23" s="107">
        <v>35</v>
      </c>
      <c r="O23" s="58">
        <f>SUM(L23:N23)</f>
        <v>466</v>
      </c>
      <c r="P23" s="131">
        <f>+O23/727</f>
        <v>0.64099037138927095</v>
      </c>
      <c r="R23" s="64" t="s">
        <v>229</v>
      </c>
      <c r="S23" s="50">
        <v>31</v>
      </c>
      <c r="T23" s="94">
        <v>10</v>
      </c>
    </row>
    <row r="24" spans="1:21" ht="13.5" thickBot="1" x14ac:dyDescent="0.25">
      <c r="A24" s="44" t="s">
        <v>117</v>
      </c>
      <c r="B24" s="292"/>
      <c r="C24" s="48">
        <v>831</v>
      </c>
      <c r="K24" s="62" t="s">
        <v>481</v>
      </c>
      <c r="L24" s="57">
        <f>156+1</f>
        <v>157</v>
      </c>
      <c r="M24" s="57">
        <v>82</v>
      </c>
      <c r="N24" s="107">
        <v>22</v>
      </c>
      <c r="O24" s="108">
        <f>SUM(L24:N24)</f>
        <v>261</v>
      </c>
      <c r="P24" s="132">
        <f>+O24/727</f>
        <v>0.35900962861072905</v>
      </c>
      <c r="R24" s="65" t="s">
        <v>227</v>
      </c>
      <c r="S24" s="50">
        <f>+L44-S19</f>
        <v>5</v>
      </c>
      <c r="T24" s="94">
        <v>3</v>
      </c>
    </row>
    <row r="25" spans="1:21" x14ac:dyDescent="0.2">
      <c r="K25" s="59" t="s">
        <v>198</v>
      </c>
      <c r="L25" s="60">
        <f>SUM(L23:L24)</f>
        <v>404</v>
      </c>
      <c r="M25" s="60">
        <f>SUM(M23:M24)</f>
        <v>266</v>
      </c>
      <c r="N25" s="60">
        <f>SUM(N23:N24)</f>
        <v>57</v>
      </c>
      <c r="O25" s="61">
        <f>SUM(L25:N25)</f>
        <v>727</v>
      </c>
      <c r="P25" s="133">
        <f>+O25/727</f>
        <v>1</v>
      </c>
      <c r="R25" s="82"/>
      <c r="S25" s="11">
        <f>SUM(S23:S24)</f>
        <v>36</v>
      </c>
      <c r="T25" s="83">
        <f>SUM(T23:T24)</f>
        <v>13</v>
      </c>
    </row>
    <row r="26" spans="1:21" x14ac:dyDescent="0.2">
      <c r="R26" s="11"/>
      <c r="S26" s="252"/>
      <c r="T26" s="11"/>
    </row>
    <row r="27" spans="1:21" ht="26.25" thickBot="1" x14ac:dyDescent="0.25">
      <c r="K27" s="66" t="s">
        <v>372</v>
      </c>
      <c r="L27" s="67" t="s">
        <v>234</v>
      </c>
      <c r="M27" s="67" t="s">
        <v>235</v>
      </c>
      <c r="N27" s="67" t="s">
        <v>236</v>
      </c>
      <c r="O27" s="68" t="s">
        <v>237</v>
      </c>
    </row>
    <row r="28" spans="1:21" ht="13.5" thickTop="1" x14ac:dyDescent="0.2">
      <c r="K28" s="62" t="s">
        <v>229</v>
      </c>
      <c r="L28" s="57">
        <f>187+12</f>
        <v>199</v>
      </c>
      <c r="M28" s="57">
        <v>221</v>
      </c>
      <c r="N28" s="107">
        <v>11</v>
      </c>
      <c r="O28" s="58">
        <f>SUM(L28:N28)</f>
        <v>431</v>
      </c>
      <c r="R28" s="63">
        <v>42430</v>
      </c>
      <c r="S28" s="92" t="s">
        <v>230</v>
      </c>
      <c r="T28" s="93" t="s">
        <v>231</v>
      </c>
      <c r="U28">
        <f>+U22+T31</f>
        <v>647</v>
      </c>
    </row>
    <row r="29" spans="1:21" x14ac:dyDescent="0.2">
      <c r="K29" s="62" t="s">
        <v>340</v>
      </c>
      <c r="L29" s="57">
        <v>156</v>
      </c>
      <c r="M29" s="57">
        <v>82</v>
      </c>
      <c r="N29" s="107">
        <v>8</v>
      </c>
      <c r="O29" s="108">
        <f>SUM(L29:N29)</f>
        <v>246</v>
      </c>
      <c r="R29" s="64" t="s">
        <v>229</v>
      </c>
      <c r="S29" s="50">
        <v>141</v>
      </c>
      <c r="T29" s="94">
        <v>16</v>
      </c>
    </row>
    <row r="30" spans="1:21" ht="13.5" thickBot="1" x14ac:dyDescent="0.25">
      <c r="K30" s="59" t="s">
        <v>198</v>
      </c>
      <c r="L30" s="60">
        <v>355</v>
      </c>
      <c r="M30" s="60">
        <v>303</v>
      </c>
      <c r="N30" s="60">
        <v>19</v>
      </c>
      <c r="O30" s="61">
        <v>677</v>
      </c>
      <c r="R30" s="65" t="s">
        <v>227</v>
      </c>
      <c r="S30" s="50">
        <v>19</v>
      </c>
      <c r="T30" s="94">
        <v>16</v>
      </c>
    </row>
    <row r="31" spans="1:21" x14ac:dyDescent="0.2">
      <c r="R31" s="82"/>
      <c r="S31" s="11">
        <f>SUM(S29:S30)</f>
        <v>160</v>
      </c>
      <c r="T31" s="83">
        <f>SUM(T29:T30)</f>
        <v>32</v>
      </c>
    </row>
    <row r="32" spans="1:21" ht="26.25" thickBot="1" x14ac:dyDescent="0.25">
      <c r="K32" s="66" t="s">
        <v>369</v>
      </c>
      <c r="L32" s="67" t="s">
        <v>234</v>
      </c>
      <c r="M32" s="67" t="s">
        <v>235</v>
      </c>
      <c r="N32" s="67" t="s">
        <v>236</v>
      </c>
      <c r="O32" s="68" t="s">
        <v>237</v>
      </c>
      <c r="R32" s="11"/>
      <c r="S32" s="252"/>
      <c r="T32" s="252"/>
    </row>
    <row r="33" spans="11:22" ht="14.25" thickTop="1" thickBot="1" x14ac:dyDescent="0.25">
      <c r="K33" s="62" t="s">
        <v>229</v>
      </c>
      <c r="L33" s="57">
        <v>187</v>
      </c>
      <c r="M33" s="57">
        <v>224</v>
      </c>
      <c r="N33" s="57">
        <v>9</v>
      </c>
      <c r="O33" s="58">
        <f>SUM(L33:N33)</f>
        <v>420</v>
      </c>
    </row>
    <row r="34" spans="11:22" x14ac:dyDescent="0.2">
      <c r="K34" s="62" t="s">
        <v>340</v>
      </c>
      <c r="L34" s="57">
        <v>155</v>
      </c>
      <c r="M34" s="57">
        <v>81</v>
      </c>
      <c r="N34" s="57">
        <v>5</v>
      </c>
      <c r="O34" s="81">
        <f>SUM(L34:N34)</f>
        <v>241</v>
      </c>
      <c r="R34" s="63">
        <v>42461</v>
      </c>
      <c r="S34" s="92" t="s">
        <v>230</v>
      </c>
      <c r="T34" s="93" t="s">
        <v>231</v>
      </c>
      <c r="U34">
        <f>+U28+T37</f>
        <v>661</v>
      </c>
      <c r="V34">
        <f>+U34-U28</f>
        <v>14</v>
      </c>
    </row>
    <row r="35" spans="11:22" x14ac:dyDescent="0.2">
      <c r="K35" s="59" t="s">
        <v>198</v>
      </c>
      <c r="L35" s="60">
        <f>SUM(L33:L34)</f>
        <v>342</v>
      </c>
      <c r="M35" s="60">
        <f>SUM(M33:M34)</f>
        <v>305</v>
      </c>
      <c r="N35" s="60">
        <f>SUM(N33:N34)</f>
        <v>14</v>
      </c>
      <c r="O35" s="61">
        <f>SUM(L35:N35)</f>
        <v>661</v>
      </c>
      <c r="R35" s="64" t="s">
        <v>229</v>
      </c>
      <c r="S35" s="50">
        <v>15</v>
      </c>
      <c r="T35" s="94">
        <v>11</v>
      </c>
    </row>
    <row r="36" spans="11:22" ht="13.5" thickBot="1" x14ac:dyDescent="0.25">
      <c r="R36" s="98" t="s">
        <v>227</v>
      </c>
      <c r="S36" s="99">
        <f>11+7 +1+1+3+1+11+1+1+6+1+19+12+3+9+2+7</f>
        <v>96</v>
      </c>
      <c r="T36" s="100">
        <v>3</v>
      </c>
    </row>
    <row r="37" spans="11:22" ht="26.25" thickBot="1" x14ac:dyDescent="0.25">
      <c r="K37" s="66" t="s">
        <v>368</v>
      </c>
      <c r="L37" s="67" t="s">
        <v>234</v>
      </c>
      <c r="M37" s="67" t="s">
        <v>235</v>
      </c>
      <c r="N37" s="67" t="s">
        <v>236</v>
      </c>
      <c r="O37" s="68" t="s">
        <v>237</v>
      </c>
      <c r="R37" s="101"/>
      <c r="S37" s="102">
        <f>SUM(S35:S36)</f>
        <v>111</v>
      </c>
      <c r="T37" s="103">
        <f>SUM(T35:T36)</f>
        <v>14</v>
      </c>
    </row>
    <row r="38" spans="11:22" ht="14.25" thickTop="1" thickBot="1" x14ac:dyDescent="0.25">
      <c r="K38" s="85" t="s">
        <v>229</v>
      </c>
      <c r="L38" s="52">
        <v>172</v>
      </c>
      <c r="M38" s="52">
        <v>209</v>
      </c>
      <c r="N38" s="52">
        <v>28</v>
      </c>
      <c r="O38" s="86">
        <f>SUM(L38:N38)</f>
        <v>409</v>
      </c>
    </row>
    <row r="39" spans="11:22" x14ac:dyDescent="0.2">
      <c r="K39" s="85" t="s">
        <v>227</v>
      </c>
      <c r="L39" s="52">
        <v>59</v>
      </c>
      <c r="M39" s="52">
        <v>57</v>
      </c>
      <c r="N39" s="52">
        <v>122</v>
      </c>
      <c r="O39" s="87">
        <f>SUM(L39:N39)</f>
        <v>238</v>
      </c>
      <c r="R39" s="63">
        <v>42491</v>
      </c>
      <c r="S39" s="92" t="s">
        <v>230</v>
      </c>
      <c r="T39" s="93" t="s">
        <v>231</v>
      </c>
      <c r="U39">
        <f>+T42+U34</f>
        <v>677</v>
      </c>
      <c r="V39">
        <f>U39-U34</f>
        <v>16</v>
      </c>
    </row>
    <row r="40" spans="11:22" x14ac:dyDescent="0.2">
      <c r="K40" s="88" t="s">
        <v>198</v>
      </c>
      <c r="L40" s="89">
        <f>SUM(L38:L39)</f>
        <v>231</v>
      </c>
      <c r="M40" s="89">
        <f>SUM(M38:M39)</f>
        <v>266</v>
      </c>
      <c r="N40" s="89">
        <f>SUM(N38:N39)</f>
        <v>150</v>
      </c>
      <c r="O40" s="90">
        <f>SUM(L40:N40)</f>
        <v>647</v>
      </c>
      <c r="R40" s="64" t="s">
        <v>229</v>
      </c>
      <c r="S40" s="50">
        <v>12</v>
      </c>
      <c r="T40" s="94">
        <v>11</v>
      </c>
    </row>
    <row r="41" spans="11:22" ht="13.5" thickBot="1" x14ac:dyDescent="0.25">
      <c r="R41" s="98" t="s">
        <v>227</v>
      </c>
      <c r="S41" s="99">
        <v>1</v>
      </c>
      <c r="T41" s="100">
        <v>5</v>
      </c>
    </row>
    <row r="42" spans="11:22" ht="26.25" thickBot="1" x14ac:dyDescent="0.25">
      <c r="K42" s="66" t="s">
        <v>367</v>
      </c>
      <c r="L42" s="67" t="s">
        <v>234</v>
      </c>
      <c r="M42" s="67" t="s">
        <v>235</v>
      </c>
      <c r="N42" s="67" t="s">
        <v>236</v>
      </c>
      <c r="O42" s="68" t="s">
        <v>237</v>
      </c>
      <c r="R42" s="101"/>
      <c r="S42" s="102">
        <f>SUM(S40:S41)</f>
        <v>13</v>
      </c>
      <c r="T42" s="103">
        <f>SUM(T40:T41)</f>
        <v>16</v>
      </c>
    </row>
    <row r="43" spans="11:22" ht="14.25" thickTop="1" thickBot="1" x14ac:dyDescent="0.25">
      <c r="K43" s="85" t="s">
        <v>229</v>
      </c>
      <c r="L43" s="52">
        <v>31</v>
      </c>
      <c r="M43" s="52">
        <v>297</v>
      </c>
      <c r="N43" s="52">
        <v>55</v>
      </c>
      <c r="O43" s="86">
        <f>SUM(L43:N43)</f>
        <v>383</v>
      </c>
    </row>
    <row r="44" spans="11:22" x14ac:dyDescent="0.2">
      <c r="K44" s="85" t="s">
        <v>227</v>
      </c>
      <c r="L44" s="52">
        <v>40</v>
      </c>
      <c r="M44" s="52">
        <v>45</v>
      </c>
      <c r="N44" s="52">
        <v>147</v>
      </c>
      <c r="O44" s="87">
        <f>SUM(L44:N44)</f>
        <v>232</v>
      </c>
      <c r="R44" s="63">
        <v>42522</v>
      </c>
      <c r="S44" s="92" t="s">
        <v>230</v>
      </c>
      <c r="T44" s="93" t="s">
        <v>231</v>
      </c>
      <c r="U44">
        <f>+U39+T47</f>
        <v>727</v>
      </c>
    </row>
    <row r="45" spans="11:22" x14ac:dyDescent="0.2">
      <c r="K45" s="88" t="s">
        <v>198</v>
      </c>
      <c r="L45" s="89">
        <f>SUM(L43:L44)</f>
        <v>71</v>
      </c>
      <c r="M45" s="89">
        <f>SUM(M43:M44)</f>
        <v>342</v>
      </c>
      <c r="N45" s="89">
        <f>SUM(N43:N44)</f>
        <v>202</v>
      </c>
      <c r="O45" s="90">
        <f>SUM(L45:N45)</f>
        <v>615</v>
      </c>
      <c r="R45" s="64" t="s">
        <v>229</v>
      </c>
      <c r="S45" s="50">
        <f>16+3+29</f>
        <v>48</v>
      </c>
      <c r="T45" s="94">
        <f>12+4+1+7+5+6</f>
        <v>35</v>
      </c>
    </row>
    <row r="46" spans="11:22" ht="13.5" thickBot="1" x14ac:dyDescent="0.25">
      <c r="R46" s="98" t="s">
        <v>227</v>
      </c>
      <c r="S46" s="99">
        <v>1</v>
      </c>
      <c r="T46" s="100">
        <f>11+3+1</f>
        <v>15</v>
      </c>
    </row>
    <row r="47" spans="11:22" ht="26.25" thickBot="1" x14ac:dyDescent="0.25">
      <c r="K47" s="66" t="s">
        <v>233</v>
      </c>
      <c r="L47" s="76" t="s">
        <v>234</v>
      </c>
      <c r="M47" s="76" t="s">
        <v>235</v>
      </c>
      <c r="N47" s="76" t="s">
        <v>236</v>
      </c>
      <c r="O47" s="77" t="s">
        <v>237</v>
      </c>
      <c r="R47" s="101"/>
      <c r="S47" s="102">
        <f>SUM(S45:S46)</f>
        <v>49</v>
      </c>
      <c r="T47" s="103">
        <f>SUM(T45:T46)</f>
        <v>50</v>
      </c>
    </row>
    <row r="48" spans="11:22" ht="14.25" thickTop="1" thickBot="1" x14ac:dyDescent="0.25">
      <c r="K48" s="51" t="s">
        <v>229</v>
      </c>
      <c r="L48" s="52">
        <v>0</v>
      </c>
      <c r="M48" s="52">
        <v>328</v>
      </c>
      <c r="N48" s="52">
        <v>55</v>
      </c>
      <c r="O48" s="53">
        <f>SUM(L48:N48)</f>
        <v>383</v>
      </c>
    </row>
    <row r="49" spans="11:21" x14ac:dyDescent="0.2">
      <c r="K49" s="51" t="s">
        <v>227</v>
      </c>
      <c r="L49" s="52">
        <v>35</v>
      </c>
      <c r="M49" s="52">
        <f>373-M48</f>
        <v>45</v>
      </c>
      <c r="N49" s="52">
        <f>194-55</f>
        <v>139</v>
      </c>
      <c r="O49" s="53">
        <f>SUM(L49:N49)</f>
        <v>219</v>
      </c>
      <c r="R49" s="63">
        <v>42552</v>
      </c>
      <c r="S49" s="92" t="s">
        <v>230</v>
      </c>
      <c r="T49" s="93" t="s">
        <v>231</v>
      </c>
      <c r="U49">
        <f>+U44+T52</f>
        <v>740</v>
      </c>
    </row>
    <row r="50" spans="11:21" ht="13.5" thickBot="1" x14ac:dyDescent="0.25">
      <c r="K50" s="54"/>
      <c r="L50" s="55">
        <f>SUM(L48:L49)</f>
        <v>35</v>
      </c>
      <c r="M50" s="55">
        <f>SUM(M48:M49)</f>
        <v>373</v>
      </c>
      <c r="N50" s="55">
        <f>SUM(N48:N49)</f>
        <v>194</v>
      </c>
      <c r="O50" s="56">
        <f>SUM(L50:N50)</f>
        <v>602</v>
      </c>
      <c r="R50" s="64" t="s">
        <v>229</v>
      </c>
      <c r="S50" s="50">
        <f>62+6</f>
        <v>68</v>
      </c>
      <c r="T50" s="94">
        <v>8</v>
      </c>
    </row>
    <row r="51" spans="11:21" x14ac:dyDescent="0.2">
      <c r="R51" s="98" t="s">
        <v>227</v>
      </c>
      <c r="S51" s="99">
        <v>5</v>
      </c>
      <c r="T51" s="100">
        <f>3+2</f>
        <v>5</v>
      </c>
    </row>
    <row r="52" spans="11:21" x14ac:dyDescent="0.2">
      <c r="S52">
        <f>SUM(S50:S51)</f>
        <v>73</v>
      </c>
      <c r="T52">
        <f>SUM(T50:T51)</f>
        <v>13</v>
      </c>
    </row>
    <row r="53" spans="11:21" ht="13.5" thickBot="1" x14ac:dyDescent="0.25">
      <c r="R53" s="232"/>
      <c r="S53" s="232"/>
      <c r="T53" s="232"/>
    </row>
    <row r="54" spans="11:21" x14ac:dyDescent="0.2">
      <c r="R54" s="63">
        <v>42583</v>
      </c>
      <c r="S54" s="92" t="s">
        <v>230</v>
      </c>
      <c r="T54" s="93" t="s">
        <v>231</v>
      </c>
      <c r="U54">
        <f>+U49+T57</f>
        <v>782</v>
      </c>
    </row>
    <row r="55" spans="11:21" x14ac:dyDescent="0.2">
      <c r="R55" s="64" t="s">
        <v>229</v>
      </c>
      <c r="S55" s="50">
        <v>18</v>
      </c>
      <c r="T55" s="94">
        <f>3+4+8</f>
        <v>15</v>
      </c>
    </row>
    <row r="56" spans="11:21" ht="13.5" thickBot="1" x14ac:dyDescent="0.25">
      <c r="R56" s="98" t="s">
        <v>227</v>
      </c>
      <c r="S56" s="99">
        <f>3+3</f>
        <v>6</v>
      </c>
      <c r="T56" s="100">
        <f>1+13+5+4+4</f>
        <v>27</v>
      </c>
    </row>
    <row r="57" spans="11:21" ht="13.5" thickBot="1" x14ac:dyDescent="0.25">
      <c r="R57" s="101"/>
      <c r="S57" s="102">
        <f>SUM(S55:S56)</f>
        <v>24</v>
      </c>
      <c r="T57" s="103">
        <f>SUM(T55:T56)</f>
        <v>42</v>
      </c>
    </row>
    <row r="58" spans="11:21" ht="13.5" thickBot="1" x14ac:dyDescent="0.25"/>
    <row r="59" spans="11:21" x14ac:dyDescent="0.2">
      <c r="R59" s="63">
        <v>42614</v>
      </c>
      <c r="S59" s="92" t="s">
        <v>230</v>
      </c>
      <c r="T59" s="93" t="s">
        <v>231</v>
      </c>
      <c r="U59">
        <f>+T62+U54</f>
        <v>813</v>
      </c>
    </row>
    <row r="60" spans="11:21" x14ac:dyDescent="0.2">
      <c r="R60" s="64" t="s">
        <v>229</v>
      </c>
      <c r="S60" s="50">
        <f>28-S61</f>
        <v>25</v>
      </c>
      <c r="T60" s="94">
        <v>9</v>
      </c>
    </row>
    <row r="61" spans="11:21" x14ac:dyDescent="0.2">
      <c r="R61" s="98" t="s">
        <v>227</v>
      </c>
      <c r="S61" s="99">
        <v>3</v>
      </c>
      <c r="T61" s="100">
        <f>9+11+2</f>
        <v>22</v>
      </c>
    </row>
    <row r="62" spans="11:21" x14ac:dyDescent="0.2">
      <c r="S62">
        <f>SUM(S60:S61)</f>
        <v>28</v>
      </c>
      <c r="T62">
        <f>SUM(T60:T61)</f>
        <v>31</v>
      </c>
    </row>
    <row r="63" spans="11:21" x14ac:dyDescent="0.2">
      <c r="R63" s="109" t="s">
        <v>373</v>
      </c>
      <c r="S63" s="109">
        <f>+S62+S57+S52+S47+S42+S37+S31+S25+S20</f>
        <v>529</v>
      </c>
      <c r="T63" s="109">
        <f>+T62+T57+T52+T47+T42+T37+T31+T25</f>
        <v>211</v>
      </c>
    </row>
  </sheetData>
  <mergeCells count="2">
    <mergeCell ref="A2:C3"/>
    <mergeCell ref="K11:O11"/>
  </mergeCells>
  <pageMargins left="0.7" right="0.7" top="0.75" bottom="0.75" header="0.3" footer="0.3"/>
  <pageSetup scale="9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9"/>
  <sheetViews>
    <sheetView zoomScaleNormal="100" workbookViewId="0">
      <pane xSplit="1" ySplit="4" topLeftCell="B5" activePane="bottomRight" state="frozen"/>
      <selection pane="topRight" activeCell="B1" sqref="B1"/>
      <selection pane="bottomLeft" activeCell="A5" sqref="A5"/>
      <selection pane="bottomRight" activeCell="G18" sqref="G18"/>
    </sheetView>
  </sheetViews>
  <sheetFormatPr baseColWidth="10" defaultRowHeight="12.75" x14ac:dyDescent="0.2"/>
  <cols>
    <col min="1" max="1" width="21.5703125" customWidth="1"/>
    <col min="2" max="2" width="19" customWidth="1"/>
    <col min="3" max="3" width="5" customWidth="1"/>
    <col min="4" max="4" width="10.42578125" customWidth="1"/>
    <col min="5" max="5" width="20.42578125" customWidth="1"/>
    <col min="6" max="6" width="19" customWidth="1"/>
    <col min="7" max="7" width="5" customWidth="1"/>
    <col min="8" max="8" width="19.5703125" customWidth="1"/>
  </cols>
  <sheetData>
    <row r="1" spans="1:15" ht="13.5" thickBot="1" x14ac:dyDescent="0.25">
      <c r="G1" t="s">
        <v>585</v>
      </c>
      <c r="H1">
        <f>50+22</f>
        <v>72</v>
      </c>
      <c r="I1" s="24">
        <f>+H1/L1</f>
        <v>0.67924528301886788</v>
      </c>
      <c r="J1">
        <v>34</v>
      </c>
      <c r="K1" s="24">
        <f>+J1/L1</f>
        <v>0.32075471698113206</v>
      </c>
      <c r="L1">
        <f>+H1+J1</f>
        <v>106</v>
      </c>
    </row>
    <row r="2" spans="1:15" ht="12.75" customHeight="1" x14ac:dyDescent="0.2">
      <c r="A2" s="483" t="s">
        <v>193</v>
      </c>
      <c r="B2" s="484"/>
      <c r="C2" s="484"/>
      <c r="D2" s="484"/>
      <c r="G2" t="s">
        <v>586</v>
      </c>
      <c r="H2">
        <f>22+46</f>
        <v>68</v>
      </c>
      <c r="I2" s="24">
        <f>+H2/L2</f>
        <v>0.91891891891891897</v>
      </c>
      <c r="J2">
        <v>6</v>
      </c>
      <c r="K2" s="24">
        <f>+J2/L2</f>
        <v>8.1081081081081086E-2</v>
      </c>
      <c r="L2">
        <f>+H2+J2</f>
        <v>74</v>
      </c>
    </row>
    <row r="3" spans="1:15" ht="28.5" customHeight="1" x14ac:dyDescent="0.2">
      <c r="A3" s="485"/>
      <c r="B3" s="486"/>
      <c r="C3" s="486"/>
      <c r="D3" s="486"/>
      <c r="H3">
        <f>SUM(H1:H2)</f>
        <v>140</v>
      </c>
      <c r="I3" s="24">
        <f>+H3/L3</f>
        <v>0.77777777777777779</v>
      </c>
      <c r="J3">
        <f>SUM(J1:J2)</f>
        <v>40</v>
      </c>
      <c r="K3" s="24">
        <f>+J3/L3</f>
        <v>0.22222222222222221</v>
      </c>
      <c r="L3">
        <f>+H3+J3</f>
        <v>180</v>
      </c>
      <c r="N3" s="121">
        <f>C6/C5</f>
        <v>0.79568106312292364</v>
      </c>
      <c r="O3" s="124">
        <v>2015</v>
      </c>
    </row>
    <row r="4" spans="1:15" ht="16.5" thickBot="1" x14ac:dyDescent="0.3">
      <c r="A4" s="27"/>
      <c r="B4" s="12"/>
      <c r="C4" s="36">
        <v>42369</v>
      </c>
      <c r="D4" s="36">
        <v>42583</v>
      </c>
      <c r="N4" s="121">
        <f>D6/D5</f>
        <v>0.25327510917030566</v>
      </c>
      <c r="O4" s="125">
        <v>2016</v>
      </c>
    </row>
    <row r="5" spans="1:15" ht="31.5" thickBot="1" x14ac:dyDescent="0.3">
      <c r="A5" s="31" t="s">
        <v>194</v>
      </c>
      <c r="B5" s="49"/>
      <c r="C5" s="78">
        <f>GETPIVOTDATA("ESTADO (17)",$E$13)</f>
        <v>602</v>
      </c>
      <c r="D5" s="78">
        <f>GETPIVOTDATA("ESTADO (17)",$A$13)</f>
        <v>229</v>
      </c>
    </row>
    <row r="6" spans="1:15" ht="15" x14ac:dyDescent="0.2">
      <c r="A6" s="32" t="s">
        <v>195</v>
      </c>
      <c r="B6" s="33"/>
      <c r="C6" s="79">
        <f>GETPIVOTDATA("ESTADO (17)",$E$13,"ESTADO (17)","Cerrada")</f>
        <v>479</v>
      </c>
      <c r="D6" s="79">
        <f>GETPIVOTDATA("ESTADO (17)",$A$13,"ESTADO (17)","Cerrada")</f>
        <v>58</v>
      </c>
    </row>
    <row r="7" spans="1:15" ht="15" x14ac:dyDescent="0.2">
      <c r="A7" s="28" t="s">
        <v>432</v>
      </c>
      <c r="B7" s="15"/>
      <c r="C7" s="79">
        <f>GETPIVOTDATA("ESTADO (17)",$E$13,"ESTADO (17)","Abierta con plan")</f>
        <v>123</v>
      </c>
      <c r="D7" s="79">
        <f>GETPIVOTDATA("ESTADO (17)",$A$13,"ESTADO (17)","Abierta con plan")</f>
        <v>79</v>
      </c>
    </row>
    <row r="8" spans="1:15" ht="15.75" thickBot="1" x14ac:dyDescent="0.25">
      <c r="A8" s="29" t="s">
        <v>433</v>
      </c>
      <c r="B8" s="30"/>
      <c r="C8" s="79">
        <v>0</v>
      </c>
      <c r="D8" s="79">
        <f>GETPIVOTDATA("ESTADO (17)",$A$13,"ESTADO (17)","Abierta sin plan")</f>
        <v>92</v>
      </c>
    </row>
    <row r="9" spans="1:15" ht="15" x14ac:dyDescent="0.2">
      <c r="D9" s="15"/>
    </row>
    <row r="10" spans="1:15" x14ac:dyDescent="0.2">
      <c r="A10" s="489" t="s">
        <v>459</v>
      </c>
      <c r="B10" s="489"/>
      <c r="C10" s="489"/>
      <c r="E10" s="489" t="s">
        <v>531</v>
      </c>
      <c r="F10" s="489"/>
      <c r="G10" s="489"/>
    </row>
    <row r="11" spans="1:15" x14ac:dyDescent="0.2">
      <c r="A11" s="233" t="s">
        <v>44</v>
      </c>
      <c r="B11" s="234" t="s">
        <v>457</v>
      </c>
      <c r="E11" s="233" t="s">
        <v>44</v>
      </c>
      <c r="F11" s="234" t="s">
        <v>457</v>
      </c>
    </row>
    <row r="13" spans="1:15" x14ac:dyDescent="0.2">
      <c r="A13" s="42" t="s">
        <v>220</v>
      </c>
      <c r="B13" s="38"/>
      <c r="C13" s="45"/>
      <c r="E13" s="42" t="s">
        <v>220</v>
      </c>
      <c r="F13" s="38"/>
      <c r="G13" s="45"/>
    </row>
    <row r="14" spans="1:15" x14ac:dyDescent="0.2">
      <c r="A14" s="42" t="s">
        <v>218</v>
      </c>
      <c r="B14" s="42" t="s">
        <v>530</v>
      </c>
      <c r="C14" s="45" t="s">
        <v>198</v>
      </c>
      <c r="E14" s="42" t="s">
        <v>218</v>
      </c>
      <c r="F14" s="42" t="s">
        <v>530</v>
      </c>
      <c r="G14" s="45" t="s">
        <v>198</v>
      </c>
    </row>
    <row r="15" spans="1:15" x14ac:dyDescent="0.2">
      <c r="A15" s="37" t="s">
        <v>430</v>
      </c>
      <c r="B15" s="237" t="s">
        <v>480</v>
      </c>
      <c r="C15" s="46">
        <v>56</v>
      </c>
      <c r="E15" s="37" t="s">
        <v>430</v>
      </c>
      <c r="F15" s="37" t="s">
        <v>481</v>
      </c>
      <c r="G15" s="46">
        <v>55</v>
      </c>
    </row>
    <row r="16" spans="1:15" x14ac:dyDescent="0.2">
      <c r="A16" s="291"/>
      <c r="B16" s="43" t="s">
        <v>481</v>
      </c>
      <c r="C16" s="47">
        <v>23</v>
      </c>
      <c r="E16" s="253"/>
      <c r="F16" s="238" t="s">
        <v>480</v>
      </c>
      <c r="G16" s="47">
        <v>68</v>
      </c>
    </row>
    <row r="17" spans="1:17" x14ac:dyDescent="0.2">
      <c r="A17" s="37" t="s">
        <v>434</v>
      </c>
      <c r="B17" s="38"/>
      <c r="C17" s="128">
        <v>79</v>
      </c>
      <c r="E17" s="37" t="s">
        <v>434</v>
      </c>
      <c r="F17" s="38"/>
      <c r="G17" s="222">
        <v>123</v>
      </c>
      <c r="Q17">
        <f>33+48</f>
        <v>81</v>
      </c>
    </row>
    <row r="18" spans="1:17" x14ac:dyDescent="0.2">
      <c r="A18" s="37" t="s">
        <v>428</v>
      </c>
      <c r="B18" s="237" t="s">
        <v>480</v>
      </c>
      <c r="C18" s="46">
        <v>51</v>
      </c>
      <c r="E18" s="37" t="s">
        <v>428</v>
      </c>
      <c r="F18" s="37" t="s">
        <v>481</v>
      </c>
      <c r="G18" s="46">
        <v>164</v>
      </c>
    </row>
    <row r="19" spans="1:17" x14ac:dyDescent="0.2">
      <c r="A19" s="291"/>
      <c r="B19" s="43" t="s">
        <v>481</v>
      </c>
      <c r="C19" s="47">
        <v>7</v>
      </c>
      <c r="E19" s="253"/>
      <c r="F19" s="238" t="s">
        <v>480</v>
      </c>
      <c r="G19" s="47">
        <v>315</v>
      </c>
    </row>
    <row r="20" spans="1:17" x14ac:dyDescent="0.2">
      <c r="A20" s="37" t="s">
        <v>435</v>
      </c>
      <c r="B20" s="38"/>
      <c r="C20" s="126">
        <v>58</v>
      </c>
      <c r="E20" s="37" t="s">
        <v>435</v>
      </c>
      <c r="F20" s="38"/>
      <c r="G20" s="235">
        <v>479</v>
      </c>
    </row>
    <row r="21" spans="1:17" x14ac:dyDescent="0.2">
      <c r="A21" s="111" t="s">
        <v>429</v>
      </c>
      <c r="B21" s="237" t="s">
        <v>480</v>
      </c>
      <c r="C21" s="113">
        <v>24</v>
      </c>
      <c r="E21" s="44" t="s">
        <v>117</v>
      </c>
      <c r="F21" s="254"/>
      <c r="G21" s="138">
        <v>602</v>
      </c>
    </row>
    <row r="22" spans="1:17" x14ac:dyDescent="0.2">
      <c r="A22" s="293"/>
      <c r="B22" s="43" t="s">
        <v>481</v>
      </c>
      <c r="C22" s="123">
        <v>68</v>
      </c>
    </row>
    <row r="23" spans="1:17" x14ac:dyDescent="0.2">
      <c r="A23" s="37" t="s">
        <v>436</v>
      </c>
      <c r="B23" s="38"/>
      <c r="C23" s="127">
        <v>92</v>
      </c>
      <c r="F23" s="24"/>
    </row>
    <row r="24" spans="1:17" x14ac:dyDescent="0.2">
      <c r="A24" s="44" t="s">
        <v>117</v>
      </c>
      <c r="B24" s="292"/>
      <c r="C24" s="48">
        <v>229</v>
      </c>
      <c r="F24" s="24"/>
    </row>
    <row r="26" spans="1:17" x14ac:dyDescent="0.2">
      <c r="E26" s="24"/>
    </row>
    <row r="28" spans="1:17" x14ac:dyDescent="0.2">
      <c r="A28" s="24"/>
    </row>
    <row r="31" spans="1:17" x14ac:dyDescent="0.2">
      <c r="C31" s="129"/>
    </row>
    <row r="32" spans="1:17" x14ac:dyDescent="0.2">
      <c r="C32" s="129"/>
    </row>
    <row r="33" spans="3:14" x14ac:dyDescent="0.2">
      <c r="C33" s="129"/>
    </row>
    <row r="42" spans="3:14" x14ac:dyDescent="0.2">
      <c r="H42" s="488">
        <v>2015</v>
      </c>
      <c r="I42" s="488"/>
      <c r="J42" s="488"/>
      <c r="K42" s="488"/>
      <c r="L42" s="488"/>
      <c r="M42" s="488"/>
    </row>
    <row r="43" spans="3:14" ht="26.25" thickBot="1" x14ac:dyDescent="0.25">
      <c r="H43" s="146" t="s">
        <v>529</v>
      </c>
      <c r="I43" s="147" t="s">
        <v>493</v>
      </c>
      <c r="J43" s="147" t="s">
        <v>494</v>
      </c>
      <c r="K43" s="148" t="s">
        <v>237</v>
      </c>
      <c r="L43" s="147" t="s">
        <v>214</v>
      </c>
    </row>
    <row r="44" spans="3:14" ht="13.5" thickTop="1" x14ac:dyDescent="0.2">
      <c r="H44" s="62" t="s">
        <v>480</v>
      </c>
      <c r="I44" s="57">
        <v>293</v>
      </c>
      <c r="J44" s="57">
        <v>90</v>
      </c>
      <c r="K44" s="108">
        <f>SUM(I44:J44)</f>
        <v>383</v>
      </c>
      <c r="L44" s="131">
        <f>+K44/$K$46</f>
        <v>0.63621262458471761</v>
      </c>
      <c r="M44" s="24"/>
      <c r="N44" s="24"/>
    </row>
    <row r="45" spans="3:14" x14ac:dyDescent="0.2">
      <c r="H45" s="62" t="s">
        <v>481</v>
      </c>
      <c r="I45" s="97">
        <v>157</v>
      </c>
      <c r="J45" s="57">
        <v>62</v>
      </c>
      <c r="K45" s="108">
        <f>SUM(I45:J45)</f>
        <v>219</v>
      </c>
      <c r="L45" s="131">
        <f>+K45/$K$46</f>
        <v>0.36378737541528239</v>
      </c>
      <c r="M45" s="24"/>
      <c r="N45" s="24"/>
    </row>
    <row r="46" spans="3:14" x14ac:dyDescent="0.2">
      <c r="H46" s="59" t="s">
        <v>198</v>
      </c>
      <c r="I46" s="60">
        <f>GETPIVOTDATA("ESTADO (17)",$E$13,"ESTADO (17)","Cerrada")</f>
        <v>479</v>
      </c>
      <c r="J46" s="60">
        <f>GETPIVOTDATA("ESTADO (17)",$E$13,"ESTADO (17)","Abierta con plan")</f>
        <v>123</v>
      </c>
      <c r="K46" s="61">
        <f>GETPIVOTDATA("ESTADO (17)",$E$13)</f>
        <v>602</v>
      </c>
      <c r="L46" s="131">
        <f>+K46/$K$46</f>
        <v>1</v>
      </c>
      <c r="M46" s="236"/>
      <c r="N46" s="236"/>
    </row>
    <row r="48" spans="3:14" x14ac:dyDescent="0.2">
      <c r="H48" s="488">
        <v>2016</v>
      </c>
      <c r="I48" s="488"/>
      <c r="J48" s="488"/>
      <c r="K48" s="488"/>
      <c r="L48" s="488"/>
      <c r="M48" s="488"/>
    </row>
    <row r="49" spans="8:15" ht="26.25" thickBot="1" x14ac:dyDescent="0.25">
      <c r="H49" s="146" t="s">
        <v>529</v>
      </c>
      <c r="I49" s="147" t="s">
        <v>493</v>
      </c>
      <c r="J49" s="147" t="s">
        <v>494</v>
      </c>
      <c r="K49" s="147" t="s">
        <v>495</v>
      </c>
      <c r="L49" s="148" t="s">
        <v>237</v>
      </c>
      <c r="M49" s="147" t="s">
        <v>214</v>
      </c>
      <c r="O49" s="24"/>
    </row>
    <row r="50" spans="8:15" ht="13.5" thickTop="1" x14ac:dyDescent="0.2">
      <c r="H50" s="62" t="s">
        <v>480</v>
      </c>
      <c r="I50" s="223">
        <v>22</v>
      </c>
      <c r="J50" s="57">
        <v>44</v>
      </c>
      <c r="K50" s="107">
        <v>25</v>
      </c>
      <c r="L50" s="58">
        <f>SUM(I50:K50)</f>
        <v>91</v>
      </c>
      <c r="M50" s="131">
        <f>+L50/138</f>
        <v>0.65942028985507251</v>
      </c>
      <c r="N50" s="24"/>
      <c r="O50" s="24"/>
    </row>
    <row r="51" spans="8:15" x14ac:dyDescent="0.2">
      <c r="H51" s="62" t="s">
        <v>481</v>
      </c>
      <c r="I51" s="57">
        <v>5</v>
      </c>
      <c r="J51" s="57">
        <v>22</v>
      </c>
      <c r="K51" s="107">
        <v>20</v>
      </c>
      <c r="L51" s="58">
        <f>SUM(I51:K51)</f>
        <v>47</v>
      </c>
      <c r="M51" s="132">
        <f>+L51/138</f>
        <v>0.34057971014492755</v>
      </c>
      <c r="N51" s="24"/>
      <c r="O51" s="24"/>
    </row>
    <row r="52" spans="8:15" x14ac:dyDescent="0.2">
      <c r="H52" s="59" t="s">
        <v>198</v>
      </c>
      <c r="I52" s="60">
        <f>SUM(I50:I51)</f>
        <v>27</v>
      </c>
      <c r="J52" s="60">
        <f>SUM(J50:J51)</f>
        <v>66</v>
      </c>
      <c r="K52" s="60">
        <f>SUM(K50:K51)</f>
        <v>45</v>
      </c>
      <c r="L52" s="60">
        <f>SUM(L50:L51)</f>
        <v>138</v>
      </c>
      <c r="M52" s="133"/>
      <c r="N52" s="224"/>
      <c r="O52" s="24"/>
    </row>
    <row r="54" spans="8:15" x14ac:dyDescent="0.2">
      <c r="H54" s="487" t="s">
        <v>373</v>
      </c>
      <c r="I54" s="488"/>
      <c r="J54" s="488"/>
      <c r="K54" s="488"/>
      <c r="L54" s="488"/>
      <c r="M54" s="488"/>
    </row>
    <row r="55" spans="8:15" ht="26.25" thickBot="1" x14ac:dyDescent="0.25">
      <c r="H55" s="146" t="s">
        <v>529</v>
      </c>
      <c r="I55" s="147" t="s">
        <v>493</v>
      </c>
      <c r="J55" s="147" t="s">
        <v>494</v>
      </c>
      <c r="K55" s="147" t="s">
        <v>495</v>
      </c>
      <c r="L55" s="148" t="s">
        <v>237</v>
      </c>
      <c r="M55" s="147" t="s">
        <v>214</v>
      </c>
    </row>
    <row r="56" spans="8:15" ht="13.5" thickTop="1" x14ac:dyDescent="0.2">
      <c r="H56" t="s">
        <v>480</v>
      </c>
      <c r="I56">
        <v>315</v>
      </c>
      <c r="J56">
        <v>134</v>
      </c>
      <c r="K56">
        <v>25</v>
      </c>
      <c r="L56">
        <v>474</v>
      </c>
      <c r="M56" s="24">
        <v>0.64054054054054055</v>
      </c>
    </row>
    <row r="57" spans="8:15" x14ac:dyDescent="0.2">
      <c r="H57" t="s">
        <v>481</v>
      </c>
      <c r="I57">
        <v>162</v>
      </c>
      <c r="J57">
        <v>84</v>
      </c>
      <c r="K57">
        <v>20</v>
      </c>
      <c r="L57">
        <v>266</v>
      </c>
      <c r="M57" s="24">
        <v>0.35945945945945945</v>
      </c>
    </row>
    <row r="58" spans="8:15" x14ac:dyDescent="0.2">
      <c r="H58" t="s">
        <v>198</v>
      </c>
      <c r="I58">
        <v>477</v>
      </c>
      <c r="J58">
        <v>218</v>
      </c>
      <c r="K58">
        <v>45</v>
      </c>
      <c r="L58">
        <v>740</v>
      </c>
      <c r="M58" s="24">
        <v>1</v>
      </c>
      <c r="N58" s="24"/>
      <c r="O58" s="24"/>
    </row>
    <row r="59" spans="8:15" x14ac:dyDescent="0.2">
      <c r="J59">
        <f>+J58+K58</f>
        <v>263</v>
      </c>
    </row>
  </sheetData>
  <mergeCells count="6">
    <mergeCell ref="A2:D3"/>
    <mergeCell ref="H42:M42"/>
    <mergeCell ref="H48:M48"/>
    <mergeCell ref="H54:M54"/>
    <mergeCell ref="A10:C10"/>
    <mergeCell ref="E10:G10"/>
  </mergeCells>
  <pageMargins left="0.7" right="0.7" top="0.75" bottom="0.75" header="0.3" footer="0.3"/>
  <pageSetup scale="90" orientation="landscape" r:id="rId3"/>
  <drawing r:id="rId4"/>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178"/>
  <sheetViews>
    <sheetView zoomScaleNormal="100" workbookViewId="0">
      <pane xSplit="2" ySplit="1" topLeftCell="C5" activePane="bottomRight" state="frozen"/>
      <selection pane="topRight" activeCell="B1" sqref="B1"/>
      <selection pane="bottomLeft" activeCell="A5" sqref="A5"/>
      <selection pane="bottomRight" activeCell="B28" sqref="B28"/>
    </sheetView>
  </sheetViews>
  <sheetFormatPr baseColWidth="10" defaultRowHeight="12.75" outlineLevelRow="1" x14ac:dyDescent="0.2"/>
  <cols>
    <col min="1" max="1" width="11.42578125" style="97"/>
    <col min="2" max="2" width="50.140625" style="97" customWidth="1"/>
    <col min="3" max="3" width="62.85546875" style="153" customWidth="1"/>
    <col min="4" max="6" width="14.5703125" style="97" customWidth="1"/>
    <col min="7" max="7" width="11.5703125" style="97" customWidth="1"/>
    <col min="8" max="8" width="11.5703125" style="97" bestFit="1" customWidth="1"/>
    <col min="9" max="9" width="11.42578125" style="97" customWidth="1"/>
    <col min="10" max="16384" width="11.42578125" style="97"/>
  </cols>
  <sheetData>
    <row r="4" spans="2:8" x14ac:dyDescent="0.2">
      <c r="B4" s="491" t="s">
        <v>458</v>
      </c>
      <c r="C4" s="491"/>
      <c r="D4" s="491"/>
      <c r="E4" s="491"/>
      <c r="F4" s="491"/>
      <c r="G4" s="491"/>
      <c r="H4" s="491"/>
    </row>
    <row r="5" spans="2:8" x14ac:dyDescent="0.2">
      <c r="B5" s="491"/>
      <c r="C5" s="491"/>
      <c r="D5" s="491"/>
      <c r="E5" s="491"/>
      <c r="F5" s="491"/>
      <c r="G5" s="491"/>
      <c r="H5" s="491"/>
    </row>
    <row r="7" spans="2:8" x14ac:dyDescent="0.2">
      <c r="B7" s="180" t="s">
        <v>44</v>
      </c>
      <c r="C7" s="181" t="s">
        <v>457</v>
      </c>
    </row>
    <row r="9" spans="2:8" x14ac:dyDescent="0.2">
      <c r="B9" s="112" t="s">
        <v>220</v>
      </c>
      <c r="C9" s="154"/>
      <c r="D9" s="112" t="s">
        <v>218</v>
      </c>
      <c r="E9" s="154"/>
      <c r="F9" s="155"/>
      <c r="G9"/>
      <c r="H9"/>
    </row>
    <row r="10" spans="2:8" x14ac:dyDescent="0.2">
      <c r="B10" s="112" t="s">
        <v>23</v>
      </c>
      <c r="C10" s="112" t="s">
        <v>140</v>
      </c>
      <c r="D10" s="112" t="s">
        <v>430</v>
      </c>
      <c r="E10" s="120" t="s">
        <v>428</v>
      </c>
      <c r="F10" s="139" t="s">
        <v>117</v>
      </c>
      <c r="G10"/>
      <c r="H10"/>
    </row>
    <row r="11" spans="2:8" x14ac:dyDescent="0.2">
      <c r="B11" s="112" t="s">
        <v>178</v>
      </c>
      <c r="C11" s="151" t="s">
        <v>11</v>
      </c>
      <c r="D11" s="114">
        <v>1</v>
      </c>
      <c r="E11" s="115"/>
      <c r="F11" s="113">
        <v>1</v>
      </c>
      <c r="G11"/>
      <c r="H11"/>
    </row>
    <row r="12" spans="2:8" x14ac:dyDescent="0.2">
      <c r="B12" s="302" t="s">
        <v>341</v>
      </c>
      <c r="C12" s="303"/>
      <c r="D12" s="299">
        <v>1</v>
      </c>
      <c r="E12" s="300"/>
      <c r="F12" s="301">
        <v>1</v>
      </c>
      <c r="G12"/>
      <c r="H12"/>
    </row>
    <row r="13" spans="2:8" x14ac:dyDescent="0.2">
      <c r="B13" s="112" t="s">
        <v>179</v>
      </c>
      <c r="C13" s="151" t="s">
        <v>43</v>
      </c>
      <c r="D13" s="114"/>
      <c r="E13" s="115">
        <v>16</v>
      </c>
      <c r="F13" s="113">
        <v>16</v>
      </c>
      <c r="G13"/>
      <c r="H13"/>
    </row>
    <row r="14" spans="2:8" x14ac:dyDescent="0.2">
      <c r="B14" s="298"/>
      <c r="C14" s="152" t="s">
        <v>130</v>
      </c>
      <c r="D14" s="116">
        <v>1</v>
      </c>
      <c r="E14" s="117">
        <v>10</v>
      </c>
      <c r="F14" s="123">
        <v>11</v>
      </c>
      <c r="G14"/>
      <c r="H14"/>
    </row>
    <row r="15" spans="2:8" x14ac:dyDescent="0.2">
      <c r="B15" s="298"/>
      <c r="C15" s="152" t="s">
        <v>19</v>
      </c>
      <c r="D15" s="116">
        <v>3</v>
      </c>
      <c r="E15" s="117">
        <v>17</v>
      </c>
      <c r="F15" s="123">
        <v>20</v>
      </c>
      <c r="G15"/>
      <c r="H15"/>
    </row>
    <row r="16" spans="2:8" x14ac:dyDescent="0.2">
      <c r="B16" s="298"/>
      <c r="C16" s="152" t="s">
        <v>269</v>
      </c>
      <c r="D16" s="116"/>
      <c r="E16" s="117">
        <v>12</v>
      </c>
      <c r="F16" s="123">
        <v>12</v>
      </c>
      <c r="G16"/>
      <c r="H16"/>
    </row>
    <row r="17" spans="2:8" x14ac:dyDescent="0.2">
      <c r="B17" s="298"/>
      <c r="C17" s="152" t="s">
        <v>20</v>
      </c>
      <c r="D17" s="116"/>
      <c r="E17" s="117">
        <v>17</v>
      </c>
      <c r="F17" s="123">
        <v>17</v>
      </c>
      <c r="G17"/>
      <c r="H17"/>
    </row>
    <row r="18" spans="2:8" x14ac:dyDescent="0.2">
      <c r="B18" s="298"/>
      <c r="C18" s="152" t="s">
        <v>270</v>
      </c>
      <c r="D18" s="116"/>
      <c r="E18" s="117">
        <v>1</v>
      </c>
      <c r="F18" s="123">
        <v>1</v>
      </c>
      <c r="G18"/>
      <c r="H18"/>
    </row>
    <row r="19" spans="2:8" x14ac:dyDescent="0.2">
      <c r="B19" s="298"/>
      <c r="C19" s="152" t="s">
        <v>271</v>
      </c>
      <c r="D19" s="116"/>
      <c r="E19" s="117">
        <v>29</v>
      </c>
      <c r="F19" s="123">
        <v>29</v>
      </c>
      <c r="G19"/>
      <c r="H19"/>
    </row>
    <row r="20" spans="2:8" x14ac:dyDescent="0.2">
      <c r="B20" s="298"/>
      <c r="C20" s="152" t="s">
        <v>47</v>
      </c>
      <c r="D20" s="116">
        <v>2</v>
      </c>
      <c r="E20" s="117">
        <v>5</v>
      </c>
      <c r="F20" s="123">
        <v>7</v>
      </c>
      <c r="G20"/>
      <c r="H20"/>
    </row>
    <row r="21" spans="2:8" x14ac:dyDescent="0.2">
      <c r="B21" s="302" t="s">
        <v>262</v>
      </c>
      <c r="C21" s="303"/>
      <c r="D21" s="299">
        <v>6</v>
      </c>
      <c r="E21" s="300">
        <v>107</v>
      </c>
      <c r="F21" s="301">
        <v>113</v>
      </c>
      <c r="G21"/>
      <c r="H21"/>
    </row>
    <row r="22" spans="2:8" x14ac:dyDescent="0.2">
      <c r="B22" s="112" t="s">
        <v>263</v>
      </c>
      <c r="C22" s="151" t="s">
        <v>91</v>
      </c>
      <c r="D22" s="114">
        <v>5</v>
      </c>
      <c r="E22" s="115">
        <v>5</v>
      </c>
      <c r="F22" s="113">
        <v>10</v>
      </c>
      <c r="G22"/>
      <c r="H22"/>
    </row>
    <row r="23" spans="2:8" x14ac:dyDescent="0.2">
      <c r="B23" s="298"/>
      <c r="C23" s="152" t="s">
        <v>17</v>
      </c>
      <c r="D23" s="116">
        <v>1</v>
      </c>
      <c r="E23" s="117">
        <v>15</v>
      </c>
      <c r="F23" s="123">
        <v>16</v>
      </c>
      <c r="G23"/>
      <c r="H23"/>
    </row>
    <row r="24" spans="2:8" x14ac:dyDescent="0.2">
      <c r="B24" s="298"/>
      <c r="C24" s="152" t="s">
        <v>266</v>
      </c>
      <c r="D24" s="116"/>
      <c r="E24" s="117">
        <v>5</v>
      </c>
      <c r="F24" s="123">
        <v>5</v>
      </c>
      <c r="G24"/>
      <c r="H24"/>
    </row>
    <row r="25" spans="2:8" x14ac:dyDescent="0.2">
      <c r="B25" s="298"/>
      <c r="C25" s="152" t="s">
        <v>122</v>
      </c>
      <c r="D25" s="116">
        <v>1</v>
      </c>
      <c r="E25" s="117">
        <v>14</v>
      </c>
      <c r="F25" s="123">
        <v>15</v>
      </c>
      <c r="G25"/>
      <c r="H25"/>
    </row>
    <row r="26" spans="2:8" x14ac:dyDescent="0.2">
      <c r="B26" s="298"/>
      <c r="C26" s="152" t="s">
        <v>105</v>
      </c>
      <c r="D26" s="116"/>
      <c r="E26" s="117">
        <v>8</v>
      </c>
      <c r="F26" s="123">
        <v>8</v>
      </c>
      <c r="G26"/>
      <c r="H26"/>
    </row>
    <row r="27" spans="2:8" x14ac:dyDescent="0.2">
      <c r="B27" s="298"/>
      <c r="C27" s="152" t="s">
        <v>10</v>
      </c>
      <c r="D27" s="116"/>
      <c r="E27" s="117">
        <v>1</v>
      </c>
      <c r="F27" s="123">
        <v>1</v>
      </c>
      <c r="G27"/>
      <c r="H27"/>
    </row>
    <row r="28" spans="2:8" x14ac:dyDescent="0.2">
      <c r="B28" s="298"/>
      <c r="C28" s="152" t="s">
        <v>16</v>
      </c>
      <c r="D28" s="116"/>
      <c r="E28" s="117">
        <v>11</v>
      </c>
      <c r="F28" s="123">
        <v>11</v>
      </c>
      <c r="G28"/>
      <c r="H28"/>
    </row>
    <row r="29" spans="2:8" x14ac:dyDescent="0.2">
      <c r="B29" s="298"/>
      <c r="C29" s="152" t="s">
        <v>15</v>
      </c>
      <c r="D29" s="116">
        <v>4</v>
      </c>
      <c r="E29" s="117">
        <v>19</v>
      </c>
      <c r="F29" s="123">
        <v>23</v>
      </c>
      <c r="G29"/>
      <c r="H29"/>
    </row>
    <row r="30" spans="2:8" x14ac:dyDescent="0.2">
      <c r="B30" s="298"/>
      <c r="C30" s="152" t="s">
        <v>38</v>
      </c>
      <c r="D30" s="116"/>
      <c r="E30" s="117">
        <v>15</v>
      </c>
      <c r="F30" s="123">
        <v>15</v>
      </c>
      <c r="G30"/>
      <c r="H30"/>
    </row>
    <row r="31" spans="2:8" x14ac:dyDescent="0.2">
      <c r="B31" s="302" t="s">
        <v>342</v>
      </c>
      <c r="C31" s="303"/>
      <c r="D31" s="299">
        <v>11</v>
      </c>
      <c r="E31" s="300">
        <v>93</v>
      </c>
      <c r="F31" s="301">
        <v>104</v>
      </c>
      <c r="G31"/>
      <c r="H31"/>
    </row>
    <row r="32" spans="2:8" x14ac:dyDescent="0.2">
      <c r="B32" s="112" t="s">
        <v>157</v>
      </c>
      <c r="C32" s="151" t="s">
        <v>64</v>
      </c>
      <c r="D32" s="114">
        <v>4</v>
      </c>
      <c r="E32" s="115">
        <v>15</v>
      </c>
      <c r="F32" s="113">
        <v>19</v>
      </c>
      <c r="G32"/>
      <c r="H32"/>
    </row>
    <row r="33" spans="2:8" x14ac:dyDescent="0.2">
      <c r="B33" s="302" t="s">
        <v>343</v>
      </c>
      <c r="C33" s="303"/>
      <c r="D33" s="299">
        <v>4</v>
      </c>
      <c r="E33" s="300">
        <v>15</v>
      </c>
      <c r="F33" s="301">
        <v>19</v>
      </c>
      <c r="G33"/>
      <c r="H33"/>
    </row>
    <row r="34" spans="2:8" x14ac:dyDescent="0.2">
      <c r="B34" s="112" t="s">
        <v>156</v>
      </c>
      <c r="C34" s="151" t="s">
        <v>258</v>
      </c>
      <c r="D34" s="114">
        <v>5</v>
      </c>
      <c r="E34" s="115">
        <v>15</v>
      </c>
      <c r="F34" s="113">
        <v>20</v>
      </c>
      <c r="G34"/>
      <c r="H34"/>
    </row>
    <row r="35" spans="2:8" x14ac:dyDescent="0.2">
      <c r="B35" s="298"/>
      <c r="C35" s="152" t="s">
        <v>259</v>
      </c>
      <c r="D35" s="116">
        <v>6</v>
      </c>
      <c r="E35" s="117">
        <v>7</v>
      </c>
      <c r="F35" s="123">
        <v>13</v>
      </c>
      <c r="G35"/>
      <c r="H35"/>
    </row>
    <row r="36" spans="2:8" x14ac:dyDescent="0.2">
      <c r="B36" s="298"/>
      <c r="C36" s="152" t="s">
        <v>127</v>
      </c>
      <c r="D36" s="116"/>
      <c r="E36" s="117">
        <v>3</v>
      </c>
      <c r="F36" s="123">
        <v>3</v>
      </c>
      <c r="G36"/>
      <c r="H36"/>
    </row>
    <row r="37" spans="2:8" x14ac:dyDescent="0.2">
      <c r="B37" s="298"/>
      <c r="C37" s="152" t="s">
        <v>71</v>
      </c>
      <c r="D37" s="116">
        <v>7</v>
      </c>
      <c r="E37" s="117"/>
      <c r="F37" s="123">
        <v>7</v>
      </c>
      <c r="G37"/>
      <c r="H37"/>
    </row>
    <row r="38" spans="2:8" ht="25.5" x14ac:dyDescent="0.2">
      <c r="B38" s="302" t="s">
        <v>344</v>
      </c>
      <c r="C38" s="303"/>
      <c r="D38" s="299">
        <v>18</v>
      </c>
      <c r="E38" s="300">
        <v>25</v>
      </c>
      <c r="F38" s="301">
        <v>43</v>
      </c>
      <c r="G38"/>
      <c r="H38"/>
    </row>
    <row r="39" spans="2:8" x14ac:dyDescent="0.2">
      <c r="B39" s="112" t="s">
        <v>118</v>
      </c>
      <c r="C39" s="151" t="s">
        <v>89</v>
      </c>
      <c r="D39" s="114"/>
      <c r="E39" s="115">
        <v>1</v>
      </c>
      <c r="F39" s="113">
        <v>1</v>
      </c>
      <c r="G39"/>
      <c r="H39"/>
    </row>
    <row r="40" spans="2:8" x14ac:dyDescent="0.2">
      <c r="B40" s="298"/>
      <c r="C40" s="152" t="s">
        <v>268</v>
      </c>
      <c r="D40" s="116"/>
      <c r="E40" s="117">
        <v>1</v>
      </c>
      <c r="F40" s="123">
        <v>1</v>
      </c>
      <c r="G40"/>
      <c r="H40"/>
    </row>
    <row r="41" spans="2:8" ht="25.5" x14ac:dyDescent="0.2">
      <c r="B41" s="298"/>
      <c r="C41" s="152" t="s">
        <v>83</v>
      </c>
      <c r="D41" s="116">
        <v>1</v>
      </c>
      <c r="E41" s="117"/>
      <c r="F41" s="123">
        <v>1</v>
      </c>
      <c r="G41"/>
      <c r="H41"/>
    </row>
    <row r="42" spans="2:8" x14ac:dyDescent="0.2">
      <c r="B42" s="298"/>
      <c r="C42" s="152" t="s">
        <v>82</v>
      </c>
      <c r="D42" s="116"/>
      <c r="E42" s="117">
        <v>1</v>
      </c>
      <c r="F42" s="123">
        <v>1</v>
      </c>
      <c r="G42"/>
      <c r="H42"/>
    </row>
    <row r="43" spans="2:8" x14ac:dyDescent="0.2">
      <c r="B43" s="298"/>
      <c r="C43" s="152" t="s">
        <v>261</v>
      </c>
      <c r="D43" s="116">
        <v>5</v>
      </c>
      <c r="E43" s="117">
        <v>15</v>
      </c>
      <c r="F43" s="123">
        <v>20</v>
      </c>
      <c r="G43"/>
      <c r="H43"/>
    </row>
    <row r="44" spans="2:8" x14ac:dyDescent="0.2">
      <c r="B44" s="298"/>
      <c r="C44" s="152" t="s">
        <v>12</v>
      </c>
      <c r="D44" s="116">
        <v>1</v>
      </c>
      <c r="E44" s="117">
        <v>24</v>
      </c>
      <c r="F44" s="123">
        <v>25</v>
      </c>
      <c r="G44"/>
      <c r="H44"/>
    </row>
    <row r="45" spans="2:8" x14ac:dyDescent="0.2">
      <c r="B45" s="298"/>
      <c r="C45" s="152" t="s">
        <v>382</v>
      </c>
      <c r="D45" s="116">
        <v>14</v>
      </c>
      <c r="E45" s="117">
        <v>4</v>
      </c>
      <c r="F45" s="123">
        <v>18</v>
      </c>
      <c r="G45"/>
      <c r="H45"/>
    </row>
    <row r="46" spans="2:8" x14ac:dyDescent="0.2">
      <c r="B46" s="298"/>
      <c r="C46" s="152" t="s">
        <v>132</v>
      </c>
      <c r="D46" s="116"/>
      <c r="E46" s="117">
        <v>2</v>
      </c>
      <c r="F46" s="123">
        <v>2</v>
      </c>
      <c r="G46"/>
      <c r="H46"/>
    </row>
    <row r="47" spans="2:8" x14ac:dyDescent="0.2">
      <c r="B47" s="298"/>
      <c r="C47" s="152" t="s">
        <v>177</v>
      </c>
      <c r="D47" s="116"/>
      <c r="E47" s="117">
        <v>2</v>
      </c>
      <c r="F47" s="123">
        <v>2</v>
      </c>
      <c r="G47"/>
      <c r="H47"/>
    </row>
    <row r="48" spans="2:8" x14ac:dyDescent="0.2">
      <c r="B48" s="298"/>
      <c r="C48" s="152" t="s">
        <v>59</v>
      </c>
      <c r="D48" s="116">
        <v>1</v>
      </c>
      <c r="E48" s="117">
        <v>25</v>
      </c>
      <c r="F48" s="123">
        <v>26</v>
      </c>
      <c r="G48"/>
      <c r="H48"/>
    </row>
    <row r="49" spans="2:8" x14ac:dyDescent="0.2">
      <c r="B49" s="298"/>
      <c r="C49" s="152" t="s">
        <v>42</v>
      </c>
      <c r="D49" s="116"/>
      <c r="E49" s="117">
        <v>8</v>
      </c>
      <c r="F49" s="123">
        <v>8</v>
      </c>
      <c r="G49"/>
      <c r="H49"/>
    </row>
    <row r="50" spans="2:8" x14ac:dyDescent="0.2">
      <c r="B50" s="298"/>
      <c r="C50" s="152" t="s">
        <v>75</v>
      </c>
      <c r="D50" s="116">
        <v>6</v>
      </c>
      <c r="E50" s="117">
        <v>2</v>
      </c>
      <c r="F50" s="123">
        <v>8</v>
      </c>
      <c r="G50"/>
      <c r="H50"/>
    </row>
    <row r="51" spans="2:8" x14ac:dyDescent="0.2">
      <c r="B51" s="298"/>
      <c r="C51" s="152" t="s">
        <v>13</v>
      </c>
      <c r="D51" s="116">
        <v>4</v>
      </c>
      <c r="E51" s="117"/>
      <c r="F51" s="123">
        <v>4</v>
      </c>
      <c r="G51"/>
      <c r="H51"/>
    </row>
    <row r="52" spans="2:8" x14ac:dyDescent="0.2">
      <c r="B52" s="298"/>
      <c r="C52" s="152" t="s">
        <v>384</v>
      </c>
      <c r="D52" s="116">
        <v>7</v>
      </c>
      <c r="E52" s="117">
        <v>7</v>
      </c>
      <c r="F52" s="123">
        <v>14</v>
      </c>
      <c r="G52"/>
      <c r="H52"/>
    </row>
    <row r="53" spans="2:8" x14ac:dyDescent="0.2">
      <c r="B53" s="298"/>
      <c r="C53" s="152" t="s">
        <v>297</v>
      </c>
      <c r="D53" s="116">
        <v>1</v>
      </c>
      <c r="E53" s="117"/>
      <c r="F53" s="123">
        <v>1</v>
      </c>
      <c r="G53"/>
      <c r="H53"/>
    </row>
    <row r="54" spans="2:8" x14ac:dyDescent="0.2">
      <c r="B54" s="298"/>
      <c r="C54" s="152" t="s">
        <v>406</v>
      </c>
      <c r="D54" s="116">
        <v>1</v>
      </c>
      <c r="E54" s="117">
        <v>4</v>
      </c>
      <c r="F54" s="123">
        <v>5</v>
      </c>
      <c r="G54"/>
      <c r="H54"/>
    </row>
    <row r="55" spans="2:8" x14ac:dyDescent="0.2">
      <c r="B55" s="298"/>
      <c r="C55" s="152" t="s">
        <v>129</v>
      </c>
      <c r="D55" s="116"/>
      <c r="E55" s="117">
        <v>1</v>
      </c>
      <c r="F55" s="123">
        <v>1</v>
      </c>
      <c r="G55"/>
      <c r="H55"/>
    </row>
    <row r="56" spans="2:8" x14ac:dyDescent="0.2">
      <c r="B56" s="298"/>
      <c r="C56" s="152" t="s">
        <v>81</v>
      </c>
      <c r="D56" s="116"/>
      <c r="E56" s="117">
        <v>2</v>
      </c>
      <c r="F56" s="123">
        <v>2</v>
      </c>
      <c r="G56"/>
      <c r="H56"/>
    </row>
    <row r="57" spans="2:8" x14ac:dyDescent="0.2">
      <c r="B57" s="298"/>
      <c r="C57" s="152" t="s">
        <v>14</v>
      </c>
      <c r="D57" s="116">
        <v>1</v>
      </c>
      <c r="E57" s="117">
        <v>5</v>
      </c>
      <c r="F57" s="123">
        <v>6</v>
      </c>
      <c r="G57"/>
      <c r="H57"/>
    </row>
    <row r="58" spans="2:8" x14ac:dyDescent="0.2">
      <c r="B58" s="298"/>
      <c r="C58" s="152" t="s">
        <v>267</v>
      </c>
      <c r="D58" s="116"/>
      <c r="E58" s="117">
        <v>4</v>
      </c>
      <c r="F58" s="123">
        <v>4</v>
      </c>
      <c r="G58"/>
      <c r="H58"/>
    </row>
    <row r="59" spans="2:8" x14ac:dyDescent="0.2">
      <c r="B59" s="298"/>
      <c r="C59" s="152" t="s">
        <v>18</v>
      </c>
      <c r="D59" s="116"/>
      <c r="E59" s="117">
        <v>6</v>
      </c>
      <c r="F59" s="123">
        <v>6</v>
      </c>
      <c r="G59"/>
      <c r="H59"/>
    </row>
    <row r="60" spans="2:8" x14ac:dyDescent="0.2">
      <c r="B60" s="298"/>
      <c r="C60" s="152" t="s">
        <v>190</v>
      </c>
      <c r="D60" s="116"/>
      <c r="E60" s="117">
        <v>6</v>
      </c>
      <c r="F60" s="123">
        <v>6</v>
      </c>
      <c r="G60"/>
      <c r="H60"/>
    </row>
    <row r="61" spans="2:8" x14ac:dyDescent="0.2">
      <c r="B61" s="298"/>
      <c r="C61" s="152" t="s">
        <v>172</v>
      </c>
      <c r="D61" s="116">
        <v>2</v>
      </c>
      <c r="E61" s="117">
        <v>7</v>
      </c>
      <c r="F61" s="123">
        <v>9</v>
      </c>
      <c r="G61"/>
      <c r="H61"/>
    </row>
    <row r="62" spans="2:8" x14ac:dyDescent="0.2">
      <c r="B62" s="298"/>
      <c r="C62" s="152" t="s">
        <v>107</v>
      </c>
      <c r="D62" s="116"/>
      <c r="E62" s="117">
        <v>2</v>
      </c>
      <c r="F62" s="123">
        <v>2</v>
      </c>
      <c r="G62"/>
      <c r="H62"/>
    </row>
    <row r="63" spans="2:8" x14ac:dyDescent="0.2">
      <c r="B63" s="298"/>
      <c r="C63" s="152" t="s">
        <v>174</v>
      </c>
      <c r="D63" s="116">
        <v>13</v>
      </c>
      <c r="E63" s="117">
        <v>18</v>
      </c>
      <c r="F63" s="123">
        <v>31</v>
      </c>
      <c r="G63"/>
      <c r="H63"/>
    </row>
    <row r="64" spans="2:8" x14ac:dyDescent="0.2">
      <c r="B64" s="298"/>
      <c r="C64" s="152" t="s">
        <v>277</v>
      </c>
      <c r="D64" s="116"/>
      <c r="E64" s="117">
        <v>9</v>
      </c>
      <c r="F64" s="123">
        <v>9</v>
      </c>
      <c r="G64"/>
      <c r="H64"/>
    </row>
    <row r="65" spans="2:8" x14ac:dyDescent="0.2">
      <c r="B65" s="298"/>
      <c r="C65" s="152" t="s">
        <v>52</v>
      </c>
      <c r="D65" s="116">
        <v>2</v>
      </c>
      <c r="E65" s="117">
        <v>24</v>
      </c>
      <c r="F65" s="123">
        <v>26</v>
      </c>
      <c r="G65"/>
      <c r="H65"/>
    </row>
    <row r="66" spans="2:8" x14ac:dyDescent="0.2">
      <c r="B66" s="298"/>
      <c r="C66" s="152" t="s">
        <v>162</v>
      </c>
      <c r="D66" s="116">
        <v>1</v>
      </c>
      <c r="E66" s="117">
        <v>20</v>
      </c>
      <c r="F66" s="123">
        <v>21</v>
      </c>
      <c r="G66"/>
      <c r="H66"/>
    </row>
    <row r="67" spans="2:8" x14ac:dyDescent="0.2">
      <c r="B67" s="298"/>
      <c r="C67" s="152" t="s">
        <v>135</v>
      </c>
      <c r="D67" s="116">
        <v>3</v>
      </c>
      <c r="E67" s="117">
        <v>4</v>
      </c>
      <c r="F67" s="123">
        <v>7</v>
      </c>
      <c r="G67"/>
      <c r="H67"/>
    </row>
    <row r="68" spans="2:8" x14ac:dyDescent="0.2">
      <c r="B68" s="298"/>
      <c r="C68" s="152" t="s">
        <v>265</v>
      </c>
      <c r="D68" s="116"/>
      <c r="E68" s="117">
        <v>1</v>
      </c>
      <c r="F68" s="123">
        <v>1</v>
      </c>
      <c r="G68"/>
      <c r="H68"/>
    </row>
    <row r="69" spans="2:8" x14ac:dyDescent="0.2">
      <c r="B69" s="298"/>
      <c r="C69" s="152" t="s">
        <v>50</v>
      </c>
      <c r="D69" s="116"/>
      <c r="E69" s="117">
        <v>20</v>
      </c>
      <c r="F69" s="123">
        <v>20</v>
      </c>
      <c r="G69"/>
      <c r="H69"/>
    </row>
    <row r="70" spans="2:8" x14ac:dyDescent="0.2">
      <c r="B70" s="298"/>
      <c r="C70" s="122" t="s">
        <v>588</v>
      </c>
      <c r="D70" s="116"/>
      <c r="E70" s="117">
        <v>3</v>
      </c>
      <c r="F70" s="123">
        <v>3</v>
      </c>
      <c r="G70"/>
      <c r="H70"/>
    </row>
    <row r="71" spans="2:8" x14ac:dyDescent="0.2">
      <c r="B71" s="302" t="s">
        <v>260</v>
      </c>
      <c r="C71" s="303"/>
      <c r="D71" s="299">
        <v>63</v>
      </c>
      <c r="E71" s="300">
        <v>228</v>
      </c>
      <c r="F71" s="301">
        <v>291</v>
      </c>
      <c r="G71"/>
      <c r="H71"/>
    </row>
    <row r="72" spans="2:8" x14ac:dyDescent="0.2">
      <c r="B72" s="112" t="s">
        <v>385</v>
      </c>
      <c r="C72" s="151" t="s">
        <v>138</v>
      </c>
      <c r="D72" s="114">
        <v>3</v>
      </c>
      <c r="E72" s="115">
        <v>10</v>
      </c>
      <c r="F72" s="113">
        <v>13</v>
      </c>
      <c r="G72"/>
      <c r="H72"/>
    </row>
    <row r="73" spans="2:8" x14ac:dyDescent="0.2">
      <c r="B73" s="298"/>
      <c r="C73" s="152" t="s">
        <v>345</v>
      </c>
      <c r="D73" s="116">
        <v>5</v>
      </c>
      <c r="E73" s="117">
        <v>1</v>
      </c>
      <c r="F73" s="123">
        <v>6</v>
      </c>
      <c r="G73"/>
      <c r="H73"/>
    </row>
    <row r="74" spans="2:8" ht="25.5" x14ac:dyDescent="0.2">
      <c r="B74" s="298"/>
      <c r="C74" s="152" t="s">
        <v>313</v>
      </c>
      <c r="D74" s="116">
        <v>1</v>
      </c>
      <c r="E74" s="117"/>
      <c r="F74" s="123">
        <v>1</v>
      </c>
      <c r="G74"/>
      <c r="H74"/>
    </row>
    <row r="75" spans="2:8" x14ac:dyDescent="0.2">
      <c r="B75" s="298"/>
      <c r="C75" s="152" t="s">
        <v>295</v>
      </c>
      <c r="D75" s="116">
        <v>3</v>
      </c>
      <c r="E75" s="117"/>
      <c r="F75" s="123">
        <v>3</v>
      </c>
      <c r="G75"/>
      <c r="H75"/>
    </row>
    <row r="76" spans="2:8" x14ac:dyDescent="0.2">
      <c r="B76" s="298"/>
      <c r="C76" s="152" t="s">
        <v>456</v>
      </c>
      <c r="D76" s="116">
        <v>1</v>
      </c>
      <c r="E76" s="117"/>
      <c r="F76" s="123">
        <v>1</v>
      </c>
      <c r="G76"/>
      <c r="H76"/>
    </row>
    <row r="77" spans="2:8" x14ac:dyDescent="0.2">
      <c r="B77" s="302" t="s">
        <v>421</v>
      </c>
      <c r="C77" s="303"/>
      <c r="D77" s="299">
        <v>13</v>
      </c>
      <c r="E77" s="300">
        <v>11</v>
      </c>
      <c r="F77" s="301">
        <v>24</v>
      </c>
      <c r="G77"/>
      <c r="H77"/>
    </row>
    <row r="78" spans="2:8" x14ac:dyDescent="0.2">
      <c r="B78" s="112" t="s">
        <v>548</v>
      </c>
      <c r="C78" s="112" t="s">
        <v>258</v>
      </c>
      <c r="D78" s="114">
        <v>7</v>
      </c>
      <c r="E78" s="115"/>
      <c r="F78" s="113">
        <v>7</v>
      </c>
      <c r="G78"/>
      <c r="H78"/>
    </row>
    <row r="79" spans="2:8" x14ac:dyDescent="0.2">
      <c r="B79" s="112" t="s">
        <v>572</v>
      </c>
      <c r="C79" s="154"/>
      <c r="D79" s="114">
        <v>7</v>
      </c>
      <c r="E79" s="115"/>
      <c r="F79" s="113">
        <v>7</v>
      </c>
      <c r="G79"/>
      <c r="H79"/>
    </row>
    <row r="80" spans="2:8" hidden="1" x14ac:dyDescent="0.2">
      <c r="B80" s="307" t="s">
        <v>117</v>
      </c>
      <c r="C80" s="308"/>
      <c r="D80" s="304">
        <v>123</v>
      </c>
      <c r="E80" s="305">
        <v>479</v>
      </c>
      <c r="F80" s="306">
        <v>602</v>
      </c>
      <c r="G80"/>
      <c r="H80"/>
    </row>
    <row r="81" spans="2:8" hidden="1" x14ac:dyDescent="0.2">
      <c r="B81"/>
      <c r="C81"/>
      <c r="D81"/>
      <c r="E81"/>
      <c r="F81"/>
      <c r="G81"/>
      <c r="H81"/>
    </row>
    <row r="82" spans="2:8" x14ac:dyDescent="0.2">
      <c r="B82"/>
      <c r="C82"/>
      <c r="D82"/>
      <c r="E82"/>
      <c r="F82"/>
      <c r="G82"/>
      <c r="H82"/>
    </row>
    <row r="87" spans="2:8" x14ac:dyDescent="0.2">
      <c r="B87" s="180" t="s">
        <v>44</v>
      </c>
      <c r="C87" s="181" t="s">
        <v>457</v>
      </c>
    </row>
    <row r="89" spans="2:8" x14ac:dyDescent="0.2">
      <c r="B89" s="112" t="s">
        <v>220</v>
      </c>
      <c r="C89" s="112" t="s">
        <v>218</v>
      </c>
      <c r="D89" s="154"/>
      <c r="E89" s="155"/>
      <c r="F89"/>
      <c r="G89"/>
    </row>
    <row r="90" spans="2:8" x14ac:dyDescent="0.2">
      <c r="B90" s="219" t="s">
        <v>23</v>
      </c>
      <c r="C90" s="219" t="s">
        <v>430</v>
      </c>
      <c r="D90" s="220" t="s">
        <v>428</v>
      </c>
      <c r="E90" s="221" t="s">
        <v>117</v>
      </c>
      <c r="F90"/>
      <c r="G90"/>
    </row>
    <row r="91" spans="2:8" x14ac:dyDescent="0.2">
      <c r="B91" s="112" t="s">
        <v>178</v>
      </c>
      <c r="C91" s="114">
        <v>1</v>
      </c>
      <c r="D91" s="115"/>
      <c r="E91" s="113">
        <v>1</v>
      </c>
      <c r="F91"/>
      <c r="G91"/>
    </row>
    <row r="92" spans="2:8" x14ac:dyDescent="0.2">
      <c r="B92" s="122" t="s">
        <v>179</v>
      </c>
      <c r="C92" s="116">
        <v>6</v>
      </c>
      <c r="D92" s="117">
        <v>107</v>
      </c>
      <c r="E92" s="123">
        <v>113</v>
      </c>
      <c r="F92"/>
      <c r="G92"/>
    </row>
    <row r="93" spans="2:8" x14ac:dyDescent="0.2">
      <c r="B93" s="122" t="s">
        <v>263</v>
      </c>
      <c r="C93" s="116">
        <v>11</v>
      </c>
      <c r="D93" s="117">
        <v>93</v>
      </c>
      <c r="E93" s="123">
        <v>104</v>
      </c>
      <c r="F93"/>
      <c r="G93"/>
    </row>
    <row r="94" spans="2:8" x14ac:dyDescent="0.2">
      <c r="B94" s="122" t="s">
        <v>157</v>
      </c>
      <c r="C94" s="116">
        <v>4</v>
      </c>
      <c r="D94" s="117">
        <v>15</v>
      </c>
      <c r="E94" s="123">
        <v>19</v>
      </c>
      <c r="F94"/>
      <c r="G94"/>
    </row>
    <row r="95" spans="2:8" x14ac:dyDescent="0.2">
      <c r="B95" s="122" t="s">
        <v>156</v>
      </c>
      <c r="C95" s="116">
        <v>18</v>
      </c>
      <c r="D95" s="117">
        <v>25</v>
      </c>
      <c r="E95" s="123">
        <v>43</v>
      </c>
      <c r="F95"/>
      <c r="G95"/>
    </row>
    <row r="96" spans="2:8" x14ac:dyDescent="0.2">
      <c r="B96" s="122" t="s">
        <v>118</v>
      </c>
      <c r="C96" s="116">
        <v>63</v>
      </c>
      <c r="D96" s="117">
        <v>228</v>
      </c>
      <c r="E96" s="123">
        <v>291</v>
      </c>
      <c r="F96"/>
      <c r="G96"/>
    </row>
    <row r="97" spans="2:8" x14ac:dyDescent="0.2">
      <c r="B97" s="122" t="s">
        <v>385</v>
      </c>
      <c r="C97" s="116">
        <v>13</v>
      </c>
      <c r="D97" s="117">
        <v>11</v>
      </c>
      <c r="E97" s="123">
        <v>24</v>
      </c>
      <c r="F97"/>
      <c r="G97"/>
    </row>
    <row r="98" spans="2:8" x14ac:dyDescent="0.2">
      <c r="B98" s="122" t="s">
        <v>548</v>
      </c>
      <c r="C98" s="116">
        <v>7</v>
      </c>
      <c r="D98" s="117"/>
      <c r="E98" s="123">
        <v>7</v>
      </c>
      <c r="F98"/>
      <c r="G98"/>
    </row>
    <row r="99" spans="2:8" x14ac:dyDescent="0.2">
      <c r="B99" s="228" t="s">
        <v>117</v>
      </c>
      <c r="C99" s="225">
        <v>123</v>
      </c>
      <c r="D99" s="226">
        <v>479</v>
      </c>
      <c r="E99" s="227">
        <v>602</v>
      </c>
      <c r="F99"/>
      <c r="G99"/>
    </row>
    <row r="100" spans="2:8" x14ac:dyDescent="0.2">
      <c r="B100"/>
      <c r="C100"/>
      <c r="D100"/>
      <c r="E100"/>
      <c r="F100"/>
      <c r="G100"/>
    </row>
    <row r="101" spans="2:8" hidden="1" outlineLevel="1" x14ac:dyDescent="0.2">
      <c r="C101" s="97"/>
    </row>
    <row r="102" spans="2:8" collapsed="1" x14ac:dyDescent="0.2">
      <c r="C102" s="97"/>
    </row>
    <row r="103" spans="2:8" x14ac:dyDescent="0.2">
      <c r="B103" s="490" t="s">
        <v>459</v>
      </c>
      <c r="C103" s="490"/>
      <c r="D103" s="490"/>
      <c r="E103" s="490"/>
      <c r="F103" s="490"/>
    </row>
    <row r="104" spans="2:8" x14ac:dyDescent="0.2">
      <c r="B104" s="490"/>
      <c r="C104" s="490"/>
      <c r="D104" s="490"/>
      <c r="E104" s="490"/>
      <c r="F104" s="490"/>
    </row>
    <row r="105" spans="2:8" x14ac:dyDescent="0.2">
      <c r="C105" s="97"/>
    </row>
    <row r="106" spans="2:8" x14ac:dyDescent="0.2">
      <c r="B106" s="180" t="s">
        <v>44</v>
      </c>
      <c r="C106" s="180" t="s">
        <v>457</v>
      </c>
    </row>
    <row r="107" spans="2:8" x14ac:dyDescent="0.2">
      <c r="C107" s="97"/>
    </row>
    <row r="108" spans="2:8" x14ac:dyDescent="0.2">
      <c r="B108" s="112" t="s">
        <v>220</v>
      </c>
      <c r="C108" s="154"/>
      <c r="D108" s="112" t="s">
        <v>218</v>
      </c>
      <c r="E108" s="154"/>
      <c r="F108" s="154"/>
      <c r="G108" s="155"/>
      <c r="H108"/>
    </row>
    <row r="109" spans="2:8" x14ac:dyDescent="0.2">
      <c r="B109" s="112" t="s">
        <v>22</v>
      </c>
      <c r="C109" s="112" t="s">
        <v>140</v>
      </c>
      <c r="D109" s="310" t="s">
        <v>430</v>
      </c>
      <c r="E109" s="311" t="s">
        <v>429</v>
      </c>
      <c r="F109" s="311" t="s">
        <v>428</v>
      </c>
      <c r="G109" s="312" t="s">
        <v>117</v>
      </c>
      <c r="H109"/>
    </row>
    <row r="110" spans="2:8" x14ac:dyDescent="0.2">
      <c r="B110" s="112" t="s">
        <v>103</v>
      </c>
      <c r="C110" s="112" t="s">
        <v>17</v>
      </c>
      <c r="D110" s="114">
        <v>1</v>
      </c>
      <c r="E110" s="115">
        <v>4</v>
      </c>
      <c r="F110" s="115">
        <v>1</v>
      </c>
      <c r="G110" s="113">
        <v>6</v>
      </c>
      <c r="H110"/>
    </row>
    <row r="111" spans="2:8" x14ac:dyDescent="0.2">
      <c r="B111" s="298"/>
      <c r="C111" s="122" t="s">
        <v>10</v>
      </c>
      <c r="D111" s="116"/>
      <c r="E111" s="117">
        <v>3</v>
      </c>
      <c r="F111" s="117"/>
      <c r="G111" s="123">
        <v>3</v>
      </c>
      <c r="H111"/>
    </row>
    <row r="112" spans="2:8" x14ac:dyDescent="0.2">
      <c r="B112" s="298"/>
      <c r="C112" s="122" t="s">
        <v>38</v>
      </c>
      <c r="D112" s="116"/>
      <c r="E112" s="117">
        <v>2</v>
      </c>
      <c r="F112" s="117"/>
      <c r="G112" s="123">
        <v>2</v>
      </c>
      <c r="H112"/>
    </row>
    <row r="113" spans="2:8" x14ac:dyDescent="0.2">
      <c r="B113" s="302" t="s">
        <v>460</v>
      </c>
      <c r="C113" s="303"/>
      <c r="D113" s="313">
        <v>1</v>
      </c>
      <c r="E113" s="314">
        <v>9</v>
      </c>
      <c r="F113" s="314">
        <v>1</v>
      </c>
      <c r="G113" s="315">
        <v>11</v>
      </c>
      <c r="H113"/>
    </row>
    <row r="114" spans="2:8" x14ac:dyDescent="0.2">
      <c r="B114" s="112" t="s">
        <v>101</v>
      </c>
      <c r="C114" s="112" t="s">
        <v>437</v>
      </c>
      <c r="D114" s="114">
        <v>6</v>
      </c>
      <c r="E114" s="115"/>
      <c r="F114" s="115">
        <v>1</v>
      </c>
      <c r="G114" s="113">
        <v>7</v>
      </c>
      <c r="H114"/>
    </row>
    <row r="115" spans="2:8" x14ac:dyDescent="0.2">
      <c r="B115" s="298"/>
      <c r="C115" s="122" t="s">
        <v>268</v>
      </c>
      <c r="D115" s="116">
        <v>1</v>
      </c>
      <c r="E115" s="117"/>
      <c r="F115" s="117"/>
      <c r="G115" s="123">
        <v>1</v>
      </c>
      <c r="H115"/>
    </row>
    <row r="116" spans="2:8" x14ac:dyDescent="0.2">
      <c r="B116" s="298"/>
      <c r="C116" s="122" t="s">
        <v>82</v>
      </c>
      <c r="D116" s="116">
        <v>4</v>
      </c>
      <c r="E116" s="117"/>
      <c r="F116" s="117"/>
      <c r="G116" s="123">
        <v>4</v>
      </c>
      <c r="H116"/>
    </row>
    <row r="117" spans="2:8" x14ac:dyDescent="0.2">
      <c r="B117" s="298"/>
      <c r="C117" s="122" t="s">
        <v>350</v>
      </c>
      <c r="D117" s="116">
        <v>3</v>
      </c>
      <c r="E117" s="117"/>
      <c r="F117" s="117"/>
      <c r="G117" s="123">
        <v>3</v>
      </c>
      <c r="H117"/>
    </row>
    <row r="118" spans="2:8" x14ac:dyDescent="0.2">
      <c r="B118" s="298"/>
      <c r="C118" s="122" t="s">
        <v>414</v>
      </c>
      <c r="D118" s="116">
        <v>1</v>
      </c>
      <c r="E118" s="117"/>
      <c r="F118" s="117"/>
      <c r="G118" s="123">
        <v>1</v>
      </c>
      <c r="H118"/>
    </row>
    <row r="119" spans="2:8" x14ac:dyDescent="0.2">
      <c r="B119" s="298"/>
      <c r="C119" s="122" t="s">
        <v>355</v>
      </c>
      <c r="D119" s="116">
        <v>4</v>
      </c>
      <c r="E119" s="117"/>
      <c r="F119" s="117">
        <v>1</v>
      </c>
      <c r="G119" s="123">
        <v>5</v>
      </c>
      <c r="H119"/>
    </row>
    <row r="120" spans="2:8" x14ac:dyDescent="0.2">
      <c r="B120" s="298"/>
      <c r="C120" s="122" t="s">
        <v>12</v>
      </c>
      <c r="D120" s="116">
        <v>3</v>
      </c>
      <c r="E120" s="117"/>
      <c r="F120" s="117">
        <v>6</v>
      </c>
      <c r="G120" s="123">
        <v>9</v>
      </c>
      <c r="H120"/>
    </row>
    <row r="121" spans="2:8" x14ac:dyDescent="0.2">
      <c r="B121" s="298"/>
      <c r="C121" s="122" t="s">
        <v>43</v>
      </c>
      <c r="D121" s="116">
        <v>3</v>
      </c>
      <c r="E121" s="117"/>
      <c r="F121" s="117">
        <v>2</v>
      </c>
      <c r="G121" s="123">
        <v>5</v>
      </c>
      <c r="H121"/>
    </row>
    <row r="122" spans="2:8" x14ac:dyDescent="0.2">
      <c r="B122" s="298"/>
      <c r="C122" s="122" t="s">
        <v>132</v>
      </c>
      <c r="D122" s="116"/>
      <c r="E122" s="117"/>
      <c r="F122" s="117">
        <v>3</v>
      </c>
      <c r="G122" s="123">
        <v>3</v>
      </c>
      <c r="H122"/>
    </row>
    <row r="123" spans="2:8" x14ac:dyDescent="0.2">
      <c r="B123" s="298"/>
      <c r="C123" s="122" t="s">
        <v>42</v>
      </c>
      <c r="D123" s="116"/>
      <c r="E123" s="117"/>
      <c r="F123" s="117">
        <v>6</v>
      </c>
      <c r="G123" s="123">
        <v>6</v>
      </c>
      <c r="H123"/>
    </row>
    <row r="124" spans="2:8" x14ac:dyDescent="0.2">
      <c r="B124" s="298"/>
      <c r="C124" s="122" t="s">
        <v>64</v>
      </c>
      <c r="D124" s="116"/>
      <c r="E124" s="117">
        <v>2</v>
      </c>
      <c r="F124" s="117"/>
      <c r="G124" s="123">
        <v>2</v>
      </c>
      <c r="H124"/>
    </row>
    <row r="125" spans="2:8" x14ac:dyDescent="0.2">
      <c r="B125" s="298"/>
      <c r="C125" s="122" t="s">
        <v>384</v>
      </c>
      <c r="D125" s="116">
        <v>4</v>
      </c>
      <c r="E125" s="117">
        <v>2</v>
      </c>
      <c r="F125" s="117"/>
      <c r="G125" s="123">
        <v>6</v>
      </c>
      <c r="H125"/>
    </row>
    <row r="126" spans="2:8" x14ac:dyDescent="0.2">
      <c r="B126" s="298"/>
      <c r="C126" s="122" t="s">
        <v>333</v>
      </c>
      <c r="D126" s="116"/>
      <c r="E126" s="117">
        <v>3</v>
      </c>
      <c r="F126" s="117"/>
      <c r="G126" s="123">
        <v>3</v>
      </c>
      <c r="H126"/>
    </row>
    <row r="127" spans="2:8" x14ac:dyDescent="0.2">
      <c r="B127" s="298"/>
      <c r="C127" s="122" t="s">
        <v>129</v>
      </c>
      <c r="D127" s="116">
        <v>1</v>
      </c>
      <c r="E127" s="117"/>
      <c r="F127" s="117">
        <v>1</v>
      </c>
      <c r="G127" s="123">
        <v>2</v>
      </c>
      <c r="H127"/>
    </row>
    <row r="128" spans="2:8" x14ac:dyDescent="0.2">
      <c r="B128" s="298"/>
      <c r="C128" s="122" t="s">
        <v>246</v>
      </c>
      <c r="D128" s="116">
        <v>2</v>
      </c>
      <c r="E128" s="117"/>
      <c r="F128" s="117">
        <v>2</v>
      </c>
      <c r="G128" s="123">
        <v>4</v>
      </c>
      <c r="H128"/>
    </row>
    <row r="129" spans="2:8" x14ac:dyDescent="0.2">
      <c r="B129" s="298"/>
      <c r="C129" s="122" t="s">
        <v>348</v>
      </c>
      <c r="D129" s="116">
        <v>1</v>
      </c>
      <c r="E129" s="117"/>
      <c r="F129" s="117">
        <v>1</v>
      </c>
      <c r="G129" s="123">
        <v>2</v>
      </c>
      <c r="H129"/>
    </row>
    <row r="130" spans="2:8" x14ac:dyDescent="0.2">
      <c r="B130" s="298"/>
      <c r="C130" s="122" t="s">
        <v>411</v>
      </c>
      <c r="D130" s="116">
        <v>6</v>
      </c>
      <c r="E130" s="117"/>
      <c r="F130" s="117">
        <v>3</v>
      </c>
      <c r="G130" s="123">
        <v>9</v>
      </c>
      <c r="H130"/>
    </row>
    <row r="131" spans="2:8" x14ac:dyDescent="0.2">
      <c r="B131" s="298"/>
      <c r="C131" s="122" t="s">
        <v>422</v>
      </c>
      <c r="D131" s="116">
        <v>2</v>
      </c>
      <c r="E131" s="117"/>
      <c r="F131" s="117">
        <v>2</v>
      </c>
      <c r="G131" s="123">
        <v>4</v>
      </c>
      <c r="H131"/>
    </row>
    <row r="132" spans="2:8" x14ac:dyDescent="0.2">
      <c r="B132" s="298"/>
      <c r="C132" s="122" t="s">
        <v>267</v>
      </c>
      <c r="D132" s="116"/>
      <c r="E132" s="117"/>
      <c r="F132" s="117">
        <v>16</v>
      </c>
      <c r="G132" s="123">
        <v>16</v>
      </c>
      <c r="H132"/>
    </row>
    <row r="133" spans="2:8" x14ac:dyDescent="0.2">
      <c r="B133" s="298"/>
      <c r="C133" s="122" t="s">
        <v>20</v>
      </c>
      <c r="D133" s="116">
        <v>1</v>
      </c>
      <c r="E133" s="117"/>
      <c r="F133" s="117">
        <v>3</v>
      </c>
      <c r="G133" s="123">
        <v>4</v>
      </c>
      <c r="H133"/>
    </row>
    <row r="134" spans="2:8" x14ac:dyDescent="0.2">
      <c r="B134" s="298"/>
      <c r="C134" s="122" t="s">
        <v>52</v>
      </c>
      <c r="D134" s="116">
        <v>1</v>
      </c>
      <c r="E134" s="117"/>
      <c r="F134" s="117"/>
      <c r="G134" s="123">
        <v>1</v>
      </c>
      <c r="H134"/>
    </row>
    <row r="135" spans="2:8" x14ac:dyDescent="0.2">
      <c r="B135" s="298"/>
      <c r="C135" s="122" t="s">
        <v>270</v>
      </c>
      <c r="D135" s="116">
        <v>2</v>
      </c>
      <c r="E135" s="117"/>
      <c r="F135" s="117"/>
      <c r="G135" s="123">
        <v>2</v>
      </c>
      <c r="H135"/>
    </row>
    <row r="136" spans="2:8" x14ac:dyDescent="0.2">
      <c r="B136" s="298"/>
      <c r="C136" s="122" t="s">
        <v>556</v>
      </c>
      <c r="D136" s="116">
        <v>3</v>
      </c>
      <c r="E136" s="117"/>
      <c r="F136" s="117">
        <v>1</v>
      </c>
      <c r="G136" s="123">
        <v>4</v>
      </c>
      <c r="H136"/>
    </row>
    <row r="137" spans="2:8" x14ac:dyDescent="0.2">
      <c r="B137" s="298"/>
      <c r="C137" s="122" t="s">
        <v>567</v>
      </c>
      <c r="D137" s="116">
        <v>7</v>
      </c>
      <c r="E137" s="117"/>
      <c r="F137" s="117">
        <v>1</v>
      </c>
      <c r="G137" s="123">
        <v>8</v>
      </c>
      <c r="H137"/>
    </row>
    <row r="138" spans="2:8" x14ac:dyDescent="0.2">
      <c r="B138" s="298"/>
      <c r="C138" s="122" t="s">
        <v>588</v>
      </c>
      <c r="D138" s="116"/>
      <c r="E138" s="117">
        <v>3</v>
      </c>
      <c r="F138" s="117"/>
      <c r="G138" s="123">
        <v>3</v>
      </c>
      <c r="H138"/>
    </row>
    <row r="139" spans="2:8" x14ac:dyDescent="0.2">
      <c r="B139" s="298"/>
      <c r="C139" s="122" t="s">
        <v>589</v>
      </c>
      <c r="D139" s="116"/>
      <c r="E139" s="117">
        <v>3</v>
      </c>
      <c r="F139" s="117">
        <v>2</v>
      </c>
      <c r="G139" s="123">
        <v>5</v>
      </c>
      <c r="H139"/>
    </row>
    <row r="140" spans="2:8" x14ac:dyDescent="0.2">
      <c r="B140" s="298"/>
      <c r="C140" s="122" t="s">
        <v>591</v>
      </c>
      <c r="D140" s="116">
        <v>1</v>
      </c>
      <c r="E140" s="117"/>
      <c r="F140" s="117"/>
      <c r="G140" s="123">
        <v>1</v>
      </c>
      <c r="H140"/>
    </row>
    <row r="141" spans="2:8" ht="38.25" x14ac:dyDescent="0.2">
      <c r="B141" s="302" t="s">
        <v>461</v>
      </c>
      <c r="C141" s="303"/>
      <c r="D141" s="313">
        <v>56</v>
      </c>
      <c r="E141" s="314">
        <v>13</v>
      </c>
      <c r="F141" s="314">
        <v>51</v>
      </c>
      <c r="G141" s="315">
        <v>120</v>
      </c>
      <c r="H141"/>
    </row>
    <row r="142" spans="2:8" x14ac:dyDescent="0.2">
      <c r="B142" s="112" t="s">
        <v>102</v>
      </c>
      <c r="C142" s="112" t="s">
        <v>259</v>
      </c>
      <c r="D142" s="114"/>
      <c r="E142" s="115">
        <v>7</v>
      </c>
      <c r="F142" s="115">
        <v>1</v>
      </c>
      <c r="G142" s="113">
        <v>8</v>
      </c>
      <c r="H142"/>
    </row>
    <row r="143" spans="2:8" ht="25.5" x14ac:dyDescent="0.2">
      <c r="B143" s="302" t="s">
        <v>462</v>
      </c>
      <c r="C143" s="303"/>
      <c r="D143" s="313"/>
      <c r="E143" s="314">
        <v>7</v>
      </c>
      <c r="F143" s="314">
        <v>1</v>
      </c>
      <c r="G143" s="315">
        <v>8</v>
      </c>
      <c r="H143"/>
    </row>
    <row r="144" spans="2:8" x14ac:dyDescent="0.2">
      <c r="B144" s="112" t="s">
        <v>119</v>
      </c>
      <c r="C144" s="112" t="s">
        <v>266</v>
      </c>
      <c r="D144" s="114"/>
      <c r="E144" s="115">
        <v>1</v>
      </c>
      <c r="F144" s="115"/>
      <c r="G144" s="113">
        <v>1</v>
      </c>
      <c r="H144"/>
    </row>
    <row r="145" spans="2:8" x14ac:dyDescent="0.2">
      <c r="B145" s="298"/>
      <c r="C145" s="122" t="s">
        <v>548</v>
      </c>
      <c r="D145" s="116"/>
      <c r="E145" s="117">
        <v>5</v>
      </c>
      <c r="F145" s="117"/>
      <c r="G145" s="123">
        <v>5</v>
      </c>
      <c r="H145"/>
    </row>
    <row r="146" spans="2:8" x14ac:dyDescent="0.2">
      <c r="B146" s="302" t="s">
        <v>463</v>
      </c>
      <c r="C146" s="303"/>
      <c r="D146" s="313"/>
      <c r="E146" s="314">
        <v>6</v>
      </c>
      <c r="F146" s="314"/>
      <c r="G146" s="315">
        <v>6</v>
      </c>
      <c r="H146"/>
    </row>
    <row r="147" spans="2:8" x14ac:dyDescent="0.2">
      <c r="B147" s="112" t="s">
        <v>427</v>
      </c>
      <c r="C147" s="112" t="s">
        <v>15</v>
      </c>
      <c r="D147" s="114"/>
      <c r="E147" s="115">
        <v>18</v>
      </c>
      <c r="F147" s="115"/>
      <c r="G147" s="113">
        <v>18</v>
      </c>
      <c r="H147"/>
    </row>
    <row r="148" spans="2:8" x14ac:dyDescent="0.2">
      <c r="B148" s="302" t="s">
        <v>464</v>
      </c>
      <c r="C148" s="303"/>
      <c r="D148" s="313"/>
      <c r="E148" s="314">
        <v>18</v>
      </c>
      <c r="F148" s="314"/>
      <c r="G148" s="315">
        <v>18</v>
      </c>
      <c r="H148"/>
    </row>
    <row r="149" spans="2:8" x14ac:dyDescent="0.2">
      <c r="B149" s="112" t="s">
        <v>100</v>
      </c>
      <c r="C149" s="112" t="s">
        <v>138</v>
      </c>
      <c r="D149" s="114">
        <v>4</v>
      </c>
      <c r="E149" s="115">
        <v>2</v>
      </c>
      <c r="F149" s="115">
        <v>1</v>
      </c>
      <c r="G149" s="113">
        <v>7</v>
      </c>
      <c r="H149"/>
    </row>
    <row r="150" spans="2:8" x14ac:dyDescent="0.2">
      <c r="B150" s="302" t="s">
        <v>465</v>
      </c>
      <c r="C150" s="303"/>
      <c r="D150" s="313">
        <v>4</v>
      </c>
      <c r="E150" s="314">
        <v>2</v>
      </c>
      <c r="F150" s="314">
        <v>1</v>
      </c>
      <c r="G150" s="315">
        <v>7</v>
      </c>
      <c r="H150"/>
    </row>
    <row r="151" spans="2:8" x14ac:dyDescent="0.2">
      <c r="B151" s="112" t="s">
        <v>99</v>
      </c>
      <c r="C151" s="112" t="s">
        <v>258</v>
      </c>
      <c r="D151" s="114">
        <v>6</v>
      </c>
      <c r="E151" s="115">
        <v>8</v>
      </c>
      <c r="F151" s="115"/>
      <c r="G151" s="113">
        <v>14</v>
      </c>
      <c r="H151"/>
    </row>
    <row r="152" spans="2:8" x14ac:dyDescent="0.2">
      <c r="B152" s="298"/>
      <c r="C152" s="122" t="s">
        <v>71</v>
      </c>
      <c r="D152" s="116">
        <v>7</v>
      </c>
      <c r="E152" s="117"/>
      <c r="F152" s="117">
        <v>1</v>
      </c>
      <c r="G152" s="123">
        <v>8</v>
      </c>
      <c r="H152"/>
    </row>
    <row r="153" spans="2:8" ht="25.5" x14ac:dyDescent="0.2">
      <c r="B153" s="302" t="s">
        <v>466</v>
      </c>
      <c r="C153" s="303"/>
      <c r="D153" s="313">
        <v>13</v>
      </c>
      <c r="E153" s="314">
        <v>8</v>
      </c>
      <c r="F153" s="314">
        <v>1</v>
      </c>
      <c r="G153" s="315">
        <v>22</v>
      </c>
      <c r="H153"/>
    </row>
    <row r="154" spans="2:8" x14ac:dyDescent="0.2">
      <c r="B154" s="112" t="s">
        <v>104</v>
      </c>
      <c r="C154" s="112" t="s">
        <v>91</v>
      </c>
      <c r="D154" s="114">
        <v>5</v>
      </c>
      <c r="E154" s="115">
        <v>5</v>
      </c>
      <c r="F154" s="115">
        <v>3</v>
      </c>
      <c r="G154" s="113">
        <v>13</v>
      </c>
      <c r="H154"/>
    </row>
    <row r="155" spans="2:8" x14ac:dyDescent="0.2">
      <c r="B155" s="298"/>
      <c r="C155" s="122" t="s">
        <v>138</v>
      </c>
      <c r="D155" s="116"/>
      <c r="E155" s="117">
        <v>1</v>
      </c>
      <c r="F155" s="117"/>
      <c r="G155" s="123">
        <v>1</v>
      </c>
      <c r="H155"/>
    </row>
    <row r="156" spans="2:8" x14ac:dyDescent="0.2">
      <c r="B156" s="298"/>
      <c r="C156" s="122" t="s">
        <v>548</v>
      </c>
      <c r="D156" s="116"/>
      <c r="E156" s="117">
        <v>3</v>
      </c>
      <c r="F156" s="117"/>
      <c r="G156" s="123">
        <v>3</v>
      </c>
      <c r="H156"/>
    </row>
    <row r="157" spans="2:8" x14ac:dyDescent="0.2">
      <c r="B157" s="298"/>
      <c r="C157" s="122" t="s">
        <v>658</v>
      </c>
      <c r="D157" s="116"/>
      <c r="E157" s="117">
        <v>1</v>
      </c>
      <c r="F157" s="117"/>
      <c r="G157" s="123">
        <v>1</v>
      </c>
      <c r="H157"/>
    </row>
    <row r="158" spans="2:8" x14ac:dyDescent="0.2">
      <c r="B158" s="298"/>
      <c r="C158" s="122" t="s">
        <v>659</v>
      </c>
      <c r="D158" s="116"/>
      <c r="E158" s="117">
        <v>1</v>
      </c>
      <c r="F158" s="117"/>
      <c r="G158" s="123">
        <v>1</v>
      </c>
      <c r="H158"/>
    </row>
    <row r="159" spans="2:8" ht="25.5" x14ac:dyDescent="0.2">
      <c r="B159" s="302" t="s">
        <v>467</v>
      </c>
      <c r="C159" s="303"/>
      <c r="D159" s="313">
        <v>5</v>
      </c>
      <c r="E159" s="314">
        <v>11</v>
      </c>
      <c r="F159" s="314">
        <v>3</v>
      </c>
      <c r="G159" s="315">
        <v>19</v>
      </c>
      <c r="H159" s="250"/>
    </row>
    <row r="160" spans="2:8" x14ac:dyDescent="0.2">
      <c r="B160" s="182" t="s">
        <v>690</v>
      </c>
      <c r="C160" s="182" t="s">
        <v>259</v>
      </c>
      <c r="D160" s="137"/>
      <c r="E160" s="119">
        <v>1</v>
      </c>
      <c r="F160" s="119"/>
      <c r="G160" s="138">
        <v>1</v>
      </c>
      <c r="H160" s="250"/>
    </row>
    <row r="161" spans="2:7" x14ac:dyDescent="0.2">
      <c r="B161" s="180" t="s">
        <v>44</v>
      </c>
      <c r="C161" s="180" t="s">
        <v>457</v>
      </c>
    </row>
    <row r="162" spans="2:7" x14ac:dyDescent="0.2">
      <c r="C162" s="97"/>
    </row>
    <row r="163" spans="2:7" x14ac:dyDescent="0.2">
      <c r="B163" s="112" t="s">
        <v>220</v>
      </c>
      <c r="C163" s="112" t="s">
        <v>218</v>
      </c>
      <c r="D163" s="154"/>
      <c r="E163" s="154"/>
      <c r="F163" s="155"/>
      <c r="G163"/>
    </row>
    <row r="164" spans="2:7" x14ac:dyDescent="0.2">
      <c r="B164" s="309" t="s">
        <v>23</v>
      </c>
      <c r="C164" s="229" t="s">
        <v>430</v>
      </c>
      <c r="D164" s="230" t="s">
        <v>429</v>
      </c>
      <c r="E164" s="230" t="s">
        <v>428</v>
      </c>
      <c r="F164" s="231" t="s">
        <v>117</v>
      </c>
      <c r="G164"/>
    </row>
    <row r="165" spans="2:7" x14ac:dyDescent="0.2">
      <c r="B165" s="112" t="s">
        <v>179</v>
      </c>
      <c r="C165" s="114">
        <v>5</v>
      </c>
      <c r="D165" s="115"/>
      <c r="E165" s="115">
        <v>5</v>
      </c>
      <c r="F165" s="113">
        <v>10</v>
      </c>
      <c r="G165"/>
    </row>
    <row r="166" spans="2:7" x14ac:dyDescent="0.2">
      <c r="B166" s="122" t="s">
        <v>263</v>
      </c>
      <c r="C166" s="116">
        <v>6</v>
      </c>
      <c r="D166" s="117">
        <v>34</v>
      </c>
      <c r="E166" s="117">
        <v>4</v>
      </c>
      <c r="F166" s="123">
        <v>44</v>
      </c>
      <c r="G166"/>
    </row>
    <row r="167" spans="2:7" x14ac:dyDescent="0.2">
      <c r="B167" s="122" t="s">
        <v>157</v>
      </c>
      <c r="C167" s="116">
        <v>13</v>
      </c>
      <c r="D167" s="117">
        <v>2</v>
      </c>
      <c r="E167" s="117"/>
      <c r="F167" s="123">
        <v>15</v>
      </c>
      <c r="G167"/>
    </row>
    <row r="168" spans="2:7" x14ac:dyDescent="0.2">
      <c r="B168" s="122" t="s">
        <v>156</v>
      </c>
      <c r="C168" s="116">
        <v>13</v>
      </c>
      <c r="D168" s="117">
        <v>15</v>
      </c>
      <c r="E168" s="117">
        <v>2</v>
      </c>
      <c r="F168" s="123">
        <v>30</v>
      </c>
      <c r="G168"/>
    </row>
    <row r="169" spans="2:7" x14ac:dyDescent="0.2">
      <c r="B169" s="122" t="s">
        <v>118</v>
      </c>
      <c r="C169" s="116">
        <v>42</v>
      </c>
      <c r="D169" s="117">
        <v>14</v>
      </c>
      <c r="E169" s="117">
        <v>37</v>
      </c>
      <c r="F169" s="123">
        <v>93</v>
      </c>
      <c r="G169"/>
    </row>
    <row r="170" spans="2:7" x14ac:dyDescent="0.2">
      <c r="B170" s="122" t="s">
        <v>385</v>
      </c>
      <c r="C170" s="116">
        <v>6</v>
      </c>
      <c r="D170" s="117">
        <v>4</v>
      </c>
      <c r="E170" s="117">
        <v>1</v>
      </c>
      <c r="F170" s="123">
        <v>11</v>
      </c>
      <c r="G170"/>
    </row>
    <row r="171" spans="2:7" x14ac:dyDescent="0.2">
      <c r="B171" s="122" t="s">
        <v>548</v>
      </c>
      <c r="C171" s="116"/>
      <c r="D171" s="117">
        <v>8</v>
      </c>
      <c r="E171" s="117"/>
      <c r="F171" s="123">
        <v>8</v>
      </c>
      <c r="G171"/>
    </row>
    <row r="172" spans="2:7" x14ac:dyDescent="0.2">
      <c r="B172" s="215" t="s">
        <v>117</v>
      </c>
      <c r="C172" s="216">
        <v>85</v>
      </c>
      <c r="D172" s="217">
        <v>77</v>
      </c>
      <c r="E172" s="217">
        <v>49</v>
      </c>
      <c r="F172" s="218">
        <v>211</v>
      </c>
      <c r="G172"/>
    </row>
    <row r="173" spans="2:7" x14ac:dyDescent="0.2">
      <c r="C173" s="97"/>
    </row>
    <row r="174" spans="2:7" x14ac:dyDescent="0.2">
      <c r="C174" s="97"/>
    </row>
    <row r="175" spans="2:7" x14ac:dyDescent="0.2">
      <c r="C175" s="97"/>
    </row>
    <row r="176" spans="2:7" x14ac:dyDescent="0.2">
      <c r="C176" s="97"/>
    </row>
    <row r="177" spans="3:3" x14ac:dyDescent="0.2">
      <c r="C177" s="97"/>
    </row>
    <row r="178" spans="3:3" x14ac:dyDescent="0.2">
      <c r="C178" s="97"/>
    </row>
  </sheetData>
  <mergeCells count="2">
    <mergeCell ref="B103:F104"/>
    <mergeCell ref="B4:H5"/>
  </mergeCells>
  <pageMargins left="0.7" right="0.7" top="0.75" bottom="0.75" header="0.3" footer="0.3"/>
  <pageSetup scale="90" orientation="landscape"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zoomScaleNormal="100" workbookViewId="0">
      <selection activeCell="I26" sqref="I26"/>
    </sheetView>
  </sheetViews>
  <sheetFormatPr baseColWidth="10" defaultRowHeight="12.75" x14ac:dyDescent="0.2"/>
  <cols>
    <col min="1" max="1" width="11.42578125" style="97"/>
    <col min="2" max="2" width="50.140625" style="97" bestFit="1" customWidth="1"/>
    <col min="3" max="5" width="14.5703125" style="97" customWidth="1"/>
    <col min="6" max="7" width="11.5703125" style="97" customWidth="1"/>
    <col min="8" max="8" width="11.5703125" style="97" bestFit="1" customWidth="1"/>
    <col min="9" max="16384" width="11.42578125" style="97"/>
  </cols>
  <sheetData>
    <row r="2" spans="2:6" ht="18" customHeight="1" x14ac:dyDescent="0.2">
      <c r="B2" s="17"/>
      <c r="C2" s="17"/>
    </row>
    <row r="3" spans="2:6" ht="18" customHeight="1" x14ac:dyDescent="0.2"/>
    <row r="4" spans="2:6" x14ac:dyDescent="0.2">
      <c r="B4" s="112" t="s">
        <v>220</v>
      </c>
      <c r="C4" s="112" t="s">
        <v>218</v>
      </c>
      <c r="D4" s="154"/>
      <c r="E4" s="154"/>
      <c r="F4" s="155"/>
    </row>
    <row r="5" spans="2:6" x14ac:dyDescent="0.2">
      <c r="B5" s="112" t="s">
        <v>23</v>
      </c>
      <c r="C5" s="112" t="s">
        <v>430</v>
      </c>
      <c r="D5" s="120" t="s">
        <v>428</v>
      </c>
      <c r="E5" s="120" t="s">
        <v>429</v>
      </c>
      <c r="F5" s="139" t="s">
        <v>117</v>
      </c>
    </row>
    <row r="6" spans="2:6" x14ac:dyDescent="0.2">
      <c r="B6" s="112" t="s">
        <v>178</v>
      </c>
      <c r="C6" s="114">
        <v>1</v>
      </c>
      <c r="D6" s="115"/>
      <c r="E6" s="115"/>
      <c r="F6" s="113">
        <v>1</v>
      </c>
    </row>
    <row r="7" spans="2:6" x14ac:dyDescent="0.2">
      <c r="B7" s="122" t="s">
        <v>179</v>
      </c>
      <c r="C7" s="116">
        <v>11</v>
      </c>
      <c r="D7" s="117">
        <v>112</v>
      </c>
      <c r="E7" s="117"/>
      <c r="F7" s="123">
        <v>123</v>
      </c>
    </row>
    <row r="8" spans="2:6" x14ac:dyDescent="0.2">
      <c r="B8" s="122" t="s">
        <v>263</v>
      </c>
      <c r="C8" s="116">
        <v>17</v>
      </c>
      <c r="D8" s="117">
        <v>97</v>
      </c>
      <c r="E8" s="117">
        <v>13</v>
      </c>
      <c r="F8" s="123">
        <v>127</v>
      </c>
    </row>
    <row r="9" spans="2:6" x14ac:dyDescent="0.2">
      <c r="B9" s="122" t="s">
        <v>157</v>
      </c>
      <c r="C9" s="116">
        <v>14</v>
      </c>
      <c r="D9" s="117">
        <v>15</v>
      </c>
      <c r="E9" s="117">
        <v>2</v>
      </c>
      <c r="F9" s="123">
        <v>31</v>
      </c>
    </row>
    <row r="10" spans="2:6" x14ac:dyDescent="0.2">
      <c r="B10" s="122" t="s">
        <v>156</v>
      </c>
      <c r="C10" s="116">
        <v>31</v>
      </c>
      <c r="D10" s="117">
        <v>27</v>
      </c>
      <c r="E10" s="117">
        <v>3</v>
      </c>
      <c r="F10" s="123">
        <v>61</v>
      </c>
    </row>
    <row r="11" spans="2:6" x14ac:dyDescent="0.2">
      <c r="B11" s="122" t="s">
        <v>118</v>
      </c>
      <c r="C11" s="116">
        <v>96</v>
      </c>
      <c r="D11" s="117">
        <v>263</v>
      </c>
      <c r="E11" s="117">
        <v>5</v>
      </c>
      <c r="F11" s="123">
        <v>364</v>
      </c>
    </row>
    <row r="12" spans="2:6" x14ac:dyDescent="0.2">
      <c r="B12" s="122" t="s">
        <v>385</v>
      </c>
      <c r="C12" s="116">
        <v>18</v>
      </c>
      <c r="D12" s="117">
        <v>12</v>
      </c>
      <c r="E12" s="117">
        <v>1</v>
      </c>
      <c r="F12" s="123">
        <v>31</v>
      </c>
    </row>
    <row r="13" spans="2:6" x14ac:dyDescent="0.2">
      <c r="B13" s="122" t="s">
        <v>548</v>
      </c>
      <c r="C13" s="116">
        <v>7</v>
      </c>
      <c r="D13" s="117"/>
      <c r="E13" s="117"/>
      <c r="F13" s="123">
        <v>7</v>
      </c>
    </row>
    <row r="14" spans="2:6" x14ac:dyDescent="0.2">
      <c r="B14" s="182" t="s">
        <v>117</v>
      </c>
      <c r="C14" s="137">
        <v>195</v>
      </c>
      <c r="D14" s="119">
        <v>526</v>
      </c>
      <c r="E14" s="119">
        <v>24</v>
      </c>
      <c r="F14" s="138">
        <v>745</v>
      </c>
    </row>
    <row r="17" spans="2:7" x14ac:dyDescent="0.2">
      <c r="B17" s="105" t="s">
        <v>488</v>
      </c>
      <c r="C17" s="105" t="s">
        <v>195</v>
      </c>
      <c r="D17" s="105" t="s">
        <v>486</v>
      </c>
      <c r="E17" s="105" t="s">
        <v>487</v>
      </c>
      <c r="F17" s="105" t="s">
        <v>485</v>
      </c>
    </row>
    <row r="18" spans="2:7" x14ac:dyDescent="0.2">
      <c r="B18" s="112" t="s">
        <v>178</v>
      </c>
      <c r="C18" s="115"/>
      <c r="D18" s="114"/>
      <c r="E18" s="115"/>
      <c r="F18" s="97">
        <f t="shared" ref="F18:F25" si="0">SUM(C18:E18)</f>
        <v>0</v>
      </c>
    </row>
    <row r="19" spans="2:7" x14ac:dyDescent="0.2">
      <c r="B19" s="122" t="s">
        <v>179</v>
      </c>
      <c r="C19" s="117"/>
      <c r="D19" s="116"/>
      <c r="E19" s="117"/>
      <c r="F19" s="97">
        <f t="shared" si="0"/>
        <v>0</v>
      </c>
    </row>
    <row r="20" spans="2:7" x14ac:dyDescent="0.2">
      <c r="B20" s="122" t="s">
        <v>263</v>
      </c>
      <c r="C20" s="117"/>
      <c r="D20" s="116"/>
      <c r="E20" s="117"/>
      <c r="F20" s="97">
        <f t="shared" si="0"/>
        <v>0</v>
      </c>
      <c r="G20" s="105"/>
    </row>
    <row r="21" spans="2:7" x14ac:dyDescent="0.2">
      <c r="B21" s="122" t="s">
        <v>157</v>
      </c>
      <c r="C21" s="117"/>
      <c r="D21" s="116"/>
      <c r="E21" s="117"/>
      <c r="F21" s="97">
        <f t="shared" si="0"/>
        <v>0</v>
      </c>
    </row>
    <row r="22" spans="2:7" x14ac:dyDescent="0.2">
      <c r="B22" s="122" t="s">
        <v>156</v>
      </c>
      <c r="C22" s="117"/>
      <c r="D22" s="116"/>
      <c r="E22" s="117"/>
      <c r="F22" s="97">
        <f t="shared" si="0"/>
        <v>0</v>
      </c>
    </row>
    <row r="23" spans="2:7" x14ac:dyDescent="0.2">
      <c r="B23" s="122" t="s">
        <v>118</v>
      </c>
      <c r="C23" s="117"/>
      <c r="D23" s="116"/>
      <c r="E23" s="117"/>
      <c r="F23" s="97">
        <f t="shared" si="0"/>
        <v>0</v>
      </c>
    </row>
    <row r="24" spans="2:7" x14ac:dyDescent="0.2">
      <c r="B24" s="122" t="s">
        <v>158</v>
      </c>
      <c r="C24" s="117"/>
      <c r="D24" s="116"/>
      <c r="E24" s="117"/>
      <c r="F24" s="97">
        <f t="shared" si="0"/>
        <v>0</v>
      </c>
    </row>
    <row r="25" spans="2:7" x14ac:dyDescent="0.2">
      <c r="B25" s="122" t="s">
        <v>385</v>
      </c>
      <c r="C25" s="118"/>
      <c r="D25" s="116"/>
      <c r="E25" s="118"/>
      <c r="F25" s="97">
        <f t="shared" si="0"/>
        <v>0</v>
      </c>
    </row>
    <row r="26" spans="2:7" x14ac:dyDescent="0.2">
      <c r="C26" s="97">
        <f>SUM(C18:C25)</f>
        <v>0</v>
      </c>
      <c r="D26" s="97">
        <f>SUM(D18:D25)</f>
        <v>0</v>
      </c>
      <c r="E26" s="97">
        <f>SUM(E18:E25)</f>
        <v>0</v>
      </c>
      <c r="F26" s="97">
        <f>SUM(F18:F25)</f>
        <v>0</v>
      </c>
    </row>
    <row r="27" spans="2:7" x14ac:dyDescent="0.2">
      <c r="B27" s="183"/>
      <c r="C27" s="115"/>
    </row>
    <row r="28" spans="2:7" x14ac:dyDescent="0.2">
      <c r="B28" s="184"/>
    </row>
    <row r="29" spans="2:7" x14ac:dyDescent="0.2">
      <c r="B29" s="184"/>
    </row>
    <row r="31" spans="2:7" x14ac:dyDescent="0.2">
      <c r="B31" s="105" t="s">
        <v>488</v>
      </c>
      <c r="C31" s="105" t="s">
        <v>195</v>
      </c>
      <c r="D31" s="105" t="s">
        <v>486</v>
      </c>
      <c r="E31" s="105" t="s">
        <v>487</v>
      </c>
    </row>
    <row r="32" spans="2:7" x14ac:dyDescent="0.2">
      <c r="B32" s="112" t="s">
        <v>178</v>
      </c>
      <c r="C32" s="185" t="e">
        <f>+C18/F18</f>
        <v>#DIV/0!</v>
      </c>
      <c r="D32" s="186" t="e">
        <f>+D18/F18</f>
        <v>#DIV/0!</v>
      </c>
      <c r="E32" s="185" t="e">
        <f>+E18/F18</f>
        <v>#DIV/0!</v>
      </c>
      <c r="F32" s="156" t="e">
        <f>SUM(C32:E32)</f>
        <v>#DIV/0!</v>
      </c>
    </row>
    <row r="33" spans="2:6" x14ac:dyDescent="0.2">
      <c r="B33" s="122" t="s">
        <v>179</v>
      </c>
      <c r="C33" s="185" t="e">
        <f t="shared" ref="C33:C38" si="1">+C19/F19</f>
        <v>#DIV/0!</v>
      </c>
      <c r="D33" s="186" t="e">
        <f t="shared" ref="D33:D38" si="2">+D19/F19</f>
        <v>#DIV/0!</v>
      </c>
      <c r="E33" s="185" t="e">
        <f t="shared" ref="E33:E38" si="3">+E19/F19</f>
        <v>#DIV/0!</v>
      </c>
      <c r="F33" s="156" t="e">
        <f t="shared" ref="F33:F38" si="4">SUM(C33:E33)</f>
        <v>#DIV/0!</v>
      </c>
    </row>
    <row r="34" spans="2:6" x14ac:dyDescent="0.2">
      <c r="B34" s="122" t="s">
        <v>263</v>
      </c>
      <c r="C34" s="185" t="e">
        <f t="shared" si="1"/>
        <v>#DIV/0!</v>
      </c>
      <c r="D34" s="186" t="e">
        <f t="shared" si="2"/>
        <v>#DIV/0!</v>
      </c>
      <c r="E34" s="185" t="e">
        <f t="shared" si="3"/>
        <v>#DIV/0!</v>
      </c>
      <c r="F34" s="156" t="e">
        <f t="shared" si="4"/>
        <v>#DIV/0!</v>
      </c>
    </row>
    <row r="35" spans="2:6" x14ac:dyDescent="0.2">
      <c r="B35" s="122" t="s">
        <v>157</v>
      </c>
      <c r="C35" s="185" t="e">
        <f t="shared" si="1"/>
        <v>#DIV/0!</v>
      </c>
      <c r="D35" s="186" t="e">
        <f t="shared" si="2"/>
        <v>#DIV/0!</v>
      </c>
      <c r="E35" s="185" t="e">
        <f t="shared" si="3"/>
        <v>#DIV/0!</v>
      </c>
      <c r="F35" s="156" t="e">
        <f t="shared" si="4"/>
        <v>#DIV/0!</v>
      </c>
    </row>
    <row r="36" spans="2:6" x14ac:dyDescent="0.2">
      <c r="B36" s="122" t="s">
        <v>156</v>
      </c>
      <c r="C36" s="185" t="e">
        <f t="shared" si="1"/>
        <v>#DIV/0!</v>
      </c>
      <c r="D36" s="186" t="e">
        <f t="shared" si="2"/>
        <v>#DIV/0!</v>
      </c>
      <c r="E36" s="185" t="e">
        <f t="shared" si="3"/>
        <v>#DIV/0!</v>
      </c>
      <c r="F36" s="156" t="e">
        <f t="shared" si="4"/>
        <v>#DIV/0!</v>
      </c>
    </row>
    <row r="37" spans="2:6" x14ac:dyDescent="0.2">
      <c r="B37" s="122" t="s">
        <v>118</v>
      </c>
      <c r="C37" s="185" t="e">
        <f t="shared" si="1"/>
        <v>#DIV/0!</v>
      </c>
      <c r="D37" s="186" t="e">
        <f t="shared" si="2"/>
        <v>#DIV/0!</v>
      </c>
      <c r="E37" s="185" t="e">
        <f t="shared" si="3"/>
        <v>#DIV/0!</v>
      </c>
      <c r="F37" s="156" t="e">
        <f t="shared" si="4"/>
        <v>#DIV/0!</v>
      </c>
    </row>
    <row r="38" spans="2:6" x14ac:dyDescent="0.2">
      <c r="B38" s="122" t="s">
        <v>158</v>
      </c>
      <c r="C38" s="185" t="e">
        <f t="shared" si="1"/>
        <v>#DIV/0!</v>
      </c>
      <c r="D38" s="186" t="e">
        <f t="shared" si="2"/>
        <v>#DIV/0!</v>
      </c>
      <c r="E38" s="185" t="e">
        <f t="shared" si="3"/>
        <v>#DIV/0!</v>
      </c>
      <c r="F38" s="156" t="e">
        <f t="shared" si="4"/>
        <v>#DIV/0!</v>
      </c>
    </row>
    <row r="39" spans="2:6" x14ac:dyDescent="0.2">
      <c r="B39" s="122" t="s">
        <v>385</v>
      </c>
    </row>
  </sheetData>
  <autoFilter ref="B17:F17">
    <sortState ref="B18:F24">
      <sortCondition descending="1" ref="F17"/>
    </sortState>
  </autoFilter>
  <pageMargins left="0.7" right="0.7" top="0.75" bottom="0.75" header="0.3" footer="0.3"/>
  <pageSetup scale="86"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66"/>
  <sheetViews>
    <sheetView zoomScaleNormal="100" zoomScaleSheetLayoutView="100" workbookViewId="0">
      <selection activeCell="E45" sqref="E45"/>
    </sheetView>
  </sheetViews>
  <sheetFormatPr baseColWidth="10" defaultRowHeight="12.75" x14ac:dyDescent="0.2"/>
  <cols>
    <col min="1" max="1" width="4" style="140" customWidth="1"/>
    <col min="2" max="2" width="35.140625" style="140" customWidth="1"/>
    <col min="3" max="3" width="61.140625" style="157" customWidth="1"/>
    <col min="4" max="4" width="14.5703125" style="158" customWidth="1"/>
    <col min="5" max="5" width="14.5703125" style="159" customWidth="1"/>
    <col min="6" max="6" width="14.5703125" style="160" customWidth="1"/>
    <col min="7" max="7" width="13.140625" style="140" customWidth="1"/>
    <col min="8" max="8" width="13.140625" style="161" customWidth="1"/>
    <col min="9" max="9" width="11.42578125" style="140" customWidth="1"/>
    <col min="10" max="10" width="11.42578125" style="140"/>
    <col min="11" max="11" width="23.5703125" style="140" customWidth="1"/>
    <col min="12" max="12" width="11.42578125" style="168" customWidth="1"/>
    <col min="13" max="18" width="11.42578125" style="168"/>
    <col min="19" max="20" width="11.42578125" style="140"/>
    <col min="21" max="21" width="43.140625" style="140" customWidth="1"/>
    <col min="22" max="16384" width="11.42578125" style="140"/>
  </cols>
  <sheetData>
    <row r="1" spans="2:18" ht="18" customHeight="1" x14ac:dyDescent="0.2">
      <c r="B1" s="180" t="s">
        <v>530</v>
      </c>
      <c r="C1" s="327" t="s">
        <v>457</v>
      </c>
      <c r="D1" s="248"/>
      <c r="E1" s="248"/>
      <c r="F1" s="248"/>
      <c r="G1" s="249"/>
      <c r="L1" s="178" t="s">
        <v>496</v>
      </c>
      <c r="M1" s="179" t="s">
        <v>497</v>
      </c>
      <c r="N1" s="178" t="s">
        <v>498</v>
      </c>
      <c r="O1" s="179" t="s">
        <v>499</v>
      </c>
      <c r="P1" s="178" t="s">
        <v>500</v>
      </c>
      <c r="Q1" s="179" t="s">
        <v>501</v>
      </c>
      <c r="R1" s="162" t="s">
        <v>502</v>
      </c>
    </row>
    <row r="2" spans="2:18" x14ac:dyDescent="0.2">
      <c r="B2"/>
      <c r="C2"/>
      <c r="D2"/>
      <c r="E2"/>
      <c r="F2"/>
      <c r="G2"/>
      <c r="H2"/>
    </row>
    <row r="3" spans="2:18" ht="27" customHeight="1" thickBot="1" x14ac:dyDescent="0.25">
      <c r="B3" s="112" t="s">
        <v>220</v>
      </c>
      <c r="C3" s="154"/>
      <c r="D3" s="196" t="s">
        <v>218</v>
      </c>
      <c r="E3" s="194"/>
      <c r="F3" s="192"/>
      <c r="G3" s="155"/>
      <c r="H3"/>
    </row>
    <row r="4" spans="2:18" ht="26.25" thickBot="1" x14ac:dyDescent="0.25">
      <c r="B4" s="188" t="s">
        <v>23</v>
      </c>
      <c r="C4" s="151" t="s">
        <v>140</v>
      </c>
      <c r="D4" s="318" t="s">
        <v>430</v>
      </c>
      <c r="E4" s="319" t="s">
        <v>429</v>
      </c>
      <c r="F4" s="320" t="s">
        <v>428</v>
      </c>
      <c r="G4" s="321" t="s">
        <v>117</v>
      </c>
      <c r="H4"/>
    </row>
    <row r="5" spans="2:18" x14ac:dyDescent="0.2">
      <c r="B5" s="201" t="s">
        <v>179</v>
      </c>
      <c r="C5" s="328" t="s">
        <v>43</v>
      </c>
      <c r="D5" s="257">
        <v>2</v>
      </c>
      <c r="E5" s="256"/>
      <c r="F5" s="255">
        <v>18</v>
      </c>
      <c r="G5" s="258">
        <v>20</v>
      </c>
      <c r="H5"/>
      <c r="L5" s="162" t="s">
        <v>496</v>
      </c>
      <c r="M5" s="163" t="s">
        <v>497</v>
      </c>
      <c r="N5" s="162" t="s">
        <v>498</v>
      </c>
      <c r="O5" s="163" t="s">
        <v>499</v>
      </c>
      <c r="P5" s="162" t="s">
        <v>500</v>
      </c>
      <c r="Q5" s="163" t="s">
        <v>501</v>
      </c>
      <c r="R5" s="162"/>
    </row>
    <row r="6" spans="2:18" ht="15" x14ac:dyDescent="0.2">
      <c r="B6" s="202"/>
      <c r="C6" s="208" t="s">
        <v>130</v>
      </c>
      <c r="D6" s="199">
        <v>1</v>
      </c>
      <c r="E6" s="136"/>
      <c r="F6" s="134">
        <v>10</v>
      </c>
      <c r="G6" s="200">
        <v>11</v>
      </c>
      <c r="H6"/>
      <c r="K6" s="157"/>
      <c r="L6" s="169"/>
      <c r="M6" s="170" t="e">
        <f t="shared" ref="M6:M15" si="0">+L6/R6</f>
        <v>#DIV/0!</v>
      </c>
      <c r="N6" s="169"/>
      <c r="O6" s="170" t="e">
        <f t="shared" ref="O6:O15" si="1">+N6/R6</f>
        <v>#DIV/0!</v>
      </c>
      <c r="P6" s="171"/>
      <c r="Q6" s="172" t="e">
        <f>+P6/R6</f>
        <v>#DIV/0!</v>
      </c>
      <c r="R6" s="168">
        <f>+L6+N6+P6</f>
        <v>0</v>
      </c>
    </row>
    <row r="7" spans="2:18" ht="15" x14ac:dyDescent="0.2">
      <c r="B7" s="203"/>
      <c r="C7" s="208" t="s">
        <v>19</v>
      </c>
      <c r="D7" s="199">
        <v>3</v>
      </c>
      <c r="E7" s="136"/>
      <c r="F7" s="134">
        <v>17</v>
      </c>
      <c r="G7" s="200">
        <v>20</v>
      </c>
      <c r="H7"/>
      <c r="K7" s="157"/>
      <c r="L7" s="169"/>
      <c r="M7" s="170" t="e">
        <f t="shared" si="0"/>
        <v>#DIV/0!</v>
      </c>
      <c r="N7" s="169"/>
      <c r="O7" s="170" t="e">
        <f t="shared" si="1"/>
        <v>#DIV/0!</v>
      </c>
      <c r="P7" s="171"/>
      <c r="Q7" s="172" t="e">
        <f>+P7/R7</f>
        <v>#DIV/0!</v>
      </c>
      <c r="R7" s="168">
        <f t="shared" ref="R7:R70" si="2">+L7+N7+P7</f>
        <v>0</v>
      </c>
    </row>
    <row r="8" spans="2:18" ht="15" x14ac:dyDescent="0.2">
      <c r="B8" s="203"/>
      <c r="C8" s="208" t="s">
        <v>20</v>
      </c>
      <c r="D8" s="199">
        <v>1</v>
      </c>
      <c r="E8" s="136"/>
      <c r="F8" s="134">
        <v>20</v>
      </c>
      <c r="G8" s="200">
        <v>21</v>
      </c>
      <c r="H8"/>
      <c r="K8" s="157"/>
      <c r="L8" s="169"/>
      <c r="M8" s="170" t="e">
        <f t="shared" si="0"/>
        <v>#DIV/0!</v>
      </c>
      <c r="N8" s="169"/>
      <c r="O8" s="170" t="e">
        <f t="shared" si="1"/>
        <v>#DIV/0!</v>
      </c>
      <c r="P8" s="171"/>
      <c r="Q8" s="172" t="e">
        <f t="shared" ref="Q8:Q14" si="3">+P8/R8</f>
        <v>#DIV/0!</v>
      </c>
      <c r="R8" s="168">
        <f t="shared" si="2"/>
        <v>0</v>
      </c>
    </row>
    <row r="9" spans="2:18" ht="15" x14ac:dyDescent="0.2">
      <c r="B9" s="203"/>
      <c r="C9" s="208" t="s">
        <v>270</v>
      </c>
      <c r="D9" s="199">
        <v>2</v>
      </c>
      <c r="E9" s="136"/>
      <c r="F9" s="134">
        <v>1</v>
      </c>
      <c r="G9" s="200">
        <v>3</v>
      </c>
      <c r="H9"/>
      <c r="K9" s="157"/>
      <c r="L9" s="169"/>
      <c r="M9" s="170" t="e">
        <f t="shared" si="0"/>
        <v>#DIV/0!</v>
      </c>
      <c r="N9" s="169"/>
      <c r="O9" s="170" t="e">
        <f t="shared" si="1"/>
        <v>#DIV/0!</v>
      </c>
      <c r="P9" s="171"/>
      <c r="Q9" s="172" t="e">
        <f t="shared" si="3"/>
        <v>#DIV/0!</v>
      </c>
      <c r="R9" s="168">
        <f t="shared" si="2"/>
        <v>0</v>
      </c>
    </row>
    <row r="10" spans="2:18" ht="15" x14ac:dyDescent="0.2">
      <c r="B10" s="203"/>
      <c r="C10" s="208" t="s">
        <v>271</v>
      </c>
      <c r="D10" s="199"/>
      <c r="E10" s="136"/>
      <c r="F10" s="134">
        <v>29</v>
      </c>
      <c r="G10" s="200">
        <v>29</v>
      </c>
      <c r="H10"/>
      <c r="K10" s="157"/>
      <c r="L10" s="169"/>
      <c r="M10" s="170" t="e">
        <f t="shared" si="0"/>
        <v>#DIV/0!</v>
      </c>
      <c r="N10" s="169"/>
      <c r="O10" s="170" t="e">
        <f t="shared" si="1"/>
        <v>#DIV/0!</v>
      </c>
      <c r="P10" s="171"/>
      <c r="Q10" s="172" t="e">
        <f t="shared" si="3"/>
        <v>#DIV/0!</v>
      </c>
      <c r="R10" s="168">
        <f t="shared" si="2"/>
        <v>0</v>
      </c>
    </row>
    <row r="11" spans="2:18" ht="15" x14ac:dyDescent="0.2">
      <c r="B11" s="203"/>
      <c r="C11" s="208" t="s">
        <v>47</v>
      </c>
      <c r="D11" s="199">
        <v>2</v>
      </c>
      <c r="E11" s="136"/>
      <c r="F11" s="134">
        <v>5</v>
      </c>
      <c r="G11" s="200">
        <v>7</v>
      </c>
      <c r="H11"/>
      <c r="K11" s="157"/>
      <c r="L11" s="169"/>
      <c r="M11" s="170" t="e">
        <f t="shared" si="0"/>
        <v>#DIV/0!</v>
      </c>
      <c r="N11" s="169"/>
      <c r="O11" s="170" t="e">
        <f t="shared" si="1"/>
        <v>#DIV/0!</v>
      </c>
      <c r="P11" s="171"/>
      <c r="Q11" s="172" t="e">
        <f t="shared" si="3"/>
        <v>#DIV/0!</v>
      </c>
      <c r="R11" s="168">
        <f t="shared" si="2"/>
        <v>0</v>
      </c>
    </row>
    <row r="12" spans="2:18" ht="15.75" thickBot="1" x14ac:dyDescent="0.25">
      <c r="B12" s="204"/>
      <c r="C12" s="209" t="s">
        <v>269</v>
      </c>
      <c r="D12" s="199"/>
      <c r="E12" s="136"/>
      <c r="F12" s="134">
        <v>12</v>
      </c>
      <c r="G12" s="200">
        <v>12</v>
      </c>
      <c r="H12"/>
      <c r="K12" s="157"/>
      <c r="L12" s="169"/>
      <c r="M12" s="170" t="e">
        <f t="shared" si="0"/>
        <v>#DIV/0!</v>
      </c>
      <c r="N12" s="169"/>
      <c r="O12" s="170" t="e">
        <f t="shared" si="1"/>
        <v>#DIV/0!</v>
      </c>
      <c r="P12" s="171"/>
      <c r="Q12" s="172" t="e">
        <f t="shared" si="3"/>
        <v>#DIV/0!</v>
      </c>
      <c r="R12" s="168">
        <f t="shared" si="2"/>
        <v>0</v>
      </c>
    </row>
    <row r="13" spans="2:18" ht="15.75" thickBot="1" x14ac:dyDescent="0.25">
      <c r="B13" s="205" t="s">
        <v>262</v>
      </c>
      <c r="C13" s="206"/>
      <c r="D13" s="195">
        <v>11</v>
      </c>
      <c r="E13" s="193"/>
      <c r="F13" s="190">
        <v>112</v>
      </c>
      <c r="G13" s="189">
        <v>123</v>
      </c>
      <c r="H13"/>
      <c r="K13" s="157"/>
      <c r="L13" s="169"/>
      <c r="M13" s="170" t="e">
        <f t="shared" si="0"/>
        <v>#DIV/0!</v>
      </c>
      <c r="N13" s="169"/>
      <c r="O13" s="170" t="e">
        <f t="shared" si="1"/>
        <v>#DIV/0!</v>
      </c>
      <c r="P13" s="171"/>
      <c r="Q13" s="172" t="e">
        <f t="shared" si="3"/>
        <v>#DIV/0!</v>
      </c>
      <c r="R13" s="168">
        <f t="shared" si="2"/>
        <v>0</v>
      </c>
    </row>
    <row r="14" spans="2:18" ht="27" customHeight="1" x14ac:dyDescent="0.2">
      <c r="B14" s="201" t="s">
        <v>157</v>
      </c>
      <c r="C14" s="112" t="s">
        <v>132</v>
      </c>
      <c r="D14" s="197"/>
      <c r="E14" s="187"/>
      <c r="F14" s="191">
        <v>1</v>
      </c>
      <c r="G14" s="198">
        <v>1</v>
      </c>
      <c r="H14"/>
      <c r="M14" s="168" t="e">
        <f t="shared" si="0"/>
        <v>#DIV/0!</v>
      </c>
      <c r="O14" s="168" t="e">
        <f t="shared" si="1"/>
        <v>#DIV/0!</v>
      </c>
      <c r="Q14" s="168" t="e">
        <f t="shared" si="3"/>
        <v>#DIV/0!</v>
      </c>
      <c r="R14" s="168">
        <f t="shared" si="2"/>
        <v>0</v>
      </c>
    </row>
    <row r="15" spans="2:18" ht="13.5" thickBot="1" x14ac:dyDescent="0.25">
      <c r="B15" s="203"/>
      <c r="C15" s="212" t="s">
        <v>129</v>
      </c>
      <c r="D15" s="199"/>
      <c r="E15" s="136"/>
      <c r="F15" s="134">
        <v>1</v>
      </c>
      <c r="G15" s="200">
        <v>1</v>
      </c>
      <c r="H15"/>
      <c r="K15" s="157"/>
      <c r="L15" s="173"/>
      <c r="M15" s="174" t="e">
        <f t="shared" si="0"/>
        <v>#DIV/0!</v>
      </c>
      <c r="N15" s="173"/>
      <c r="O15" s="174" t="e">
        <f t="shared" si="1"/>
        <v>#DIV/0!</v>
      </c>
      <c r="P15" s="173"/>
      <c r="Q15" s="174" t="e">
        <f>+P15/R15</f>
        <v>#DIV/0!</v>
      </c>
      <c r="R15" s="168">
        <f t="shared" si="2"/>
        <v>0</v>
      </c>
    </row>
    <row r="16" spans="2:18" x14ac:dyDescent="0.2">
      <c r="B16" s="203"/>
      <c r="C16" s="122" t="s">
        <v>355</v>
      </c>
      <c r="D16" s="199"/>
      <c r="E16" s="136"/>
      <c r="F16" s="134">
        <v>1</v>
      </c>
      <c r="G16" s="200">
        <v>1</v>
      </c>
      <c r="H16"/>
      <c r="K16" s="157"/>
      <c r="L16" s="173"/>
      <c r="M16" s="174" t="e">
        <f t="shared" ref="M16:M24" si="4">+L16/R16</f>
        <v>#DIV/0!</v>
      </c>
      <c r="N16" s="173"/>
      <c r="O16" s="174" t="e">
        <f t="shared" ref="O16:O24" si="5">+N16/R16</f>
        <v>#DIV/0!</v>
      </c>
      <c r="P16" s="173"/>
      <c r="Q16" s="174" t="e">
        <f t="shared" ref="Q16:Q24" si="6">+P16/R16</f>
        <v>#DIV/0!</v>
      </c>
      <c r="R16" s="168">
        <f t="shared" si="2"/>
        <v>0</v>
      </c>
    </row>
    <row r="17" spans="2:19" x14ac:dyDescent="0.2">
      <c r="B17" s="203"/>
      <c r="C17" s="202" t="s">
        <v>411</v>
      </c>
      <c r="D17" s="199">
        <v>1</v>
      </c>
      <c r="E17" s="136"/>
      <c r="F17" s="134">
        <v>1</v>
      </c>
      <c r="G17" s="200">
        <v>2</v>
      </c>
      <c r="H17"/>
      <c r="K17" s="157"/>
      <c r="L17" s="173"/>
      <c r="M17" s="174" t="e">
        <f t="shared" si="4"/>
        <v>#DIV/0!</v>
      </c>
      <c r="N17" s="173"/>
      <c r="O17" s="174" t="e">
        <f t="shared" si="5"/>
        <v>#DIV/0!</v>
      </c>
      <c r="P17" s="173"/>
      <c r="Q17" s="174" t="e">
        <f t="shared" si="6"/>
        <v>#DIV/0!</v>
      </c>
      <c r="R17" s="168">
        <f t="shared" si="2"/>
        <v>0</v>
      </c>
    </row>
    <row r="18" spans="2:19" x14ac:dyDescent="0.2">
      <c r="B18" s="203"/>
      <c r="C18" s="202" t="s">
        <v>422</v>
      </c>
      <c r="D18" s="199">
        <v>2</v>
      </c>
      <c r="E18" s="136"/>
      <c r="F18" s="134"/>
      <c r="G18" s="200">
        <v>2</v>
      </c>
      <c r="H18"/>
      <c r="K18" s="157"/>
      <c r="L18" s="173"/>
      <c r="M18" s="174" t="e">
        <f t="shared" si="4"/>
        <v>#DIV/0!</v>
      </c>
      <c r="N18" s="173"/>
      <c r="O18" s="174" t="e">
        <f t="shared" si="5"/>
        <v>#DIV/0!</v>
      </c>
      <c r="P18" s="173"/>
      <c r="Q18" s="174" t="e">
        <f t="shared" si="6"/>
        <v>#DIV/0!</v>
      </c>
      <c r="R18" s="168">
        <f t="shared" si="2"/>
        <v>0</v>
      </c>
    </row>
    <row r="19" spans="2:19" ht="13.5" thickBot="1" x14ac:dyDescent="0.25">
      <c r="B19" s="203"/>
      <c r="C19" s="212" t="s">
        <v>437</v>
      </c>
      <c r="D19" s="199">
        <v>3</v>
      </c>
      <c r="E19" s="136"/>
      <c r="F19" s="134">
        <v>1</v>
      </c>
      <c r="G19" s="200">
        <v>4</v>
      </c>
      <c r="H19"/>
      <c r="K19" s="157"/>
      <c r="L19" s="173"/>
      <c r="M19" s="174" t="e">
        <f t="shared" si="4"/>
        <v>#DIV/0!</v>
      </c>
      <c r="N19" s="173"/>
      <c r="O19" s="174" t="e">
        <f t="shared" si="5"/>
        <v>#DIV/0!</v>
      </c>
      <c r="P19" s="173"/>
      <c r="Q19" s="174" t="e">
        <f t="shared" si="6"/>
        <v>#DIV/0!</v>
      </c>
      <c r="R19" s="168">
        <f t="shared" si="2"/>
        <v>0</v>
      </c>
    </row>
    <row r="20" spans="2:19" ht="13.5" thickBot="1" x14ac:dyDescent="0.25">
      <c r="B20" s="204"/>
      <c r="C20" s="122" t="s">
        <v>556</v>
      </c>
      <c r="D20" s="199">
        <v>1</v>
      </c>
      <c r="E20" s="136"/>
      <c r="F20" s="134">
        <v>1</v>
      </c>
      <c r="G20" s="200">
        <v>2</v>
      </c>
      <c r="H20"/>
      <c r="K20" s="157"/>
      <c r="L20" s="173"/>
      <c r="M20" s="174" t="e">
        <f t="shared" si="4"/>
        <v>#DIV/0!</v>
      </c>
      <c r="N20" s="173"/>
      <c r="O20" s="174" t="e">
        <f t="shared" si="5"/>
        <v>#DIV/0!</v>
      </c>
      <c r="P20" s="173"/>
      <c r="Q20" s="174" t="e">
        <f t="shared" si="6"/>
        <v>#DIV/0!</v>
      </c>
      <c r="R20" s="168">
        <f t="shared" si="2"/>
        <v>0</v>
      </c>
    </row>
    <row r="21" spans="2:19" ht="26.25" thickBot="1" x14ac:dyDescent="0.25">
      <c r="B21" s="205" t="s">
        <v>343</v>
      </c>
      <c r="C21" s="206"/>
      <c r="D21" s="195">
        <v>7</v>
      </c>
      <c r="E21" s="193"/>
      <c r="F21" s="190">
        <v>6</v>
      </c>
      <c r="G21" s="189">
        <v>13</v>
      </c>
      <c r="H21"/>
      <c r="K21" s="157"/>
      <c r="L21" s="173"/>
      <c r="M21" s="174" t="e">
        <f t="shared" si="4"/>
        <v>#DIV/0!</v>
      </c>
      <c r="N21" s="173"/>
      <c r="O21" s="174" t="e">
        <f t="shared" si="5"/>
        <v>#DIV/0!</v>
      </c>
      <c r="P21" s="173"/>
      <c r="Q21" s="174" t="e">
        <f t="shared" si="6"/>
        <v>#DIV/0!</v>
      </c>
      <c r="R21" s="168">
        <f t="shared" si="2"/>
        <v>0</v>
      </c>
    </row>
    <row r="22" spans="2:19" ht="25.5" x14ac:dyDescent="0.2">
      <c r="B22" s="207" t="s">
        <v>118</v>
      </c>
      <c r="C22" s="207" t="s">
        <v>89</v>
      </c>
      <c r="D22" s="197"/>
      <c r="E22" s="187"/>
      <c r="F22" s="191">
        <v>1</v>
      </c>
      <c r="G22" s="198">
        <v>1</v>
      </c>
      <c r="H22"/>
      <c r="K22" s="157"/>
      <c r="L22" s="173"/>
      <c r="M22" s="174" t="e">
        <f t="shared" si="4"/>
        <v>#DIV/0!</v>
      </c>
      <c r="N22" s="173"/>
      <c r="O22" s="174" t="e">
        <f t="shared" si="5"/>
        <v>#DIV/0!</v>
      </c>
      <c r="P22" s="173"/>
      <c r="Q22" s="174" t="e">
        <f t="shared" si="6"/>
        <v>#DIV/0!</v>
      </c>
      <c r="R22" s="168">
        <f t="shared" si="2"/>
        <v>0</v>
      </c>
    </row>
    <row r="23" spans="2:19" x14ac:dyDescent="0.2">
      <c r="B23" s="208"/>
      <c r="C23" s="208" t="s">
        <v>268</v>
      </c>
      <c r="D23" s="199">
        <v>1</v>
      </c>
      <c r="E23" s="136"/>
      <c r="F23" s="134">
        <v>1</v>
      </c>
      <c r="G23" s="200">
        <v>2</v>
      </c>
      <c r="H23"/>
      <c r="K23" s="157"/>
      <c r="L23" s="173"/>
      <c r="M23" s="174" t="e">
        <f t="shared" si="4"/>
        <v>#DIV/0!</v>
      </c>
      <c r="N23" s="173"/>
      <c r="O23" s="174" t="e">
        <f t="shared" si="5"/>
        <v>#DIV/0!</v>
      </c>
      <c r="P23" s="173"/>
      <c r="Q23" s="174" t="e">
        <f t="shared" si="6"/>
        <v>#DIV/0!</v>
      </c>
      <c r="R23" s="168">
        <f t="shared" si="2"/>
        <v>0</v>
      </c>
    </row>
    <row r="24" spans="2:19" ht="27" customHeight="1" x14ac:dyDescent="0.2">
      <c r="B24" s="210"/>
      <c r="C24" s="208" t="s">
        <v>83</v>
      </c>
      <c r="D24" s="199">
        <v>1</v>
      </c>
      <c r="E24" s="136"/>
      <c r="F24" s="134"/>
      <c r="G24" s="200">
        <v>1</v>
      </c>
      <c r="H24"/>
      <c r="M24" s="168" t="e">
        <f t="shared" si="4"/>
        <v>#DIV/0!</v>
      </c>
      <c r="O24" s="168" t="e">
        <f t="shared" si="5"/>
        <v>#DIV/0!</v>
      </c>
      <c r="Q24" s="168" t="e">
        <f t="shared" si="6"/>
        <v>#DIV/0!</v>
      </c>
      <c r="R24" s="168">
        <f t="shared" si="2"/>
        <v>0</v>
      </c>
    </row>
    <row r="25" spans="2:19" x14ac:dyDescent="0.2">
      <c r="B25" s="210"/>
      <c r="C25" s="208" t="s">
        <v>82</v>
      </c>
      <c r="D25" s="199">
        <v>4</v>
      </c>
      <c r="E25" s="136"/>
      <c r="F25" s="134">
        <v>1</v>
      </c>
      <c r="G25" s="200">
        <v>5</v>
      </c>
      <c r="H25"/>
      <c r="K25" s="165"/>
      <c r="L25" s="175"/>
      <c r="M25" s="176" t="e">
        <f t="shared" ref="M25:M35" si="7">+L25/R25</f>
        <v>#DIV/0!</v>
      </c>
      <c r="N25" s="175"/>
      <c r="O25" s="176" t="e">
        <f t="shared" ref="O25:O35" si="8">+N25/R25</f>
        <v>#DIV/0!</v>
      </c>
      <c r="P25" s="175"/>
      <c r="Q25" s="177" t="e">
        <f t="shared" ref="Q25:Q35" si="9">+P25/R25</f>
        <v>#DIV/0!</v>
      </c>
      <c r="R25" s="168">
        <f t="shared" si="2"/>
        <v>0</v>
      </c>
    </row>
    <row r="26" spans="2:19" x14ac:dyDescent="0.2">
      <c r="B26" s="210"/>
      <c r="C26" s="208" t="s">
        <v>261</v>
      </c>
      <c r="D26" s="199">
        <v>5</v>
      </c>
      <c r="E26" s="136"/>
      <c r="F26" s="134">
        <v>15</v>
      </c>
      <c r="G26" s="200">
        <v>20</v>
      </c>
      <c r="H26"/>
      <c r="K26" s="165"/>
      <c r="L26" s="175"/>
      <c r="M26" s="176" t="e">
        <f t="shared" si="7"/>
        <v>#DIV/0!</v>
      </c>
      <c r="N26" s="175"/>
      <c r="O26" s="176" t="e">
        <f t="shared" si="8"/>
        <v>#DIV/0!</v>
      </c>
      <c r="P26" s="175"/>
      <c r="Q26" s="177" t="e">
        <f t="shared" si="9"/>
        <v>#DIV/0!</v>
      </c>
      <c r="R26" s="168">
        <f t="shared" si="2"/>
        <v>0</v>
      </c>
    </row>
    <row r="27" spans="2:19" ht="13.5" thickBot="1" x14ac:dyDescent="0.25">
      <c r="B27" s="210"/>
      <c r="C27" s="209" t="s">
        <v>12</v>
      </c>
      <c r="D27" s="199">
        <v>4</v>
      </c>
      <c r="E27" s="136"/>
      <c r="F27" s="134">
        <v>30</v>
      </c>
      <c r="G27" s="200">
        <v>34</v>
      </c>
      <c r="H27"/>
      <c r="K27" s="165"/>
      <c r="L27" s="175"/>
      <c r="M27" s="176" t="e">
        <f t="shared" si="7"/>
        <v>#DIV/0!</v>
      </c>
      <c r="N27" s="175"/>
      <c r="O27" s="176" t="e">
        <f t="shared" si="8"/>
        <v>#DIV/0!</v>
      </c>
      <c r="P27" s="175"/>
      <c r="Q27" s="177" t="e">
        <f t="shared" si="9"/>
        <v>#DIV/0!</v>
      </c>
      <c r="R27" s="168">
        <f t="shared" si="2"/>
        <v>0</v>
      </c>
    </row>
    <row r="28" spans="2:19" x14ac:dyDescent="0.2">
      <c r="B28" s="210"/>
      <c r="C28" s="202" t="s">
        <v>43</v>
      </c>
      <c r="D28" s="199">
        <v>1</v>
      </c>
      <c r="E28" s="136"/>
      <c r="F28" s="134"/>
      <c r="G28" s="200">
        <v>1</v>
      </c>
      <c r="H28"/>
      <c r="K28" s="165"/>
      <c r="L28" s="175"/>
      <c r="M28" s="176" t="e">
        <f t="shared" si="7"/>
        <v>#DIV/0!</v>
      </c>
      <c r="N28" s="175"/>
      <c r="O28" s="176" t="e">
        <f t="shared" si="8"/>
        <v>#DIV/0!</v>
      </c>
      <c r="P28" s="175"/>
      <c r="Q28" s="177" t="e">
        <f t="shared" si="9"/>
        <v>#DIV/0!</v>
      </c>
      <c r="R28" s="168">
        <f t="shared" si="2"/>
        <v>0</v>
      </c>
    </row>
    <row r="29" spans="2:19" x14ac:dyDescent="0.2">
      <c r="B29" s="210"/>
      <c r="C29" s="207" t="s">
        <v>132</v>
      </c>
      <c r="D29" s="199"/>
      <c r="E29" s="136"/>
      <c r="F29" s="134">
        <v>4</v>
      </c>
      <c r="G29" s="200">
        <v>4</v>
      </c>
      <c r="H29"/>
      <c r="K29" s="165"/>
      <c r="L29" s="175"/>
      <c r="M29" s="176" t="e">
        <f t="shared" si="7"/>
        <v>#DIV/0!</v>
      </c>
      <c r="N29" s="175"/>
      <c r="O29" s="176" t="e">
        <f t="shared" si="8"/>
        <v>#DIV/0!</v>
      </c>
      <c r="P29" s="175"/>
      <c r="Q29" s="177" t="e">
        <f t="shared" si="9"/>
        <v>#DIV/0!</v>
      </c>
      <c r="R29" s="168">
        <f t="shared" si="2"/>
        <v>0</v>
      </c>
    </row>
    <row r="30" spans="2:19" x14ac:dyDescent="0.2">
      <c r="B30" s="210"/>
      <c r="C30" s="208" t="s">
        <v>177</v>
      </c>
      <c r="D30" s="199"/>
      <c r="E30" s="136"/>
      <c r="F30" s="134">
        <v>2</v>
      </c>
      <c r="G30" s="200">
        <v>2</v>
      </c>
      <c r="H30"/>
      <c r="M30" s="168" t="e">
        <f t="shared" si="7"/>
        <v>#DIV/0!</v>
      </c>
      <c r="O30" s="168" t="e">
        <f t="shared" si="8"/>
        <v>#DIV/0!</v>
      </c>
      <c r="Q30" s="168" t="e">
        <f t="shared" si="9"/>
        <v>#DIV/0!</v>
      </c>
      <c r="R30" s="168">
        <f t="shared" si="2"/>
        <v>0</v>
      </c>
    </row>
    <row r="31" spans="2:19" x14ac:dyDescent="0.2">
      <c r="B31" s="210"/>
      <c r="C31" s="208" t="s">
        <v>59</v>
      </c>
      <c r="D31" s="199">
        <v>1</v>
      </c>
      <c r="E31" s="136"/>
      <c r="F31" s="134">
        <v>25</v>
      </c>
      <c r="G31" s="200">
        <v>26</v>
      </c>
      <c r="H31"/>
      <c r="K31" s="157"/>
      <c r="L31" s="173"/>
      <c r="M31" s="174" t="e">
        <f t="shared" si="7"/>
        <v>#DIV/0!</v>
      </c>
      <c r="N31" s="173"/>
      <c r="O31" s="174" t="e">
        <f t="shared" si="8"/>
        <v>#DIV/0!</v>
      </c>
      <c r="P31" s="173"/>
      <c r="Q31" s="174" t="e">
        <f t="shared" si="9"/>
        <v>#DIV/0!</v>
      </c>
      <c r="R31" s="168">
        <f t="shared" si="2"/>
        <v>0</v>
      </c>
      <c r="S31" s="166"/>
    </row>
    <row r="32" spans="2:19" x14ac:dyDescent="0.2">
      <c r="B32" s="210"/>
      <c r="C32" s="208" t="s">
        <v>42</v>
      </c>
      <c r="D32" s="199"/>
      <c r="E32" s="136"/>
      <c r="F32" s="134">
        <v>14</v>
      </c>
      <c r="G32" s="200">
        <v>14</v>
      </c>
      <c r="H32"/>
      <c r="K32" s="157"/>
      <c r="L32" s="173"/>
      <c r="M32" s="174" t="e">
        <f t="shared" si="7"/>
        <v>#DIV/0!</v>
      </c>
      <c r="N32" s="173"/>
      <c r="O32" s="174" t="e">
        <f t="shared" si="8"/>
        <v>#DIV/0!</v>
      </c>
      <c r="P32" s="173"/>
      <c r="Q32" s="174" t="e">
        <f t="shared" si="9"/>
        <v>#DIV/0!</v>
      </c>
      <c r="R32" s="168">
        <f t="shared" si="2"/>
        <v>0</v>
      </c>
      <c r="S32" s="166"/>
    </row>
    <row r="33" spans="2:28" x14ac:dyDescent="0.2">
      <c r="B33" s="210"/>
      <c r="C33" s="208" t="s">
        <v>75</v>
      </c>
      <c r="D33" s="199">
        <v>6</v>
      </c>
      <c r="E33" s="136"/>
      <c r="F33" s="134">
        <v>2</v>
      </c>
      <c r="G33" s="200">
        <v>8</v>
      </c>
      <c r="H33"/>
      <c r="K33" s="157"/>
      <c r="L33" s="173"/>
      <c r="M33" s="174" t="e">
        <f t="shared" si="7"/>
        <v>#DIV/0!</v>
      </c>
      <c r="N33" s="173"/>
      <c r="O33" s="174" t="e">
        <f t="shared" si="8"/>
        <v>#DIV/0!</v>
      </c>
      <c r="P33" s="173"/>
      <c r="Q33" s="174" t="e">
        <f t="shared" si="9"/>
        <v>#DIV/0!</v>
      </c>
      <c r="R33" s="168">
        <f t="shared" si="2"/>
        <v>0</v>
      </c>
      <c r="S33" s="166"/>
    </row>
    <row r="34" spans="2:28" x14ac:dyDescent="0.2">
      <c r="B34" s="210"/>
      <c r="C34" s="208" t="s">
        <v>13</v>
      </c>
      <c r="D34" s="199">
        <v>4</v>
      </c>
      <c r="E34" s="136"/>
      <c r="F34" s="134"/>
      <c r="G34" s="200">
        <v>4</v>
      </c>
      <c r="H34"/>
      <c r="K34" s="157"/>
      <c r="L34" s="173"/>
      <c r="M34" s="174" t="e">
        <f t="shared" si="7"/>
        <v>#DIV/0!</v>
      </c>
      <c r="N34" s="173"/>
      <c r="O34" s="174" t="e">
        <f t="shared" si="8"/>
        <v>#DIV/0!</v>
      </c>
      <c r="P34" s="173"/>
      <c r="Q34" s="174" t="e">
        <f t="shared" si="9"/>
        <v>#DIV/0!</v>
      </c>
      <c r="R34" s="168">
        <f t="shared" si="2"/>
        <v>0</v>
      </c>
      <c r="S34" s="166"/>
    </row>
    <row r="35" spans="2:28" x14ac:dyDescent="0.2">
      <c r="B35" s="210"/>
      <c r="C35" s="208" t="s">
        <v>129</v>
      </c>
      <c r="D35" s="199">
        <v>1</v>
      </c>
      <c r="E35" s="136"/>
      <c r="F35" s="134">
        <v>1</v>
      </c>
      <c r="G35" s="200">
        <v>2</v>
      </c>
      <c r="H35"/>
      <c r="M35" s="168" t="e">
        <f t="shared" si="7"/>
        <v>#DIV/0!</v>
      </c>
      <c r="O35" s="168" t="e">
        <f t="shared" si="8"/>
        <v>#DIV/0!</v>
      </c>
      <c r="Q35" s="168" t="e">
        <f t="shared" si="9"/>
        <v>#DIV/0!</v>
      </c>
      <c r="R35" s="168">
        <f t="shared" si="2"/>
        <v>0</v>
      </c>
      <c r="V35" s="140" t="s">
        <v>496</v>
      </c>
      <c r="W35" s="140" t="s">
        <v>497</v>
      </c>
      <c r="X35" s="140" t="s">
        <v>498</v>
      </c>
      <c r="Y35" s="140" t="s">
        <v>499</v>
      </c>
      <c r="Z35" s="140" t="s">
        <v>500</v>
      </c>
      <c r="AA35" s="140" t="s">
        <v>501</v>
      </c>
    </row>
    <row r="36" spans="2:28" x14ac:dyDescent="0.2">
      <c r="B36" s="210"/>
      <c r="C36" s="208" t="s">
        <v>246</v>
      </c>
      <c r="D36" s="199">
        <v>2</v>
      </c>
      <c r="E36" s="136"/>
      <c r="F36" s="134">
        <v>2</v>
      </c>
      <c r="G36" s="200">
        <v>4</v>
      </c>
      <c r="H36"/>
      <c r="R36" s="168">
        <f t="shared" si="2"/>
        <v>0</v>
      </c>
      <c r="U36" s="141"/>
      <c r="V36" s="118">
        <v>6</v>
      </c>
      <c r="W36" s="135">
        <f t="shared" ref="W36:W75" si="10">+V36/AB36</f>
        <v>0.3</v>
      </c>
      <c r="X36" s="118">
        <v>8</v>
      </c>
      <c r="Y36" s="135">
        <f t="shared" ref="Y36:Y75" si="11">+X36/AB36</f>
        <v>0.4</v>
      </c>
      <c r="Z36" s="118">
        <v>6</v>
      </c>
      <c r="AA36" s="135">
        <f t="shared" ref="AA36:AA75" si="12">+Z36/AB36</f>
        <v>0.3</v>
      </c>
      <c r="AB36" s="140">
        <f t="shared" ref="AB36:AB74" si="13">+V36+X36+Z36</f>
        <v>20</v>
      </c>
    </row>
    <row r="37" spans="2:28" x14ac:dyDescent="0.2">
      <c r="B37" s="210"/>
      <c r="C37" s="208" t="s">
        <v>81</v>
      </c>
      <c r="D37" s="199"/>
      <c r="E37" s="136"/>
      <c r="F37" s="134">
        <v>2</v>
      </c>
      <c r="G37" s="200">
        <v>2</v>
      </c>
      <c r="H37"/>
      <c r="R37" s="168">
        <f t="shared" si="2"/>
        <v>0</v>
      </c>
      <c r="U37" s="141"/>
      <c r="V37" s="118"/>
      <c r="W37" s="135">
        <f t="shared" si="10"/>
        <v>0</v>
      </c>
      <c r="X37" s="118"/>
      <c r="Y37" s="135">
        <f t="shared" si="11"/>
        <v>0</v>
      </c>
      <c r="Z37" s="118">
        <v>6</v>
      </c>
      <c r="AA37" s="135">
        <f t="shared" si="12"/>
        <v>1</v>
      </c>
      <c r="AB37" s="140">
        <f t="shared" si="13"/>
        <v>6</v>
      </c>
    </row>
    <row r="38" spans="2:28" x14ac:dyDescent="0.2">
      <c r="B38" s="210"/>
      <c r="C38" s="208" t="s">
        <v>14</v>
      </c>
      <c r="D38" s="199">
        <v>1</v>
      </c>
      <c r="E38" s="136"/>
      <c r="F38" s="134">
        <v>5</v>
      </c>
      <c r="G38" s="200">
        <v>6</v>
      </c>
      <c r="H38"/>
      <c r="R38" s="168">
        <f t="shared" si="2"/>
        <v>0</v>
      </c>
      <c r="U38" s="141"/>
      <c r="V38" s="118"/>
      <c r="W38" s="135">
        <f t="shared" si="10"/>
        <v>0</v>
      </c>
      <c r="X38" s="118"/>
      <c r="Y38" s="135">
        <f t="shared" si="11"/>
        <v>0</v>
      </c>
      <c r="Z38" s="118">
        <v>3</v>
      </c>
      <c r="AA38" s="135">
        <f t="shared" si="12"/>
        <v>1</v>
      </c>
      <c r="AB38" s="140">
        <f t="shared" si="13"/>
        <v>3</v>
      </c>
    </row>
    <row r="39" spans="2:28" x14ac:dyDescent="0.2">
      <c r="B39" s="210"/>
      <c r="C39" s="208" t="s">
        <v>267</v>
      </c>
      <c r="D39" s="199"/>
      <c r="E39" s="136"/>
      <c r="F39" s="134">
        <v>20</v>
      </c>
      <c r="G39" s="200">
        <v>20</v>
      </c>
      <c r="H39"/>
      <c r="N39" s="173"/>
      <c r="R39" s="168">
        <f t="shared" si="2"/>
        <v>0</v>
      </c>
      <c r="U39" s="141"/>
      <c r="V39" s="118"/>
      <c r="W39" s="135">
        <f t="shared" si="10"/>
        <v>0</v>
      </c>
      <c r="X39" s="118"/>
      <c r="Y39" s="135">
        <f t="shared" si="11"/>
        <v>0</v>
      </c>
      <c r="Z39" s="118">
        <v>2</v>
      </c>
      <c r="AA39" s="135">
        <f t="shared" si="12"/>
        <v>1</v>
      </c>
      <c r="AB39" s="140">
        <f t="shared" si="13"/>
        <v>2</v>
      </c>
    </row>
    <row r="40" spans="2:28" x14ac:dyDescent="0.2">
      <c r="B40" s="210"/>
      <c r="C40" s="208" t="s">
        <v>18</v>
      </c>
      <c r="D40" s="199"/>
      <c r="E40" s="136"/>
      <c r="F40" s="134">
        <v>6</v>
      </c>
      <c r="G40" s="200">
        <v>6</v>
      </c>
      <c r="H40"/>
      <c r="R40" s="168">
        <f t="shared" si="2"/>
        <v>0</v>
      </c>
      <c r="U40" s="167"/>
      <c r="V40" s="118">
        <v>17</v>
      </c>
      <c r="W40" s="135">
        <f t="shared" si="10"/>
        <v>0.62962962962962965</v>
      </c>
      <c r="X40" s="118">
        <v>9</v>
      </c>
      <c r="Y40" s="135">
        <f t="shared" si="11"/>
        <v>0.33333333333333331</v>
      </c>
      <c r="Z40" s="118">
        <v>1</v>
      </c>
      <c r="AA40" s="135">
        <f t="shared" si="12"/>
        <v>3.7037037037037035E-2</v>
      </c>
      <c r="AB40" s="140">
        <f t="shared" si="13"/>
        <v>27</v>
      </c>
    </row>
    <row r="41" spans="2:28" x14ac:dyDescent="0.2">
      <c r="B41" s="210"/>
      <c r="C41" s="208" t="s">
        <v>190</v>
      </c>
      <c r="D41" s="199"/>
      <c r="E41" s="136"/>
      <c r="F41" s="134">
        <v>6</v>
      </c>
      <c r="G41" s="200">
        <v>6</v>
      </c>
      <c r="H41"/>
      <c r="R41" s="168">
        <f t="shared" si="2"/>
        <v>0</v>
      </c>
      <c r="U41" s="167"/>
      <c r="V41" s="118">
        <v>1</v>
      </c>
      <c r="W41" s="135">
        <f t="shared" si="10"/>
        <v>0.5</v>
      </c>
      <c r="X41" s="118"/>
      <c r="Y41" s="135">
        <f t="shared" si="11"/>
        <v>0</v>
      </c>
      <c r="Z41" s="118">
        <v>1</v>
      </c>
      <c r="AA41" s="135">
        <f t="shared" si="12"/>
        <v>0.5</v>
      </c>
      <c r="AB41" s="140">
        <f t="shared" si="13"/>
        <v>2</v>
      </c>
    </row>
    <row r="42" spans="2:28" x14ac:dyDescent="0.2">
      <c r="B42" s="210"/>
      <c r="C42" s="208" t="s">
        <v>172</v>
      </c>
      <c r="D42" s="199">
        <v>2</v>
      </c>
      <c r="E42" s="136"/>
      <c r="F42" s="134">
        <v>7</v>
      </c>
      <c r="G42" s="200">
        <v>9</v>
      </c>
      <c r="H42"/>
      <c r="R42" s="168">
        <f t="shared" si="2"/>
        <v>0</v>
      </c>
      <c r="U42" s="141"/>
      <c r="V42" s="118"/>
      <c r="W42" s="164">
        <f t="shared" si="10"/>
        <v>0</v>
      </c>
      <c r="X42" s="118"/>
      <c r="Y42" s="164">
        <f t="shared" si="11"/>
        <v>0</v>
      </c>
      <c r="Z42" s="118">
        <v>1</v>
      </c>
      <c r="AA42" s="164">
        <f t="shared" si="12"/>
        <v>1</v>
      </c>
      <c r="AB42" s="140">
        <f t="shared" si="13"/>
        <v>1</v>
      </c>
    </row>
    <row r="43" spans="2:28" x14ac:dyDescent="0.2">
      <c r="B43" s="210"/>
      <c r="C43" s="208" t="s">
        <v>107</v>
      </c>
      <c r="D43" s="199"/>
      <c r="E43" s="136"/>
      <c r="F43" s="134">
        <v>2</v>
      </c>
      <c r="G43" s="200">
        <v>2</v>
      </c>
      <c r="H43"/>
      <c r="R43" s="168">
        <f t="shared" si="2"/>
        <v>0</v>
      </c>
      <c r="U43" s="141"/>
      <c r="V43" s="118"/>
      <c r="W43" s="135">
        <f t="shared" si="10"/>
        <v>0</v>
      </c>
      <c r="X43" s="118"/>
      <c r="Y43" s="135">
        <f t="shared" si="11"/>
        <v>0</v>
      </c>
      <c r="Z43" s="118">
        <v>1</v>
      </c>
      <c r="AA43" s="135">
        <f t="shared" si="12"/>
        <v>1</v>
      </c>
      <c r="AB43" s="140">
        <f t="shared" si="13"/>
        <v>1</v>
      </c>
    </row>
    <row r="44" spans="2:28" x14ac:dyDescent="0.2">
      <c r="B44" s="210"/>
      <c r="C44" s="208" t="s">
        <v>174</v>
      </c>
      <c r="D44" s="199">
        <v>13</v>
      </c>
      <c r="E44" s="136"/>
      <c r="F44" s="134">
        <v>18</v>
      </c>
      <c r="G44" s="200">
        <v>31</v>
      </c>
      <c r="H44"/>
      <c r="R44" s="168">
        <f t="shared" si="2"/>
        <v>0</v>
      </c>
      <c r="U44" s="157"/>
      <c r="V44" s="118">
        <v>18</v>
      </c>
      <c r="W44" s="135">
        <f t="shared" si="10"/>
        <v>0.52941176470588236</v>
      </c>
      <c r="X44" s="118">
        <v>16</v>
      </c>
      <c r="Y44" s="135">
        <f t="shared" si="11"/>
        <v>0.47058823529411764</v>
      </c>
      <c r="Z44" s="118"/>
      <c r="AA44" s="135">
        <f t="shared" si="12"/>
        <v>0</v>
      </c>
      <c r="AB44" s="140">
        <f t="shared" si="13"/>
        <v>34</v>
      </c>
    </row>
    <row r="45" spans="2:28" x14ac:dyDescent="0.2">
      <c r="B45" s="210"/>
      <c r="C45" s="208" t="s">
        <v>52</v>
      </c>
      <c r="D45" s="199">
        <v>3</v>
      </c>
      <c r="E45" s="136"/>
      <c r="F45" s="134">
        <v>24</v>
      </c>
      <c r="G45" s="200">
        <v>27</v>
      </c>
      <c r="H45"/>
      <c r="R45" s="168">
        <f t="shared" si="2"/>
        <v>0</v>
      </c>
      <c r="U45" s="157"/>
      <c r="V45" s="118">
        <v>4</v>
      </c>
      <c r="W45" s="135">
        <f t="shared" si="10"/>
        <v>0.12903225806451613</v>
      </c>
      <c r="X45" s="118">
        <v>27</v>
      </c>
      <c r="Y45" s="135">
        <f t="shared" si="11"/>
        <v>0.87096774193548387</v>
      </c>
      <c r="Z45" s="118"/>
      <c r="AA45" s="135">
        <f t="shared" si="12"/>
        <v>0</v>
      </c>
      <c r="AB45" s="140">
        <f t="shared" si="13"/>
        <v>31</v>
      </c>
    </row>
    <row r="46" spans="2:28" x14ac:dyDescent="0.2">
      <c r="B46" s="210"/>
      <c r="C46" s="208" t="s">
        <v>162</v>
      </c>
      <c r="D46" s="199">
        <v>1</v>
      </c>
      <c r="E46" s="136"/>
      <c r="F46" s="134">
        <v>20</v>
      </c>
      <c r="G46" s="200">
        <v>21</v>
      </c>
      <c r="H46"/>
      <c r="R46" s="168">
        <f t="shared" si="2"/>
        <v>0</v>
      </c>
      <c r="U46" s="157"/>
      <c r="V46" s="118">
        <v>19</v>
      </c>
      <c r="W46" s="135">
        <f t="shared" si="10"/>
        <v>0.73076923076923073</v>
      </c>
      <c r="X46" s="118">
        <v>7</v>
      </c>
      <c r="Y46" s="135">
        <f t="shared" si="11"/>
        <v>0.26923076923076922</v>
      </c>
      <c r="Z46" s="118"/>
      <c r="AA46" s="135">
        <f t="shared" si="12"/>
        <v>0</v>
      </c>
      <c r="AB46" s="140">
        <f t="shared" si="13"/>
        <v>26</v>
      </c>
    </row>
    <row r="47" spans="2:28" x14ac:dyDescent="0.2">
      <c r="B47" s="210"/>
      <c r="C47" s="208" t="s">
        <v>135</v>
      </c>
      <c r="D47" s="199">
        <v>3</v>
      </c>
      <c r="E47" s="136"/>
      <c r="F47" s="134">
        <v>4</v>
      </c>
      <c r="G47" s="200">
        <v>7</v>
      </c>
      <c r="H47"/>
      <c r="R47" s="168">
        <f t="shared" si="2"/>
        <v>0</v>
      </c>
      <c r="U47" s="157"/>
      <c r="V47" s="118">
        <v>19</v>
      </c>
      <c r="W47" s="135">
        <f t="shared" si="10"/>
        <v>0.90476190476190477</v>
      </c>
      <c r="X47" s="118">
        <v>2</v>
      </c>
      <c r="Y47" s="135">
        <f t="shared" si="11"/>
        <v>9.5238095238095233E-2</v>
      </c>
      <c r="Z47" s="118"/>
      <c r="AA47" s="135">
        <f t="shared" si="12"/>
        <v>0</v>
      </c>
      <c r="AB47" s="140">
        <f t="shared" si="13"/>
        <v>21</v>
      </c>
    </row>
    <row r="48" spans="2:28" x14ac:dyDescent="0.2">
      <c r="B48" s="210"/>
      <c r="C48" s="259" t="s">
        <v>265</v>
      </c>
      <c r="D48" s="199"/>
      <c r="E48" s="136"/>
      <c r="F48" s="134">
        <v>1</v>
      </c>
      <c r="G48" s="200">
        <v>1</v>
      </c>
      <c r="H48"/>
      <c r="R48" s="168">
        <f t="shared" si="2"/>
        <v>0</v>
      </c>
      <c r="U48" s="157"/>
      <c r="V48" s="118">
        <v>14</v>
      </c>
      <c r="W48" s="135">
        <f t="shared" si="10"/>
        <v>0.7</v>
      </c>
      <c r="X48" s="118">
        <v>6</v>
      </c>
      <c r="Y48" s="135">
        <f t="shared" si="11"/>
        <v>0.3</v>
      </c>
      <c r="Z48" s="118"/>
      <c r="AA48" s="135">
        <f t="shared" si="12"/>
        <v>0</v>
      </c>
      <c r="AB48" s="140">
        <f t="shared" si="13"/>
        <v>20</v>
      </c>
    </row>
    <row r="49" spans="2:28" ht="13.5" thickBot="1" x14ac:dyDescent="0.25">
      <c r="B49" s="210"/>
      <c r="C49" s="212" t="s">
        <v>277</v>
      </c>
      <c r="D49" s="199"/>
      <c r="E49" s="136">
        <v>1</v>
      </c>
      <c r="F49" s="134">
        <v>9</v>
      </c>
      <c r="G49" s="200">
        <v>10</v>
      </c>
      <c r="H49"/>
      <c r="R49" s="168">
        <f t="shared" si="2"/>
        <v>0</v>
      </c>
      <c r="U49" s="157"/>
      <c r="V49" s="118">
        <v>4</v>
      </c>
      <c r="W49" s="135">
        <f t="shared" si="10"/>
        <v>0.2</v>
      </c>
      <c r="X49" s="118">
        <v>16</v>
      </c>
      <c r="Y49" s="135">
        <f t="shared" si="11"/>
        <v>0.8</v>
      </c>
      <c r="Z49" s="118"/>
      <c r="AA49" s="135">
        <f t="shared" si="12"/>
        <v>0</v>
      </c>
      <c r="AB49" s="140">
        <f t="shared" si="13"/>
        <v>20</v>
      </c>
    </row>
    <row r="50" spans="2:28" x14ac:dyDescent="0.2">
      <c r="B50" s="210"/>
      <c r="C50" s="202" t="s">
        <v>348</v>
      </c>
      <c r="D50" s="199">
        <v>1</v>
      </c>
      <c r="E50" s="136"/>
      <c r="F50" s="134">
        <v>1</v>
      </c>
      <c r="G50" s="200">
        <v>2</v>
      </c>
      <c r="H50"/>
      <c r="R50" s="168">
        <f t="shared" si="2"/>
        <v>0</v>
      </c>
      <c r="V50" s="118">
        <v>1</v>
      </c>
      <c r="W50" s="135">
        <f t="shared" si="10"/>
        <v>5.5555555555555552E-2</v>
      </c>
      <c r="X50" s="118">
        <v>17</v>
      </c>
      <c r="Y50" s="135">
        <f t="shared" si="11"/>
        <v>0.94444444444444442</v>
      </c>
      <c r="Z50" s="118"/>
      <c r="AA50" s="135">
        <f t="shared" si="12"/>
        <v>0</v>
      </c>
      <c r="AB50" s="140">
        <f t="shared" si="13"/>
        <v>18</v>
      </c>
    </row>
    <row r="51" spans="2:28" x14ac:dyDescent="0.2">
      <c r="B51" s="210"/>
      <c r="C51" s="202" t="s">
        <v>350</v>
      </c>
      <c r="D51" s="199">
        <v>3</v>
      </c>
      <c r="E51" s="136"/>
      <c r="F51" s="134"/>
      <c r="G51" s="200">
        <v>3</v>
      </c>
      <c r="H51"/>
      <c r="R51" s="168">
        <f t="shared" si="2"/>
        <v>0</v>
      </c>
      <c r="U51" s="157"/>
      <c r="V51" s="118">
        <v>3</v>
      </c>
      <c r="W51" s="135">
        <f t="shared" si="10"/>
        <v>0.21428571428571427</v>
      </c>
      <c r="X51" s="118">
        <v>11</v>
      </c>
      <c r="Y51" s="135">
        <f t="shared" si="11"/>
        <v>0.7857142857142857</v>
      </c>
      <c r="Z51" s="118"/>
      <c r="AA51" s="135">
        <f t="shared" si="12"/>
        <v>0</v>
      </c>
      <c r="AB51" s="140">
        <f t="shared" si="13"/>
        <v>14</v>
      </c>
    </row>
    <row r="52" spans="2:28" x14ac:dyDescent="0.2">
      <c r="B52" s="210"/>
      <c r="C52" s="202" t="s">
        <v>355</v>
      </c>
      <c r="D52" s="199">
        <v>4</v>
      </c>
      <c r="E52" s="136"/>
      <c r="F52" s="134"/>
      <c r="G52" s="200">
        <v>4</v>
      </c>
      <c r="H52"/>
      <c r="R52" s="168">
        <f t="shared" si="2"/>
        <v>0</v>
      </c>
      <c r="U52" s="157"/>
      <c r="V52" s="118">
        <v>6</v>
      </c>
      <c r="W52" s="135">
        <f t="shared" si="10"/>
        <v>0.66666666666666663</v>
      </c>
      <c r="X52" s="118">
        <v>3</v>
      </c>
      <c r="Y52" s="135">
        <f t="shared" si="11"/>
        <v>0.33333333333333331</v>
      </c>
      <c r="Z52" s="118"/>
      <c r="AA52" s="135">
        <f t="shared" si="12"/>
        <v>0</v>
      </c>
      <c r="AB52" s="140">
        <f t="shared" si="13"/>
        <v>9</v>
      </c>
    </row>
    <row r="53" spans="2:28" x14ac:dyDescent="0.2">
      <c r="B53" s="210"/>
      <c r="C53" s="202" t="s">
        <v>382</v>
      </c>
      <c r="D53" s="199">
        <v>14</v>
      </c>
      <c r="E53" s="136"/>
      <c r="F53" s="134">
        <v>4</v>
      </c>
      <c r="G53" s="200">
        <v>18</v>
      </c>
      <c r="H53"/>
      <c r="R53" s="168">
        <f t="shared" si="2"/>
        <v>0</v>
      </c>
      <c r="V53" s="118">
        <v>8</v>
      </c>
      <c r="W53" s="135">
        <f t="shared" si="10"/>
        <v>0.88888888888888884</v>
      </c>
      <c r="X53" s="118">
        <v>1</v>
      </c>
      <c r="Y53" s="135">
        <f t="shared" si="11"/>
        <v>0.1111111111111111</v>
      </c>
      <c r="Z53" s="118"/>
      <c r="AA53" s="135">
        <f t="shared" si="12"/>
        <v>0</v>
      </c>
      <c r="AB53" s="140">
        <f t="shared" si="13"/>
        <v>9</v>
      </c>
    </row>
    <row r="54" spans="2:28" x14ac:dyDescent="0.2">
      <c r="B54" s="210"/>
      <c r="C54" s="202" t="s">
        <v>384</v>
      </c>
      <c r="D54" s="199">
        <v>11</v>
      </c>
      <c r="E54" s="136">
        <v>2</v>
      </c>
      <c r="F54" s="134">
        <v>7</v>
      </c>
      <c r="G54" s="200">
        <v>20</v>
      </c>
      <c r="H54"/>
      <c r="R54" s="168">
        <f t="shared" si="2"/>
        <v>0</v>
      </c>
      <c r="U54" s="157"/>
      <c r="V54" s="118"/>
      <c r="W54" s="135">
        <f t="shared" si="10"/>
        <v>0</v>
      </c>
      <c r="X54" s="118">
        <v>8</v>
      </c>
      <c r="Y54" s="135">
        <f t="shared" si="11"/>
        <v>1</v>
      </c>
      <c r="Z54" s="118"/>
      <c r="AA54" s="135">
        <f t="shared" si="12"/>
        <v>0</v>
      </c>
      <c r="AB54" s="140">
        <f t="shared" si="13"/>
        <v>8</v>
      </c>
    </row>
    <row r="55" spans="2:28" x14ac:dyDescent="0.2">
      <c r="B55" s="210"/>
      <c r="C55" s="202" t="s">
        <v>406</v>
      </c>
      <c r="D55" s="199">
        <v>1</v>
      </c>
      <c r="E55" s="136"/>
      <c r="F55" s="134">
        <v>4</v>
      </c>
      <c r="G55" s="200">
        <v>5</v>
      </c>
      <c r="H55"/>
      <c r="R55" s="168">
        <f t="shared" si="2"/>
        <v>0</v>
      </c>
      <c r="U55" s="157"/>
      <c r="V55" s="118">
        <v>4</v>
      </c>
      <c r="W55" s="135">
        <f t="shared" si="10"/>
        <v>0.5714285714285714</v>
      </c>
      <c r="X55" s="118">
        <v>3</v>
      </c>
      <c r="Y55" s="135">
        <f t="shared" si="11"/>
        <v>0.42857142857142855</v>
      </c>
      <c r="Z55" s="118"/>
      <c r="AA55" s="135">
        <f t="shared" si="12"/>
        <v>0</v>
      </c>
      <c r="AB55" s="140">
        <f t="shared" si="13"/>
        <v>7</v>
      </c>
    </row>
    <row r="56" spans="2:28" x14ac:dyDescent="0.2">
      <c r="B56" s="210"/>
      <c r="C56" s="202" t="s">
        <v>411</v>
      </c>
      <c r="D56" s="199">
        <v>4</v>
      </c>
      <c r="E56" s="136"/>
      <c r="F56" s="134">
        <v>2</v>
      </c>
      <c r="G56" s="200">
        <v>6</v>
      </c>
      <c r="H56"/>
      <c r="R56" s="168">
        <f t="shared" si="2"/>
        <v>0</v>
      </c>
      <c r="U56" s="157"/>
      <c r="V56" s="118"/>
      <c r="W56" s="135">
        <f t="shared" si="10"/>
        <v>0</v>
      </c>
      <c r="X56" s="118">
        <v>6</v>
      </c>
      <c r="Y56" s="135">
        <f t="shared" si="11"/>
        <v>1</v>
      </c>
      <c r="Z56" s="118"/>
      <c r="AA56" s="135">
        <f t="shared" si="12"/>
        <v>0</v>
      </c>
      <c r="AB56" s="140">
        <f t="shared" si="13"/>
        <v>6</v>
      </c>
    </row>
    <row r="57" spans="2:28" x14ac:dyDescent="0.2">
      <c r="B57" s="210"/>
      <c r="C57" s="202" t="s">
        <v>414</v>
      </c>
      <c r="D57" s="199">
        <v>1</v>
      </c>
      <c r="E57" s="136"/>
      <c r="F57" s="134"/>
      <c r="G57" s="200">
        <v>1</v>
      </c>
      <c r="H57"/>
      <c r="R57" s="168">
        <f t="shared" si="2"/>
        <v>0</v>
      </c>
      <c r="U57" s="157"/>
      <c r="V57" s="118">
        <v>6</v>
      </c>
      <c r="W57" s="135">
        <f t="shared" si="10"/>
        <v>1</v>
      </c>
      <c r="X57" s="118"/>
      <c r="Y57" s="135">
        <f t="shared" si="11"/>
        <v>0</v>
      </c>
      <c r="Z57" s="118"/>
      <c r="AA57" s="135">
        <f t="shared" si="12"/>
        <v>0</v>
      </c>
      <c r="AB57" s="140">
        <f t="shared" si="13"/>
        <v>6</v>
      </c>
    </row>
    <row r="58" spans="2:28" x14ac:dyDescent="0.2">
      <c r="B58" s="210"/>
      <c r="C58" s="202" t="s">
        <v>422</v>
      </c>
      <c r="D58" s="199"/>
      <c r="E58" s="136"/>
      <c r="F58" s="134">
        <v>2</v>
      </c>
      <c r="G58" s="200">
        <v>2</v>
      </c>
      <c r="H58"/>
      <c r="R58" s="168">
        <f t="shared" si="2"/>
        <v>0</v>
      </c>
      <c r="U58" s="157"/>
      <c r="V58" s="118">
        <v>4</v>
      </c>
      <c r="W58" s="135">
        <f t="shared" si="10"/>
        <v>0.66666666666666663</v>
      </c>
      <c r="X58" s="118">
        <v>2</v>
      </c>
      <c r="Y58" s="135">
        <f t="shared" si="11"/>
        <v>0.33333333333333331</v>
      </c>
      <c r="Z58" s="118"/>
      <c r="AA58" s="135">
        <f t="shared" si="12"/>
        <v>0</v>
      </c>
      <c r="AB58" s="140">
        <f t="shared" si="13"/>
        <v>6</v>
      </c>
    </row>
    <row r="59" spans="2:28" ht="13.5" thickBot="1" x14ac:dyDescent="0.25">
      <c r="B59" s="210"/>
      <c r="C59" s="212" t="s">
        <v>437</v>
      </c>
      <c r="D59" s="199">
        <v>3</v>
      </c>
      <c r="E59" s="136"/>
      <c r="F59" s="134"/>
      <c r="G59" s="200">
        <v>3</v>
      </c>
      <c r="H59"/>
      <c r="R59" s="168">
        <f t="shared" si="2"/>
        <v>0</v>
      </c>
      <c r="V59" s="118"/>
      <c r="W59" s="135">
        <f t="shared" si="10"/>
        <v>0</v>
      </c>
      <c r="X59" s="118">
        <v>5</v>
      </c>
      <c r="Y59" s="135">
        <f t="shared" si="11"/>
        <v>1</v>
      </c>
      <c r="Z59" s="118"/>
      <c r="AA59" s="135">
        <f t="shared" si="12"/>
        <v>0</v>
      </c>
      <c r="AB59" s="140">
        <f t="shared" si="13"/>
        <v>5</v>
      </c>
    </row>
    <row r="60" spans="2:28" x14ac:dyDescent="0.2">
      <c r="B60" s="210"/>
      <c r="C60" s="122" t="s">
        <v>556</v>
      </c>
      <c r="D60" s="199">
        <v>2</v>
      </c>
      <c r="E60" s="136"/>
      <c r="F60" s="134"/>
      <c r="G60" s="200">
        <v>2</v>
      </c>
      <c r="H60"/>
      <c r="R60" s="168">
        <f t="shared" si="2"/>
        <v>0</v>
      </c>
      <c r="V60" s="118">
        <v>3</v>
      </c>
      <c r="W60" s="135">
        <f t="shared" si="10"/>
        <v>0.6</v>
      </c>
      <c r="X60" s="118">
        <v>2</v>
      </c>
      <c r="Y60" s="135">
        <f t="shared" si="11"/>
        <v>0.4</v>
      </c>
      <c r="Z60" s="118"/>
      <c r="AA60" s="135">
        <f t="shared" si="12"/>
        <v>0</v>
      </c>
      <c r="AB60" s="140">
        <f t="shared" si="13"/>
        <v>5</v>
      </c>
    </row>
    <row r="61" spans="2:28" x14ac:dyDescent="0.2">
      <c r="B61" s="210"/>
      <c r="C61" s="122" t="s">
        <v>567</v>
      </c>
      <c r="D61" s="199">
        <v>6</v>
      </c>
      <c r="E61" s="136"/>
      <c r="F61" s="134">
        <v>1</v>
      </c>
      <c r="G61" s="200">
        <v>7</v>
      </c>
      <c r="H61"/>
      <c r="R61" s="168">
        <f t="shared" si="2"/>
        <v>0</v>
      </c>
      <c r="U61" s="157"/>
      <c r="V61" s="118"/>
      <c r="W61" s="135">
        <f t="shared" si="10"/>
        <v>0</v>
      </c>
      <c r="X61" s="118">
        <v>4</v>
      </c>
      <c r="Y61" s="135">
        <f t="shared" si="11"/>
        <v>1</v>
      </c>
      <c r="Z61" s="118"/>
      <c r="AA61" s="135">
        <f t="shared" si="12"/>
        <v>0</v>
      </c>
      <c r="AB61" s="140">
        <f t="shared" si="13"/>
        <v>4</v>
      </c>
    </row>
    <row r="62" spans="2:28" x14ac:dyDescent="0.2">
      <c r="B62" s="210"/>
      <c r="C62" s="122" t="s">
        <v>588</v>
      </c>
      <c r="D62" s="199"/>
      <c r="E62" s="136">
        <v>3</v>
      </c>
      <c r="F62" s="134">
        <v>3</v>
      </c>
      <c r="G62" s="200">
        <v>6</v>
      </c>
      <c r="H62"/>
      <c r="R62" s="168">
        <f t="shared" si="2"/>
        <v>0</v>
      </c>
      <c r="U62" s="157"/>
      <c r="V62" s="118"/>
      <c r="W62" s="135">
        <f t="shared" si="10"/>
        <v>0</v>
      </c>
      <c r="X62" s="118">
        <v>4</v>
      </c>
      <c r="Y62" s="135">
        <f t="shared" si="11"/>
        <v>1</v>
      </c>
      <c r="Z62" s="118"/>
      <c r="AA62" s="135">
        <f t="shared" si="12"/>
        <v>0</v>
      </c>
      <c r="AB62" s="140">
        <f t="shared" si="13"/>
        <v>4</v>
      </c>
    </row>
    <row r="63" spans="2:28" x14ac:dyDescent="0.2">
      <c r="B63" s="210"/>
      <c r="C63" s="122" t="s">
        <v>589</v>
      </c>
      <c r="D63" s="199"/>
      <c r="E63" s="136">
        <v>3</v>
      </c>
      <c r="F63" s="134">
        <v>2</v>
      </c>
      <c r="G63" s="200">
        <v>5</v>
      </c>
      <c r="H63"/>
      <c r="R63" s="168">
        <f t="shared" si="2"/>
        <v>0</v>
      </c>
      <c r="U63" s="157"/>
      <c r="V63" s="118">
        <v>3</v>
      </c>
      <c r="W63" s="135">
        <f t="shared" si="10"/>
        <v>1</v>
      </c>
      <c r="X63" s="118"/>
      <c r="Y63" s="135">
        <f t="shared" si="11"/>
        <v>0</v>
      </c>
      <c r="Z63" s="118"/>
      <c r="AA63" s="135">
        <f t="shared" si="12"/>
        <v>0</v>
      </c>
      <c r="AB63" s="140">
        <f t="shared" si="13"/>
        <v>3</v>
      </c>
    </row>
    <row r="64" spans="2:28" x14ac:dyDescent="0.2">
      <c r="B64" s="210"/>
      <c r="C64" s="122" t="s">
        <v>591</v>
      </c>
      <c r="D64" s="199">
        <v>1</v>
      </c>
      <c r="E64" s="136"/>
      <c r="F64" s="134"/>
      <c r="G64" s="200">
        <v>1</v>
      </c>
      <c r="H64"/>
      <c r="R64" s="168">
        <f t="shared" si="2"/>
        <v>0</v>
      </c>
      <c r="V64" s="118"/>
      <c r="W64" s="135">
        <f t="shared" si="10"/>
        <v>0</v>
      </c>
      <c r="X64" s="118">
        <v>3</v>
      </c>
      <c r="Y64" s="135">
        <f t="shared" si="11"/>
        <v>1</v>
      </c>
      <c r="Z64" s="118"/>
      <c r="AA64" s="135">
        <f t="shared" si="12"/>
        <v>0</v>
      </c>
      <c r="AB64" s="140">
        <f t="shared" si="13"/>
        <v>3</v>
      </c>
    </row>
    <row r="65" spans="2:28" x14ac:dyDescent="0.2">
      <c r="B65" s="210"/>
      <c r="C65" s="122" t="s">
        <v>676</v>
      </c>
      <c r="D65" s="199"/>
      <c r="E65" s="136">
        <v>9</v>
      </c>
      <c r="F65" s="134"/>
      <c r="G65" s="200">
        <v>9</v>
      </c>
      <c r="H65"/>
      <c r="R65" s="168">
        <f t="shared" si="2"/>
        <v>0</v>
      </c>
      <c r="U65" s="157"/>
      <c r="V65" s="118">
        <v>1</v>
      </c>
      <c r="W65" s="135">
        <f t="shared" si="10"/>
        <v>0.5</v>
      </c>
      <c r="X65" s="118">
        <v>1</v>
      </c>
      <c r="Y65" s="135">
        <f t="shared" si="11"/>
        <v>0.5</v>
      </c>
      <c r="Z65" s="118"/>
      <c r="AA65" s="135">
        <f t="shared" si="12"/>
        <v>0</v>
      </c>
      <c r="AB65" s="140">
        <f t="shared" si="13"/>
        <v>2</v>
      </c>
    </row>
    <row r="66" spans="2:28" ht="13.5" thickBot="1" x14ac:dyDescent="0.25">
      <c r="B66" s="211"/>
      <c r="C66" s="122" t="s">
        <v>681</v>
      </c>
      <c r="D66" s="199"/>
      <c r="E66" s="136">
        <v>6</v>
      </c>
      <c r="F66" s="134"/>
      <c r="G66" s="200">
        <v>6</v>
      </c>
      <c r="H66"/>
      <c r="R66" s="168">
        <f t="shared" si="2"/>
        <v>0</v>
      </c>
      <c r="U66" s="157"/>
      <c r="V66" s="118"/>
      <c r="W66" s="135">
        <f t="shared" si="10"/>
        <v>0</v>
      </c>
      <c r="X66" s="118">
        <v>2</v>
      </c>
      <c r="Y66" s="135">
        <f t="shared" si="11"/>
        <v>1</v>
      </c>
      <c r="Z66" s="118"/>
      <c r="AA66" s="135">
        <f t="shared" si="12"/>
        <v>0</v>
      </c>
      <c r="AB66" s="140">
        <f t="shared" si="13"/>
        <v>2</v>
      </c>
    </row>
    <row r="67" spans="2:28" ht="26.25" thickBot="1" x14ac:dyDescent="0.25">
      <c r="B67" s="205" t="s">
        <v>260</v>
      </c>
      <c r="C67" s="206"/>
      <c r="D67" s="195">
        <v>104</v>
      </c>
      <c r="E67" s="193">
        <v>24</v>
      </c>
      <c r="F67" s="190">
        <v>248</v>
      </c>
      <c r="G67" s="189">
        <v>376</v>
      </c>
      <c r="H67"/>
      <c r="R67" s="168">
        <f t="shared" si="2"/>
        <v>0</v>
      </c>
      <c r="U67" s="157"/>
      <c r="V67" s="118"/>
      <c r="W67" s="135">
        <f t="shared" si="10"/>
        <v>0</v>
      </c>
      <c r="X67" s="118">
        <v>2</v>
      </c>
      <c r="Y67" s="135">
        <f t="shared" si="11"/>
        <v>1</v>
      </c>
      <c r="Z67" s="118"/>
      <c r="AA67" s="135">
        <f t="shared" si="12"/>
        <v>0</v>
      </c>
      <c r="AB67" s="140">
        <f t="shared" si="13"/>
        <v>2</v>
      </c>
    </row>
    <row r="68" spans="2:28" ht="13.5" thickBot="1" x14ac:dyDescent="0.25">
      <c r="B68" s="201" t="s">
        <v>385</v>
      </c>
      <c r="C68" s="260" t="s">
        <v>411</v>
      </c>
      <c r="D68" s="197">
        <v>1</v>
      </c>
      <c r="E68" s="187"/>
      <c r="F68" s="191"/>
      <c r="G68" s="198">
        <v>1</v>
      </c>
      <c r="H68"/>
      <c r="R68" s="168">
        <f t="shared" si="2"/>
        <v>0</v>
      </c>
      <c r="U68" s="157"/>
      <c r="V68" s="118">
        <v>2</v>
      </c>
      <c r="W68" s="135">
        <f t="shared" si="10"/>
        <v>1</v>
      </c>
      <c r="X68" s="118"/>
      <c r="Y68" s="135">
        <f t="shared" si="11"/>
        <v>0</v>
      </c>
      <c r="Z68" s="118"/>
      <c r="AA68" s="135">
        <f t="shared" si="12"/>
        <v>0</v>
      </c>
      <c r="AB68" s="140">
        <f t="shared" si="13"/>
        <v>2</v>
      </c>
    </row>
    <row r="69" spans="2:28" ht="13.5" thickBot="1" x14ac:dyDescent="0.25">
      <c r="B69" s="204"/>
      <c r="C69" s="122" t="s">
        <v>567</v>
      </c>
      <c r="D69" s="199">
        <v>1</v>
      </c>
      <c r="E69" s="136"/>
      <c r="F69" s="134"/>
      <c r="G69" s="200">
        <v>1</v>
      </c>
      <c r="H69"/>
      <c r="R69" s="168">
        <f t="shared" si="2"/>
        <v>0</v>
      </c>
      <c r="U69" s="157"/>
      <c r="V69" s="118">
        <v>2</v>
      </c>
      <c r="W69" s="135">
        <f t="shared" si="10"/>
        <v>1</v>
      </c>
      <c r="X69" s="118"/>
      <c r="Y69" s="135">
        <f t="shared" si="11"/>
        <v>0</v>
      </c>
      <c r="Z69" s="118"/>
      <c r="AA69" s="135">
        <f t="shared" si="12"/>
        <v>0</v>
      </c>
      <c r="AB69" s="140">
        <f t="shared" si="13"/>
        <v>2</v>
      </c>
    </row>
    <row r="70" spans="2:28" ht="13.5" thickBot="1" x14ac:dyDescent="0.25">
      <c r="B70" s="213" t="s">
        <v>421</v>
      </c>
      <c r="C70" s="214"/>
      <c r="D70" s="195">
        <v>2</v>
      </c>
      <c r="E70" s="193"/>
      <c r="F70" s="190"/>
      <c r="G70" s="189">
        <v>2</v>
      </c>
      <c r="H70"/>
      <c r="R70" s="168">
        <f t="shared" si="2"/>
        <v>0</v>
      </c>
      <c r="V70" s="118"/>
      <c r="W70" s="135">
        <f t="shared" si="10"/>
        <v>0</v>
      </c>
      <c r="X70" s="118">
        <v>2</v>
      </c>
      <c r="Y70" s="135">
        <f t="shared" si="11"/>
        <v>1</v>
      </c>
      <c r="Z70" s="118"/>
      <c r="AA70" s="135">
        <f t="shared" si="12"/>
        <v>0</v>
      </c>
      <c r="AB70" s="140">
        <f t="shared" si="13"/>
        <v>2</v>
      </c>
    </row>
    <row r="71" spans="2:28" ht="13.5" thickBot="1" x14ac:dyDescent="0.25">
      <c r="B71" s="325" t="s">
        <v>117</v>
      </c>
      <c r="C71" s="326"/>
      <c r="D71" s="322">
        <v>124</v>
      </c>
      <c r="E71" s="323">
        <v>24</v>
      </c>
      <c r="F71" s="323">
        <v>366</v>
      </c>
      <c r="G71" s="324">
        <v>514</v>
      </c>
      <c r="H71"/>
      <c r="R71" s="168">
        <f t="shared" ref="R71:R89" si="14">+L71+N71+P71</f>
        <v>0</v>
      </c>
      <c r="U71" s="157"/>
      <c r="V71" s="118">
        <v>1</v>
      </c>
      <c r="W71" s="135">
        <f t="shared" si="10"/>
        <v>1</v>
      </c>
      <c r="X71" s="118"/>
      <c r="Y71" s="135">
        <f t="shared" si="11"/>
        <v>0</v>
      </c>
      <c r="Z71" s="118"/>
      <c r="AA71" s="135">
        <f t="shared" si="12"/>
        <v>0</v>
      </c>
      <c r="AB71" s="140">
        <f t="shared" si="13"/>
        <v>1</v>
      </c>
    </row>
    <row r="72" spans="2:28" x14ac:dyDescent="0.2">
      <c r="B72"/>
      <c r="C72"/>
      <c r="D72"/>
      <c r="E72"/>
      <c r="F72"/>
      <c r="G72"/>
      <c r="H72"/>
      <c r="R72" s="168">
        <f t="shared" si="14"/>
        <v>0</v>
      </c>
      <c r="U72" s="157"/>
      <c r="V72" s="118"/>
      <c r="W72" s="135">
        <f t="shared" si="10"/>
        <v>0</v>
      </c>
      <c r="X72" s="118">
        <v>1</v>
      </c>
      <c r="Y72" s="135">
        <f t="shared" si="11"/>
        <v>1</v>
      </c>
      <c r="Z72" s="118"/>
      <c r="AA72" s="135">
        <f t="shared" si="12"/>
        <v>0</v>
      </c>
      <c r="AB72" s="140">
        <f t="shared" si="13"/>
        <v>1</v>
      </c>
    </row>
    <row r="73" spans="2:28" x14ac:dyDescent="0.2">
      <c r="B73"/>
      <c r="C73"/>
      <c r="D73"/>
      <c r="E73"/>
      <c r="F73"/>
      <c r="G73"/>
      <c r="H73"/>
      <c r="R73" s="168">
        <f t="shared" si="14"/>
        <v>0</v>
      </c>
      <c r="U73" s="157"/>
      <c r="V73" s="118">
        <v>1</v>
      </c>
      <c r="W73" s="135">
        <f t="shared" si="10"/>
        <v>1</v>
      </c>
      <c r="X73" s="118"/>
      <c r="Y73" s="135">
        <f t="shared" si="11"/>
        <v>0</v>
      </c>
      <c r="Z73" s="118"/>
      <c r="AA73" s="135">
        <f t="shared" si="12"/>
        <v>0</v>
      </c>
      <c r="AB73" s="140">
        <f t="shared" si="13"/>
        <v>1</v>
      </c>
    </row>
    <row r="74" spans="2:28" x14ac:dyDescent="0.2">
      <c r="B74"/>
      <c r="C74"/>
      <c r="D74"/>
      <c r="E74"/>
      <c r="F74"/>
      <c r="G74"/>
      <c r="H74"/>
      <c r="R74" s="168">
        <f t="shared" si="14"/>
        <v>0</v>
      </c>
      <c r="U74" s="157"/>
      <c r="V74" s="118">
        <v>1</v>
      </c>
      <c r="W74" s="135">
        <f t="shared" si="10"/>
        <v>1</v>
      </c>
      <c r="X74" s="118"/>
      <c r="Y74" s="135">
        <f t="shared" si="11"/>
        <v>0</v>
      </c>
      <c r="Z74" s="118"/>
      <c r="AA74" s="135">
        <f t="shared" si="12"/>
        <v>0</v>
      </c>
      <c r="AB74" s="140">
        <f t="shared" si="13"/>
        <v>1</v>
      </c>
    </row>
    <row r="75" spans="2:28" x14ac:dyDescent="0.2">
      <c r="B75"/>
      <c r="C75"/>
      <c r="D75"/>
      <c r="E75"/>
      <c r="F75"/>
      <c r="G75"/>
      <c r="H75"/>
      <c r="R75" s="168">
        <f t="shared" si="14"/>
        <v>0</v>
      </c>
      <c r="V75" s="140">
        <f>SUM(V36:V74)</f>
        <v>148</v>
      </c>
      <c r="W75" s="135">
        <f t="shared" si="10"/>
        <v>0.43916913946587538</v>
      </c>
      <c r="X75" s="140">
        <f>SUM(X36:X74)</f>
        <v>168</v>
      </c>
      <c r="Y75" s="135">
        <f t="shared" si="11"/>
        <v>0.49851632047477745</v>
      </c>
      <c r="Z75" s="140">
        <f>SUM(Z36:Z74)</f>
        <v>21</v>
      </c>
      <c r="AA75" s="135">
        <f t="shared" si="12"/>
        <v>6.2314540059347182E-2</v>
      </c>
      <c r="AB75" s="140">
        <f>SUM(AB36:AB74)</f>
        <v>337</v>
      </c>
    </row>
    <row r="76" spans="2:28" x14ac:dyDescent="0.2">
      <c r="B76"/>
      <c r="C76"/>
      <c r="D76"/>
      <c r="E76"/>
      <c r="F76"/>
      <c r="G76"/>
      <c r="H76"/>
      <c r="R76" s="168">
        <f t="shared" si="14"/>
        <v>0</v>
      </c>
    </row>
    <row r="77" spans="2:28" x14ac:dyDescent="0.2">
      <c r="B77"/>
      <c r="C77"/>
      <c r="D77"/>
      <c r="E77"/>
      <c r="F77"/>
      <c r="G77"/>
      <c r="H77"/>
      <c r="R77" s="168">
        <f t="shared" si="14"/>
        <v>0</v>
      </c>
      <c r="W77" s="135"/>
      <c r="Y77" s="135"/>
      <c r="AA77" s="135"/>
    </row>
    <row r="78" spans="2:28" ht="27" customHeight="1" thickBot="1" x14ac:dyDescent="0.25">
      <c r="B78"/>
      <c r="C78"/>
      <c r="D78"/>
      <c r="E78"/>
      <c r="F78"/>
      <c r="G78"/>
      <c r="H78"/>
      <c r="R78" s="168">
        <f t="shared" si="14"/>
        <v>0</v>
      </c>
    </row>
    <row r="79" spans="2:28" ht="13.5" thickBot="1" x14ac:dyDescent="0.25">
      <c r="B79"/>
      <c r="C79"/>
      <c r="D79"/>
      <c r="E79"/>
      <c r="F79"/>
      <c r="G79"/>
      <c r="H79"/>
      <c r="R79" s="168">
        <f t="shared" si="14"/>
        <v>0</v>
      </c>
    </row>
    <row r="80" spans="2:28" ht="13.5" thickBot="1" x14ac:dyDescent="0.25">
      <c r="B80"/>
      <c r="C80"/>
      <c r="D80"/>
      <c r="E80"/>
      <c r="F80"/>
      <c r="G80"/>
      <c r="H80"/>
      <c r="R80" s="168">
        <f t="shared" si="14"/>
        <v>0</v>
      </c>
    </row>
    <row r="81" spans="2:18" ht="13.5" thickBot="1" x14ac:dyDescent="0.25">
      <c r="B81"/>
      <c r="C81"/>
      <c r="D81"/>
      <c r="E81"/>
      <c r="F81"/>
      <c r="G81"/>
      <c r="H81"/>
      <c r="R81" s="168">
        <f t="shared" si="14"/>
        <v>0</v>
      </c>
    </row>
    <row r="82" spans="2:18" x14ac:dyDescent="0.2">
      <c r="B82"/>
      <c r="C82"/>
      <c r="D82"/>
      <c r="E82"/>
      <c r="F82"/>
      <c r="G82"/>
      <c r="H82"/>
      <c r="R82" s="168">
        <f t="shared" si="14"/>
        <v>0</v>
      </c>
    </row>
    <row r="83" spans="2:18" x14ac:dyDescent="0.2">
      <c r="B83"/>
      <c r="C83"/>
      <c r="D83"/>
      <c r="E83"/>
      <c r="F83"/>
      <c r="G83"/>
      <c r="H83"/>
      <c r="K83" s="157"/>
      <c r="L83" s="173"/>
      <c r="M83" s="174" t="e">
        <f t="shared" ref="M83:M89" si="15">+L83/R83</f>
        <v>#DIV/0!</v>
      </c>
      <c r="N83" s="173"/>
      <c r="O83" s="174" t="e">
        <f t="shared" ref="O83:O89" si="16">+N83/R83</f>
        <v>#DIV/0!</v>
      </c>
      <c r="P83" s="173"/>
      <c r="Q83" s="174" t="e">
        <f t="shared" ref="Q83:Q89" si="17">+P83/R83</f>
        <v>#DIV/0!</v>
      </c>
      <c r="R83" s="168">
        <f t="shared" si="14"/>
        <v>0</v>
      </c>
    </row>
    <row r="84" spans="2:18" x14ac:dyDescent="0.2">
      <c r="B84"/>
      <c r="C84"/>
      <c r="D84"/>
      <c r="E84"/>
      <c r="F84"/>
      <c r="G84"/>
      <c r="H84"/>
      <c r="K84" s="157"/>
      <c r="L84" s="173"/>
      <c r="M84" s="174" t="e">
        <f t="shared" si="15"/>
        <v>#DIV/0!</v>
      </c>
      <c r="N84" s="173"/>
      <c r="O84" s="174" t="e">
        <f t="shared" si="16"/>
        <v>#DIV/0!</v>
      </c>
      <c r="P84" s="173"/>
      <c r="Q84" s="174" t="e">
        <f t="shared" si="17"/>
        <v>#DIV/0!</v>
      </c>
      <c r="R84" s="168">
        <f t="shared" si="14"/>
        <v>0</v>
      </c>
    </row>
    <row r="85" spans="2:18" x14ac:dyDescent="0.2">
      <c r="B85"/>
      <c r="C85"/>
      <c r="D85"/>
      <c r="E85"/>
      <c r="F85"/>
      <c r="G85"/>
      <c r="H85"/>
      <c r="K85" s="157"/>
      <c r="L85" s="173"/>
      <c r="M85" s="174" t="e">
        <f t="shared" si="15"/>
        <v>#DIV/0!</v>
      </c>
      <c r="N85" s="173"/>
      <c r="O85" s="174" t="e">
        <f t="shared" si="16"/>
        <v>#DIV/0!</v>
      </c>
      <c r="P85" s="173"/>
      <c r="Q85" s="174" t="e">
        <f t="shared" si="17"/>
        <v>#DIV/0!</v>
      </c>
      <c r="R85" s="168">
        <f t="shared" si="14"/>
        <v>0</v>
      </c>
    </row>
    <row r="86" spans="2:18" x14ac:dyDescent="0.2">
      <c r="B86"/>
      <c r="C86"/>
      <c r="D86"/>
      <c r="E86"/>
      <c r="F86"/>
      <c r="G86"/>
      <c r="H86"/>
      <c r="K86" s="157"/>
      <c r="L86" s="173"/>
      <c r="M86" s="174" t="e">
        <f t="shared" si="15"/>
        <v>#DIV/0!</v>
      </c>
      <c r="N86" s="173"/>
      <c r="O86" s="174" t="e">
        <f t="shared" si="16"/>
        <v>#DIV/0!</v>
      </c>
      <c r="P86" s="173"/>
      <c r="Q86" s="174" t="e">
        <f t="shared" si="17"/>
        <v>#DIV/0!</v>
      </c>
      <c r="R86" s="168">
        <f t="shared" si="14"/>
        <v>0</v>
      </c>
    </row>
    <row r="87" spans="2:18" x14ac:dyDescent="0.2">
      <c r="B87"/>
      <c r="C87"/>
      <c r="D87"/>
      <c r="E87"/>
      <c r="F87"/>
      <c r="G87"/>
      <c r="H87"/>
      <c r="K87" s="157"/>
      <c r="L87" s="173"/>
      <c r="M87" s="174" t="e">
        <f t="shared" si="15"/>
        <v>#DIV/0!</v>
      </c>
      <c r="N87" s="173"/>
      <c r="O87" s="174" t="e">
        <f t="shared" si="16"/>
        <v>#DIV/0!</v>
      </c>
      <c r="P87" s="173"/>
      <c r="Q87" s="174" t="e">
        <f t="shared" si="17"/>
        <v>#DIV/0!</v>
      </c>
      <c r="R87" s="168">
        <f t="shared" si="14"/>
        <v>0</v>
      </c>
    </row>
    <row r="88" spans="2:18" ht="13.5" thickBot="1" x14ac:dyDescent="0.25">
      <c r="B88"/>
      <c r="C88"/>
      <c r="D88"/>
      <c r="E88"/>
      <c r="F88"/>
      <c r="G88"/>
      <c r="H88"/>
      <c r="K88" s="157"/>
      <c r="L88" s="173"/>
      <c r="M88" s="174" t="e">
        <f t="shared" si="15"/>
        <v>#DIV/0!</v>
      </c>
      <c r="N88" s="173"/>
      <c r="O88" s="174" t="e">
        <f t="shared" si="16"/>
        <v>#DIV/0!</v>
      </c>
      <c r="P88" s="173"/>
      <c r="Q88" s="174" t="e">
        <f t="shared" si="17"/>
        <v>#DIV/0!</v>
      </c>
      <c r="R88" s="168">
        <f t="shared" si="14"/>
        <v>0</v>
      </c>
    </row>
    <row r="89" spans="2:18" ht="13.5" thickBot="1" x14ac:dyDescent="0.25">
      <c r="B89"/>
      <c r="C89"/>
      <c r="D89"/>
      <c r="E89"/>
      <c r="F89"/>
      <c r="G89"/>
      <c r="H89"/>
      <c r="K89" s="157"/>
      <c r="L89" s="173"/>
      <c r="M89" s="174" t="e">
        <f t="shared" si="15"/>
        <v>#DIV/0!</v>
      </c>
      <c r="N89" s="173"/>
      <c r="O89" s="174" t="e">
        <f t="shared" si="16"/>
        <v>#DIV/0!</v>
      </c>
      <c r="P89" s="173"/>
      <c r="Q89" s="174" t="e">
        <f t="shared" si="17"/>
        <v>#DIV/0!</v>
      </c>
      <c r="R89" s="168">
        <f t="shared" si="14"/>
        <v>0</v>
      </c>
    </row>
    <row r="90" spans="2:18" ht="27" customHeight="1" thickBot="1" x14ac:dyDescent="0.25">
      <c r="B90"/>
      <c r="C90"/>
      <c r="D90"/>
      <c r="E90"/>
      <c r="F90"/>
      <c r="G90"/>
      <c r="H90"/>
    </row>
    <row r="91" spans="2:18" x14ac:dyDescent="0.2">
      <c r="B91"/>
      <c r="C91"/>
      <c r="D91"/>
      <c r="E91"/>
      <c r="F91"/>
      <c r="G91"/>
      <c r="H91"/>
    </row>
    <row r="92" spans="2:18" x14ac:dyDescent="0.2">
      <c r="B92"/>
      <c r="C92"/>
      <c r="D92"/>
      <c r="E92"/>
      <c r="F92"/>
      <c r="G92"/>
      <c r="H92"/>
    </row>
    <row r="93" spans="2:18" ht="13.5" thickBot="1" x14ac:dyDescent="0.25">
      <c r="B93"/>
      <c r="C93"/>
      <c r="D93"/>
      <c r="E93"/>
      <c r="F93"/>
      <c r="G93"/>
      <c r="H93"/>
    </row>
    <row r="94" spans="2:18" x14ac:dyDescent="0.2">
      <c r="B94"/>
      <c r="C94"/>
      <c r="D94"/>
      <c r="E94"/>
      <c r="F94"/>
      <c r="G94"/>
      <c r="H94"/>
    </row>
    <row r="95" spans="2:18" ht="13.5" thickBot="1" x14ac:dyDescent="0.25">
      <c r="B95"/>
      <c r="C95"/>
      <c r="D95"/>
      <c r="E95"/>
      <c r="F95"/>
      <c r="G95"/>
      <c r="H95"/>
    </row>
    <row r="96" spans="2:18" x14ac:dyDescent="0.2">
      <c r="B96"/>
      <c r="C96"/>
      <c r="D96"/>
      <c r="E96"/>
      <c r="F96"/>
      <c r="G96"/>
      <c r="H96"/>
    </row>
    <row r="97" spans="2:8" ht="13.5" thickBot="1" x14ac:dyDescent="0.25">
      <c r="B97"/>
      <c r="C97"/>
      <c r="D97"/>
      <c r="E97"/>
      <c r="F97"/>
      <c r="G97"/>
      <c r="H97"/>
    </row>
    <row r="98" spans="2:8" x14ac:dyDescent="0.2">
      <c r="B98"/>
      <c r="C98"/>
      <c r="D98"/>
      <c r="E98"/>
      <c r="F98"/>
      <c r="G98"/>
      <c r="H98"/>
    </row>
    <row r="99" spans="2:8" ht="13.5" thickBot="1" x14ac:dyDescent="0.25">
      <c r="B99"/>
      <c r="C99"/>
      <c r="D99"/>
      <c r="E99"/>
      <c r="F99"/>
      <c r="G99"/>
      <c r="H99"/>
    </row>
    <row r="100" spans="2:8" x14ac:dyDescent="0.2">
      <c r="B100"/>
      <c r="C100"/>
      <c r="D100"/>
      <c r="E100"/>
      <c r="F100"/>
      <c r="G100"/>
      <c r="H100"/>
    </row>
    <row r="101" spans="2:8" ht="13.5" thickBot="1" x14ac:dyDescent="0.25">
      <c r="B101"/>
      <c r="C101"/>
      <c r="D101"/>
      <c r="E101"/>
      <c r="F101"/>
      <c r="G101"/>
      <c r="H101"/>
    </row>
    <row r="102" spans="2:8" x14ac:dyDescent="0.2">
      <c r="B102"/>
      <c r="C102"/>
      <c r="D102"/>
      <c r="E102"/>
      <c r="F102"/>
      <c r="G102"/>
      <c r="H102"/>
    </row>
    <row r="103" spans="2:8" ht="13.5" thickBot="1" x14ac:dyDescent="0.25">
      <c r="B103"/>
      <c r="C103"/>
      <c r="D103"/>
      <c r="E103"/>
      <c r="F103"/>
      <c r="G103"/>
      <c r="H103"/>
    </row>
    <row r="104" spans="2:8" x14ac:dyDescent="0.2">
      <c r="B104"/>
      <c r="C104"/>
      <c r="D104"/>
      <c r="E104"/>
      <c r="F104"/>
      <c r="G104"/>
      <c r="H104"/>
    </row>
    <row r="105" spans="2:8" ht="13.5" thickBot="1" x14ac:dyDescent="0.25">
      <c r="B105"/>
      <c r="C105"/>
      <c r="D105"/>
      <c r="E105"/>
      <c r="F105"/>
      <c r="G105"/>
      <c r="H105"/>
    </row>
    <row r="106" spans="2:8" x14ac:dyDescent="0.2">
      <c r="B106"/>
      <c r="C106"/>
      <c r="D106"/>
      <c r="E106"/>
      <c r="F106"/>
      <c r="G106"/>
      <c r="H106"/>
    </row>
    <row r="107" spans="2:8" ht="13.5" thickBot="1" x14ac:dyDescent="0.25">
      <c r="B107"/>
      <c r="C107"/>
      <c r="D107"/>
      <c r="E107"/>
      <c r="F107"/>
      <c r="G107"/>
      <c r="H107"/>
    </row>
    <row r="108" spans="2:8" x14ac:dyDescent="0.2">
      <c r="B108"/>
      <c r="C108"/>
      <c r="D108"/>
      <c r="E108"/>
      <c r="F108"/>
      <c r="G108"/>
      <c r="H108"/>
    </row>
    <row r="109" spans="2:8" ht="13.5" thickBot="1" x14ac:dyDescent="0.25">
      <c r="B109"/>
      <c r="C109"/>
      <c r="D109"/>
      <c r="E109"/>
      <c r="F109"/>
      <c r="G109"/>
      <c r="H109"/>
    </row>
    <row r="110" spans="2:8" x14ac:dyDescent="0.2">
      <c r="B110"/>
      <c r="C110"/>
      <c r="D110"/>
      <c r="E110"/>
      <c r="F110"/>
      <c r="G110"/>
      <c r="H110"/>
    </row>
    <row r="111" spans="2:8" ht="13.5" thickBot="1" x14ac:dyDescent="0.25">
      <c r="B111"/>
      <c r="C111"/>
      <c r="D111"/>
      <c r="E111"/>
      <c r="F111"/>
      <c r="G111"/>
      <c r="H111"/>
    </row>
    <row r="112" spans="2:8" x14ac:dyDescent="0.2">
      <c r="B112"/>
      <c r="C112"/>
      <c r="D112"/>
      <c r="E112"/>
      <c r="F112"/>
      <c r="G112"/>
      <c r="H112"/>
    </row>
    <row r="113" spans="2:8" ht="13.5" thickBot="1" x14ac:dyDescent="0.25">
      <c r="B113"/>
      <c r="C113"/>
      <c r="D113"/>
      <c r="E113"/>
      <c r="F113"/>
      <c r="G113"/>
      <c r="H113"/>
    </row>
    <row r="114" spans="2:8" x14ac:dyDescent="0.2">
      <c r="B114"/>
      <c r="C114"/>
      <c r="D114"/>
      <c r="E114"/>
      <c r="F114"/>
      <c r="G114"/>
      <c r="H114"/>
    </row>
    <row r="115" spans="2:8" ht="13.5" thickBot="1" x14ac:dyDescent="0.25">
      <c r="B115"/>
      <c r="C115"/>
      <c r="D115"/>
      <c r="E115"/>
      <c r="F115"/>
      <c r="G115"/>
      <c r="H115"/>
    </row>
    <row r="116" spans="2:8" x14ac:dyDescent="0.2">
      <c r="B116"/>
      <c r="C116"/>
      <c r="D116"/>
      <c r="E116"/>
      <c r="F116"/>
      <c r="G116"/>
      <c r="H116"/>
    </row>
    <row r="117" spans="2:8" ht="13.5" thickBot="1" x14ac:dyDescent="0.25">
      <c r="B117"/>
      <c r="C117"/>
      <c r="D117"/>
      <c r="E117"/>
      <c r="F117"/>
      <c r="G117"/>
      <c r="H117"/>
    </row>
    <row r="118" spans="2:8" x14ac:dyDescent="0.2">
      <c r="B118"/>
      <c r="C118"/>
      <c r="D118"/>
      <c r="E118"/>
      <c r="F118"/>
      <c r="G118"/>
      <c r="H118"/>
    </row>
    <row r="119" spans="2:8" ht="13.5" thickBot="1" x14ac:dyDescent="0.25">
      <c r="B119"/>
      <c r="C119"/>
      <c r="D119"/>
      <c r="E119"/>
      <c r="F119"/>
      <c r="G119"/>
      <c r="H119"/>
    </row>
    <row r="120" spans="2:8" x14ac:dyDescent="0.2">
      <c r="B120"/>
      <c r="C120"/>
      <c r="D120"/>
      <c r="E120"/>
      <c r="F120"/>
      <c r="G120"/>
      <c r="H120"/>
    </row>
    <row r="121" spans="2:8" ht="13.5" thickBot="1" x14ac:dyDescent="0.25">
      <c r="B121"/>
      <c r="C121"/>
      <c r="D121"/>
      <c r="E121"/>
      <c r="F121"/>
      <c r="G121"/>
      <c r="H121"/>
    </row>
    <row r="122" spans="2:8" x14ac:dyDescent="0.2">
      <c r="B122"/>
      <c r="C122"/>
      <c r="D122"/>
      <c r="E122"/>
      <c r="F122"/>
      <c r="G122"/>
      <c r="H122"/>
    </row>
    <row r="123" spans="2:8" ht="13.5" thickBot="1" x14ac:dyDescent="0.25">
      <c r="B123"/>
      <c r="C123"/>
      <c r="D123"/>
      <c r="E123"/>
      <c r="F123"/>
      <c r="G123"/>
      <c r="H123"/>
    </row>
    <row r="124" spans="2:8" x14ac:dyDescent="0.2">
      <c r="B124"/>
      <c r="C124"/>
      <c r="D124"/>
      <c r="E124"/>
      <c r="F124"/>
      <c r="G124"/>
      <c r="H124"/>
    </row>
    <row r="125" spans="2:8" ht="13.5" thickBot="1" x14ac:dyDescent="0.25">
      <c r="B125"/>
      <c r="C125"/>
      <c r="D125"/>
      <c r="E125"/>
      <c r="F125"/>
      <c r="G125"/>
      <c r="H125"/>
    </row>
    <row r="126" spans="2:8" x14ac:dyDescent="0.2">
      <c r="B126"/>
      <c r="C126"/>
      <c r="D126"/>
      <c r="E126"/>
      <c r="F126"/>
      <c r="G126"/>
      <c r="H126"/>
    </row>
    <row r="127" spans="2:8" ht="13.5" thickBot="1" x14ac:dyDescent="0.25">
      <c r="B127"/>
      <c r="C127"/>
      <c r="D127"/>
      <c r="E127"/>
      <c r="F127"/>
      <c r="G127"/>
      <c r="H127"/>
    </row>
    <row r="128" spans="2:8" x14ac:dyDescent="0.2">
      <c r="B128"/>
      <c r="C128"/>
      <c r="D128"/>
      <c r="E128"/>
      <c r="F128"/>
      <c r="G128"/>
      <c r="H128"/>
    </row>
    <row r="129" spans="2:8" ht="13.5" thickBot="1" x14ac:dyDescent="0.25">
      <c r="B129"/>
      <c r="C129"/>
      <c r="D129"/>
      <c r="E129"/>
      <c r="F129"/>
      <c r="G129"/>
      <c r="H129"/>
    </row>
    <row r="130" spans="2:8" x14ac:dyDescent="0.2">
      <c r="B130"/>
      <c r="C130"/>
      <c r="D130"/>
      <c r="E130"/>
      <c r="F130"/>
      <c r="G130"/>
      <c r="H130"/>
    </row>
    <row r="131" spans="2:8" ht="13.5" thickBot="1" x14ac:dyDescent="0.25">
      <c r="B131"/>
      <c r="C131"/>
      <c r="D131"/>
      <c r="E131"/>
      <c r="F131"/>
      <c r="G131"/>
      <c r="H131"/>
    </row>
    <row r="132" spans="2:8" x14ac:dyDescent="0.2">
      <c r="B132"/>
      <c r="C132"/>
      <c r="D132"/>
      <c r="E132"/>
      <c r="F132"/>
      <c r="G132"/>
      <c r="H132"/>
    </row>
    <row r="133" spans="2:8" ht="13.5" thickBot="1" x14ac:dyDescent="0.25">
      <c r="B133"/>
      <c r="C133"/>
      <c r="D133"/>
      <c r="E133"/>
      <c r="F133"/>
      <c r="G133"/>
      <c r="H133"/>
    </row>
    <row r="134" spans="2:8" x14ac:dyDescent="0.2">
      <c r="B134"/>
      <c r="C134"/>
      <c r="D134"/>
      <c r="E134"/>
      <c r="F134"/>
      <c r="G134"/>
      <c r="H134"/>
    </row>
    <row r="135" spans="2:8" ht="13.5" thickBot="1" x14ac:dyDescent="0.25">
      <c r="B135"/>
      <c r="C135"/>
      <c r="D135"/>
      <c r="E135"/>
      <c r="F135"/>
      <c r="G135"/>
      <c r="H135"/>
    </row>
    <row r="136" spans="2:8" x14ac:dyDescent="0.2">
      <c r="B136"/>
      <c r="C136"/>
      <c r="D136"/>
      <c r="E136"/>
      <c r="F136"/>
      <c r="G136"/>
      <c r="H136"/>
    </row>
    <row r="137" spans="2:8" ht="13.5" thickBot="1" x14ac:dyDescent="0.25">
      <c r="B137"/>
      <c r="C137"/>
      <c r="D137"/>
      <c r="E137"/>
      <c r="F137"/>
      <c r="G137"/>
      <c r="H137"/>
    </row>
    <row r="138" spans="2:8" x14ac:dyDescent="0.2">
      <c r="B138"/>
      <c r="C138"/>
      <c r="D138"/>
      <c r="E138"/>
      <c r="F138"/>
      <c r="G138"/>
      <c r="H138"/>
    </row>
    <row r="139" spans="2:8" ht="13.5" thickBot="1" x14ac:dyDescent="0.25">
      <c r="B139"/>
      <c r="C139"/>
      <c r="D139"/>
      <c r="E139"/>
      <c r="F139"/>
      <c r="G139"/>
      <c r="H139"/>
    </row>
    <row r="140" spans="2:8" x14ac:dyDescent="0.2">
      <c r="B140"/>
      <c r="C140"/>
      <c r="D140"/>
      <c r="E140"/>
      <c r="F140"/>
      <c r="G140"/>
      <c r="H140"/>
    </row>
    <row r="141" spans="2:8" ht="13.5" thickBot="1" x14ac:dyDescent="0.25">
      <c r="B141"/>
      <c r="C141"/>
      <c r="D141"/>
      <c r="E141"/>
      <c r="F141"/>
      <c r="G141"/>
      <c r="H141"/>
    </row>
    <row r="142" spans="2:8" x14ac:dyDescent="0.2">
      <c r="B142"/>
      <c r="C142"/>
      <c r="D142"/>
      <c r="E142"/>
      <c r="F142"/>
      <c r="G142"/>
      <c r="H142"/>
    </row>
    <row r="143" spans="2:8" ht="13.5" thickBot="1" x14ac:dyDescent="0.25">
      <c r="B143"/>
      <c r="C143"/>
      <c r="D143"/>
      <c r="E143"/>
      <c r="F143"/>
      <c r="G143"/>
      <c r="H143"/>
    </row>
    <row r="144" spans="2:8" x14ac:dyDescent="0.2">
      <c r="B144"/>
      <c r="C144"/>
      <c r="D144"/>
      <c r="E144"/>
      <c r="F144"/>
      <c r="G144"/>
      <c r="H144"/>
    </row>
    <row r="145" spans="2:8" ht="13.5" thickBot="1" x14ac:dyDescent="0.25">
      <c r="B145"/>
      <c r="C145"/>
      <c r="D145"/>
      <c r="E145"/>
      <c r="F145"/>
      <c r="G145"/>
      <c r="H145"/>
    </row>
    <row r="146" spans="2:8" ht="13.5" thickBot="1" x14ac:dyDescent="0.25">
      <c r="B146"/>
      <c r="C146"/>
      <c r="D146"/>
      <c r="E146"/>
      <c r="F146"/>
      <c r="G146"/>
      <c r="H146"/>
    </row>
    <row r="147" spans="2:8" ht="13.5" thickBot="1" x14ac:dyDescent="0.25">
      <c r="B147"/>
      <c r="C147"/>
      <c r="D147"/>
      <c r="E147"/>
      <c r="F147"/>
      <c r="G147"/>
      <c r="H147"/>
    </row>
    <row r="148" spans="2:8" ht="13.5" thickBot="1" x14ac:dyDescent="0.25">
      <c r="B148"/>
      <c r="C148"/>
      <c r="D148"/>
      <c r="E148"/>
      <c r="F148"/>
      <c r="G148"/>
      <c r="H148"/>
    </row>
    <row r="149" spans="2:8" ht="13.5" thickBot="1" x14ac:dyDescent="0.25">
      <c r="B149"/>
      <c r="C149"/>
      <c r="D149"/>
      <c r="E149"/>
      <c r="F149"/>
      <c r="G149"/>
      <c r="H149"/>
    </row>
    <row r="150" spans="2:8" ht="13.5" thickBot="1" x14ac:dyDescent="0.25">
      <c r="B150"/>
      <c r="C150"/>
      <c r="D150"/>
      <c r="E150"/>
      <c r="F150"/>
      <c r="G150"/>
      <c r="H150"/>
    </row>
    <row r="151" spans="2:8" ht="13.5" thickBot="1" x14ac:dyDescent="0.25">
      <c r="B151"/>
      <c r="C151"/>
      <c r="D151"/>
      <c r="E151"/>
      <c r="F151"/>
      <c r="G151"/>
      <c r="H151"/>
    </row>
    <row r="152" spans="2:8" x14ac:dyDescent="0.2">
      <c r="B152"/>
      <c r="C152"/>
      <c r="D152"/>
      <c r="E152"/>
      <c r="F152"/>
      <c r="G152"/>
      <c r="H152"/>
    </row>
    <row r="153" spans="2:8" ht="13.5" thickBot="1" x14ac:dyDescent="0.25">
      <c r="B153"/>
      <c r="C153"/>
      <c r="D153"/>
      <c r="E153"/>
      <c r="F153"/>
      <c r="G153"/>
      <c r="H153"/>
    </row>
    <row r="154" spans="2:8" x14ac:dyDescent="0.2">
      <c r="B154"/>
      <c r="C154"/>
      <c r="D154"/>
      <c r="E154"/>
      <c r="F154"/>
      <c r="G154"/>
      <c r="H154"/>
    </row>
    <row r="155" spans="2:8" ht="13.5" thickBot="1" x14ac:dyDescent="0.25">
      <c r="B155"/>
      <c r="C155"/>
      <c r="D155"/>
      <c r="E155"/>
      <c r="F155"/>
      <c r="G155"/>
      <c r="H155"/>
    </row>
    <row r="156" spans="2:8" x14ac:dyDescent="0.2">
      <c r="B156"/>
      <c r="C156"/>
      <c r="D156"/>
      <c r="E156"/>
      <c r="F156"/>
      <c r="G156"/>
      <c r="H156"/>
    </row>
    <row r="157" spans="2:8" ht="13.5" thickBot="1" x14ac:dyDescent="0.25">
      <c r="B157"/>
      <c r="C157"/>
      <c r="D157"/>
      <c r="E157"/>
      <c r="F157"/>
      <c r="G157"/>
      <c r="H157"/>
    </row>
    <row r="158" spans="2:8" x14ac:dyDescent="0.2">
      <c r="B158"/>
      <c r="C158"/>
      <c r="D158"/>
      <c r="E158"/>
      <c r="F158"/>
      <c r="G158"/>
      <c r="H158"/>
    </row>
    <row r="159" spans="2:8" ht="13.5" thickBot="1" x14ac:dyDescent="0.25">
      <c r="B159"/>
      <c r="C159"/>
      <c r="D159"/>
      <c r="E159"/>
      <c r="F159"/>
      <c r="G159"/>
      <c r="H159"/>
    </row>
    <row r="160" spans="2:8" x14ac:dyDescent="0.2">
      <c r="B160"/>
      <c r="C160"/>
      <c r="D160"/>
      <c r="E160"/>
      <c r="F160"/>
      <c r="G160"/>
      <c r="H160"/>
    </row>
    <row r="161" spans="2:8" ht="13.5" thickBot="1" x14ac:dyDescent="0.25">
      <c r="B161"/>
      <c r="C161"/>
      <c r="D161"/>
      <c r="E161"/>
      <c r="F161"/>
      <c r="G161"/>
      <c r="H161"/>
    </row>
    <row r="162" spans="2:8" x14ac:dyDescent="0.2">
      <c r="B162"/>
      <c r="C162"/>
      <c r="D162"/>
      <c r="E162"/>
      <c r="F162"/>
      <c r="G162"/>
      <c r="H162"/>
    </row>
    <row r="163" spans="2:8" ht="13.5" thickBot="1" x14ac:dyDescent="0.25">
      <c r="B163"/>
      <c r="C163"/>
      <c r="D163"/>
      <c r="E163"/>
      <c r="F163"/>
      <c r="G163"/>
      <c r="H163"/>
    </row>
    <row r="164" spans="2:8" ht="13.5" thickBot="1" x14ac:dyDescent="0.25">
      <c r="B164"/>
      <c r="C164"/>
      <c r="D164"/>
      <c r="E164"/>
      <c r="F164"/>
      <c r="G164"/>
      <c r="H164"/>
    </row>
    <row r="165" spans="2:8" ht="13.5" thickBot="1" x14ac:dyDescent="0.25">
      <c r="B165"/>
      <c r="C165"/>
      <c r="D165"/>
      <c r="E165"/>
      <c r="F165"/>
      <c r="G165"/>
      <c r="H165"/>
    </row>
    <row r="166" spans="2:8" ht="13.5" thickBot="1" x14ac:dyDescent="0.25">
      <c r="B166"/>
      <c r="C166"/>
      <c r="D166"/>
      <c r="E166"/>
      <c r="F166"/>
      <c r="G166"/>
      <c r="H166"/>
    </row>
  </sheetData>
  <autoFilter ref="U35:AB35"/>
  <printOptions horizontalCentered="1" verticalCentered="1"/>
  <pageMargins left="0.11811023622047245" right="0.11811023622047245" top="0.15748031496062992" bottom="0.15748031496062992" header="0.31496062992125984" footer="0.31496062992125984"/>
  <pageSetup scale="65"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topLeftCell="C1" workbookViewId="0">
      <selection activeCell="A15" sqref="A14:A17"/>
    </sheetView>
  </sheetViews>
  <sheetFormatPr baseColWidth="10" defaultRowHeight="12.75" x14ac:dyDescent="0.2"/>
  <cols>
    <col min="1" max="1" width="26.42578125" bestFit="1" customWidth="1"/>
    <col min="2" max="2" width="6.140625" customWidth="1"/>
  </cols>
  <sheetData>
    <row r="2" spans="1:11" x14ac:dyDescent="0.2">
      <c r="A2" s="486" t="s">
        <v>193</v>
      </c>
      <c r="B2" s="486"/>
      <c r="C2" s="486"/>
      <c r="D2" s="486"/>
      <c r="E2" s="486"/>
      <c r="F2" s="486"/>
      <c r="G2" s="486"/>
      <c r="H2" s="486"/>
      <c r="I2" s="486"/>
      <c r="J2" s="486"/>
    </row>
    <row r="3" spans="1:11" x14ac:dyDescent="0.2">
      <c r="A3" s="486"/>
      <c r="B3" s="486"/>
      <c r="C3" s="486"/>
      <c r="D3" s="486"/>
      <c r="E3" s="486"/>
      <c r="F3" s="486"/>
      <c r="G3" s="486"/>
      <c r="H3" s="486"/>
      <c r="I3" s="486"/>
      <c r="J3" s="486"/>
    </row>
    <row r="4" spans="1:11" ht="15.75" x14ac:dyDescent="0.2">
      <c r="A4" s="12"/>
      <c r="B4" s="13">
        <v>41974</v>
      </c>
      <c r="C4" s="13">
        <v>42125</v>
      </c>
      <c r="D4" s="13">
        <v>42156</v>
      </c>
      <c r="E4" s="13">
        <v>42186</v>
      </c>
      <c r="F4" s="13">
        <v>42217</v>
      </c>
      <c r="G4" s="13">
        <v>42248</v>
      </c>
      <c r="H4" s="13">
        <v>42278</v>
      </c>
      <c r="I4" s="13">
        <v>42309</v>
      </c>
      <c r="J4" s="13">
        <v>42339</v>
      </c>
    </row>
    <row r="5" spans="1:11" ht="15" x14ac:dyDescent="0.2">
      <c r="A5" s="14" t="s">
        <v>194</v>
      </c>
      <c r="B5" s="15">
        <v>1661</v>
      </c>
      <c r="C5" s="15">
        <v>1866</v>
      </c>
      <c r="D5" s="15">
        <v>1913</v>
      </c>
      <c r="E5" s="15">
        <v>1935</v>
      </c>
      <c r="F5" s="15">
        <v>1990</v>
      </c>
      <c r="G5" s="16">
        <v>2044</v>
      </c>
      <c r="H5" s="16">
        <v>2059</v>
      </c>
      <c r="I5" s="16">
        <v>2074</v>
      </c>
      <c r="J5" s="16" t="e">
        <f>GETPIVOTDATA("ESTADO (23)",$A$13)</f>
        <v>#REF!</v>
      </c>
    </row>
    <row r="6" spans="1:11" ht="15" x14ac:dyDescent="0.2">
      <c r="A6" s="15" t="s">
        <v>195</v>
      </c>
      <c r="B6" s="15">
        <v>200</v>
      </c>
      <c r="C6" s="15">
        <v>226</v>
      </c>
      <c r="D6" s="17">
        <v>438</v>
      </c>
      <c r="E6" s="17">
        <v>689</v>
      </c>
      <c r="F6" s="17">
        <v>761</v>
      </c>
      <c r="G6" s="15">
        <v>828</v>
      </c>
      <c r="H6" s="15">
        <v>1136</v>
      </c>
      <c r="I6" s="15">
        <v>1140</v>
      </c>
      <c r="J6" s="21" t="e">
        <f>GETPIVOTDATA("ESTADO (23)",$A$13,"ESTADO (23)","C")</f>
        <v>#REF!</v>
      </c>
      <c r="K6" s="24" t="e">
        <f>J6*100%/$J$5</f>
        <v>#REF!</v>
      </c>
    </row>
    <row r="7" spans="1:11" ht="15" x14ac:dyDescent="0.2">
      <c r="A7" s="15" t="s">
        <v>196</v>
      </c>
      <c r="B7" s="15">
        <v>222</v>
      </c>
      <c r="C7" s="15">
        <v>240</v>
      </c>
      <c r="D7" s="15">
        <v>268</v>
      </c>
      <c r="E7" s="15">
        <v>203</v>
      </c>
      <c r="F7" s="15">
        <v>213</v>
      </c>
      <c r="G7" s="15">
        <v>216</v>
      </c>
      <c r="H7" s="15">
        <v>168</v>
      </c>
      <c r="I7" s="15">
        <v>171</v>
      </c>
      <c r="J7" s="22" t="e">
        <f>GETPIVOTDATA("ESTADO (23)",$A$13,"ESTADO (23)","P")</f>
        <v>#REF!</v>
      </c>
      <c r="K7" s="24" t="e">
        <f>J7*100%/$J$5</f>
        <v>#REF!</v>
      </c>
    </row>
    <row r="8" spans="1:11" ht="15" x14ac:dyDescent="0.2">
      <c r="A8" s="15" t="s">
        <v>197</v>
      </c>
      <c r="B8" s="15">
        <v>1239</v>
      </c>
      <c r="C8" s="15">
        <v>1400</v>
      </c>
      <c r="D8" s="15">
        <v>1207</v>
      </c>
      <c r="E8" s="15">
        <v>1043</v>
      </c>
      <c r="F8" s="15">
        <v>1016</v>
      </c>
      <c r="G8" s="15">
        <v>1000</v>
      </c>
      <c r="H8" s="15">
        <v>755</v>
      </c>
      <c r="I8" s="15">
        <v>763</v>
      </c>
      <c r="J8" s="23" t="e">
        <f>GETPIVOTDATA("ESTADO (23)",$A$13,"ESTADO (23)","S/I")</f>
        <v>#REF!</v>
      </c>
      <c r="K8" s="24" t="e">
        <f>J8*100%/$J$5</f>
        <v>#REF!</v>
      </c>
    </row>
    <row r="9" spans="1:11" ht="15" x14ac:dyDescent="0.2">
      <c r="A9" s="15"/>
      <c r="B9" s="15"/>
      <c r="C9" s="15"/>
      <c r="D9" s="15"/>
      <c r="E9" s="15"/>
      <c r="F9" s="15"/>
      <c r="G9" s="18"/>
      <c r="H9" s="11"/>
      <c r="I9" s="11"/>
      <c r="J9" s="11"/>
    </row>
    <row r="10" spans="1:11" ht="15" x14ac:dyDescent="0.2">
      <c r="A10" s="15"/>
      <c r="B10" s="15"/>
      <c r="C10" s="15"/>
      <c r="D10" s="15"/>
      <c r="E10" s="15"/>
      <c r="F10" s="11"/>
      <c r="G10" s="19"/>
      <c r="H10" s="11"/>
      <c r="I10" s="11"/>
      <c r="J10" s="11"/>
    </row>
    <row r="11" spans="1:11" ht="15" x14ac:dyDescent="0.2">
      <c r="A11" s="15"/>
      <c r="B11" s="15"/>
      <c r="C11" s="15"/>
      <c r="D11" s="15"/>
      <c r="E11" s="15"/>
      <c r="F11" s="11"/>
      <c r="G11" s="19"/>
      <c r="H11" s="11"/>
      <c r="I11" s="11"/>
      <c r="J11" s="11"/>
    </row>
    <row r="12" spans="1:11" ht="15" x14ac:dyDescent="0.2">
      <c r="A12" s="15"/>
      <c r="B12" s="40"/>
      <c r="C12" s="26"/>
      <c r="D12" s="26"/>
      <c r="E12" s="26"/>
      <c r="F12" s="26"/>
      <c r="G12" s="26"/>
      <c r="H12" s="11"/>
      <c r="I12" s="11"/>
      <c r="J12" s="11"/>
    </row>
    <row r="13" spans="1:11" ht="15" x14ac:dyDescent="0.2">
      <c r="A13" s="25"/>
      <c r="B13" s="15"/>
      <c r="C13" s="26"/>
      <c r="D13" s="26"/>
      <c r="E13" s="26"/>
      <c r="F13" s="26"/>
      <c r="G13" s="26"/>
      <c r="H13" s="19"/>
      <c r="I13" s="19"/>
      <c r="J13" s="11"/>
    </row>
    <row r="14" spans="1:11" ht="15" x14ac:dyDescent="0.2">
      <c r="A14" s="41"/>
      <c r="B14" s="41"/>
      <c r="C14" s="39"/>
      <c r="D14" s="39"/>
      <c r="E14" s="39"/>
      <c r="F14" s="39"/>
      <c r="G14" s="39"/>
      <c r="H14" s="19"/>
      <c r="I14" s="19"/>
      <c r="J14" s="11"/>
    </row>
    <row r="15" spans="1:11" ht="15" x14ac:dyDescent="0.2">
      <c r="A15" s="41"/>
      <c r="B15" s="41"/>
      <c r="C15" s="39"/>
      <c r="D15" s="39"/>
      <c r="E15" s="39"/>
      <c r="F15" s="39"/>
      <c r="G15" s="39"/>
      <c r="H15" s="19"/>
      <c r="I15" s="19"/>
      <c r="J15" s="11"/>
    </row>
    <row r="16" spans="1:11" ht="15" x14ac:dyDescent="0.2">
      <c r="A16" s="41"/>
      <c r="B16" s="41"/>
      <c r="C16" s="39"/>
      <c r="D16" s="39"/>
      <c r="E16" s="39"/>
      <c r="F16" s="39"/>
      <c r="G16" s="39"/>
      <c r="H16" s="19"/>
      <c r="I16" s="19"/>
      <c r="J16" s="11"/>
    </row>
    <row r="17" spans="1:10" ht="15" x14ac:dyDescent="0.2">
      <c r="A17" s="41"/>
      <c r="B17" s="41"/>
      <c r="C17" s="39"/>
      <c r="D17" s="39"/>
      <c r="E17" s="39"/>
      <c r="F17" s="39"/>
      <c r="G17" s="39"/>
      <c r="H17" s="19"/>
      <c r="I17" s="19"/>
      <c r="J17" s="11"/>
    </row>
    <row r="18" spans="1:10" ht="15" x14ac:dyDescent="0.2">
      <c r="A18" s="41"/>
      <c r="B18" s="41"/>
      <c r="C18" s="39"/>
      <c r="D18" s="39"/>
      <c r="E18" s="39"/>
      <c r="F18" s="39"/>
      <c r="G18" s="39"/>
      <c r="H18" s="20"/>
      <c r="I18" s="19"/>
      <c r="J18" s="11"/>
    </row>
    <row r="19" spans="1:10" ht="15" x14ac:dyDescent="0.2">
      <c r="A19" s="41"/>
      <c r="B19" s="41"/>
      <c r="C19" s="39"/>
      <c r="D19" s="39"/>
      <c r="E19" s="39"/>
      <c r="F19" s="39"/>
      <c r="G19" s="39"/>
    </row>
    <row r="20" spans="1:10" ht="15" x14ac:dyDescent="0.2">
      <c r="A20" s="41"/>
      <c r="B20" s="41"/>
      <c r="C20" s="39"/>
      <c r="D20" s="39"/>
      <c r="E20" s="39"/>
      <c r="F20" s="39"/>
      <c r="G20" s="39"/>
    </row>
    <row r="21" spans="1:10" ht="15" x14ac:dyDescent="0.2">
      <c r="A21" s="41"/>
      <c r="B21" s="41"/>
      <c r="C21" s="39"/>
      <c r="D21" s="39"/>
      <c r="E21" s="39"/>
      <c r="F21" s="39"/>
      <c r="G21" s="39"/>
    </row>
    <row r="22" spans="1:10" ht="15" x14ac:dyDescent="0.2">
      <c r="A22" s="41"/>
      <c r="B22" s="41"/>
      <c r="C22" s="39"/>
      <c r="D22" s="39"/>
      <c r="E22" s="39"/>
      <c r="F22" s="39"/>
      <c r="G22" s="39"/>
    </row>
    <row r="23" spans="1:10" ht="15" x14ac:dyDescent="0.2">
      <c r="A23" s="41"/>
      <c r="B23" s="41"/>
      <c r="C23" s="39"/>
      <c r="D23" s="39"/>
      <c r="E23" s="39"/>
      <c r="F23" s="39"/>
      <c r="G23" s="39"/>
    </row>
    <row r="24" spans="1:10" ht="15" x14ac:dyDescent="0.2">
      <c r="A24" s="41"/>
      <c r="B24" s="41"/>
      <c r="C24" s="39"/>
      <c r="D24" s="39"/>
      <c r="E24" s="39"/>
      <c r="F24" s="39"/>
      <c r="G24" s="39"/>
    </row>
    <row r="25" spans="1:10" ht="15" x14ac:dyDescent="0.2">
      <c r="A25" s="41"/>
      <c r="B25" s="41"/>
      <c r="C25" s="39"/>
      <c r="D25" s="39"/>
      <c r="E25" s="39"/>
      <c r="F25" s="39"/>
      <c r="G25" s="39"/>
    </row>
  </sheetData>
  <mergeCells count="1">
    <mergeCell ref="A2:J3"/>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HB308"/>
  <sheetViews>
    <sheetView showGridLines="0" zoomScale="70" zoomScaleNormal="70" zoomScaleSheetLayoutView="70" workbookViewId="0">
      <pane xSplit="2" ySplit="5" topLeftCell="S303" activePane="bottomRight" state="frozen"/>
      <selection pane="topRight" activeCell="C1" sqref="C1"/>
      <selection pane="bottomLeft" activeCell="A5" sqref="A5"/>
      <selection pane="bottomRight"/>
    </sheetView>
  </sheetViews>
  <sheetFormatPr baseColWidth="10" defaultRowHeight="15.75" x14ac:dyDescent="0.25"/>
  <cols>
    <col min="1" max="1" width="3.42578125" style="2" customWidth="1"/>
    <col min="2" max="2" width="11.42578125" style="9" customWidth="1"/>
    <col min="3" max="3" width="8.28515625" style="35" customWidth="1"/>
    <col min="4" max="4" width="8.7109375" style="4" customWidth="1"/>
    <col min="5" max="5" width="112.42578125" style="104" customWidth="1"/>
    <col min="6" max="6" width="28.42578125" style="4" customWidth="1"/>
    <col min="7" max="7" width="31.42578125" style="5" customWidth="1"/>
    <col min="8" max="8" width="27.42578125" style="5" customWidth="1"/>
    <col min="9" max="9" width="18.5703125" style="6" customWidth="1"/>
    <col min="10" max="10" width="21.5703125" style="1" customWidth="1"/>
    <col min="11" max="11" width="21.5703125" style="1" hidden="1" customWidth="1"/>
    <col min="12" max="12" width="12.85546875" style="1" hidden="1" customWidth="1"/>
    <col min="13" max="13" width="13.42578125" style="1" customWidth="1"/>
    <col min="14" max="16" width="16.140625" style="1" customWidth="1"/>
    <col min="17" max="17" width="18.28515625" style="5" customWidth="1"/>
    <col min="18" max="18" width="64" style="1" customWidth="1"/>
    <col min="19" max="19" width="14.140625" style="7" customWidth="1"/>
    <col min="20" max="20" width="13.85546875" style="7" customWidth="1"/>
    <col min="21" max="21" width="48.5703125" style="1" customWidth="1"/>
    <col min="22" max="22" width="54.5703125" style="8" customWidth="1"/>
    <col min="23" max="23" width="13.85546875" style="8" customWidth="1"/>
    <col min="24" max="24" width="13.42578125" style="4" customWidth="1"/>
    <col min="25" max="25" width="46.42578125" style="1" customWidth="1"/>
    <col min="26" max="27" width="16.7109375" style="251" customWidth="1"/>
    <col min="28" max="28" width="25.85546875" style="251" customWidth="1"/>
    <col min="29" max="98" width="11.42578125" style="2"/>
    <col min="99" max="99" width="17" style="2" customWidth="1"/>
    <col min="100" max="100" width="17.5703125" style="2" customWidth="1"/>
    <col min="101" max="101" width="11.42578125" style="2"/>
    <col min="102" max="102" width="19" style="2" customWidth="1"/>
    <col min="103" max="103" width="104.7109375" style="2" customWidth="1"/>
    <col min="104" max="16384" width="11.42578125" style="2"/>
  </cols>
  <sheetData>
    <row r="2" spans="1:210" ht="33.75" x14ac:dyDescent="0.2">
      <c r="B2" s="458" t="s">
        <v>907</v>
      </c>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row>
    <row r="3" spans="1:210" ht="16.5" thickBot="1" x14ac:dyDescent="0.3"/>
    <row r="4" spans="1:210" ht="57.75" customHeight="1" thickTop="1" thickBot="1" x14ac:dyDescent="0.25">
      <c r="B4" s="459" t="s">
        <v>906</v>
      </c>
      <c r="C4" s="460"/>
      <c r="D4" s="460"/>
      <c r="E4" s="460"/>
      <c r="F4" s="461"/>
      <c r="G4" s="462" t="s">
        <v>915</v>
      </c>
      <c r="H4" s="463"/>
      <c r="I4" s="463"/>
      <c r="J4" s="463"/>
      <c r="M4" s="464" t="s">
        <v>916</v>
      </c>
      <c r="N4" s="465"/>
      <c r="O4" s="465"/>
      <c r="P4" s="466"/>
      <c r="Q4" s="467" t="s">
        <v>919</v>
      </c>
      <c r="R4" s="468"/>
      <c r="S4" s="468"/>
      <c r="T4" s="469"/>
      <c r="U4" s="470" t="s">
        <v>921</v>
      </c>
      <c r="V4" s="471"/>
      <c r="W4" s="471"/>
      <c r="X4" s="471"/>
      <c r="Y4" s="471"/>
    </row>
    <row r="5" spans="1:210" s="10" customFormat="1" ht="70.5" customHeight="1" thickTop="1" x14ac:dyDescent="0.2">
      <c r="B5" s="437" t="s">
        <v>21</v>
      </c>
      <c r="C5" s="438" t="s">
        <v>139</v>
      </c>
      <c r="D5" s="438" t="s">
        <v>44</v>
      </c>
      <c r="E5" s="437" t="s">
        <v>142</v>
      </c>
      <c r="F5" s="437" t="s">
        <v>22</v>
      </c>
      <c r="G5" s="267" t="s">
        <v>23</v>
      </c>
      <c r="H5" s="267" t="s">
        <v>140</v>
      </c>
      <c r="I5" s="267" t="s">
        <v>141</v>
      </c>
      <c r="J5" s="267" t="s">
        <v>24</v>
      </c>
      <c r="K5" s="267" t="s">
        <v>813</v>
      </c>
      <c r="L5" s="267" t="s">
        <v>44</v>
      </c>
      <c r="M5" s="437" t="s">
        <v>705</v>
      </c>
      <c r="N5" s="437" t="s">
        <v>699</v>
      </c>
      <c r="O5" s="440" t="s">
        <v>917</v>
      </c>
      <c r="P5" s="441" t="s">
        <v>918</v>
      </c>
      <c r="Q5" s="442" t="s">
        <v>159</v>
      </c>
      <c r="R5" s="437" t="s">
        <v>160</v>
      </c>
      <c r="S5" s="437" t="s">
        <v>920</v>
      </c>
      <c r="T5" s="437" t="s">
        <v>721</v>
      </c>
      <c r="U5" s="437" t="s">
        <v>215</v>
      </c>
      <c r="V5" s="437" t="s">
        <v>216</v>
      </c>
      <c r="W5" s="437" t="s">
        <v>217</v>
      </c>
      <c r="X5" s="437" t="s">
        <v>218</v>
      </c>
      <c r="Y5" s="437" t="s">
        <v>219</v>
      </c>
      <c r="Z5" s="267" t="s">
        <v>281</v>
      </c>
      <c r="AA5" s="267" t="s">
        <v>775</v>
      </c>
      <c r="AB5" s="268" t="s">
        <v>25</v>
      </c>
      <c r="CT5" s="10" t="s">
        <v>1</v>
      </c>
      <c r="CU5" s="10" t="s">
        <v>3</v>
      </c>
      <c r="CV5" s="10" t="s">
        <v>7</v>
      </c>
      <c r="CW5" s="10" t="s">
        <v>8</v>
      </c>
      <c r="CX5" s="10" t="s">
        <v>4</v>
      </c>
      <c r="CY5" s="10" t="s">
        <v>5</v>
      </c>
    </row>
    <row r="6" spans="1:210" ht="104.25" customHeight="1" x14ac:dyDescent="0.2">
      <c r="B6" s="360">
        <v>1017</v>
      </c>
      <c r="C6" s="361" t="s">
        <v>26</v>
      </c>
      <c r="D6" s="361">
        <v>2012</v>
      </c>
      <c r="E6" s="266" t="s">
        <v>28</v>
      </c>
      <c r="F6" s="443" t="s">
        <v>102</v>
      </c>
      <c r="G6" s="362" t="s">
        <v>178</v>
      </c>
      <c r="H6" s="265" t="s">
        <v>11</v>
      </c>
      <c r="I6" s="265" t="s">
        <v>750</v>
      </c>
      <c r="J6" s="264" t="s">
        <v>27</v>
      </c>
      <c r="K6" s="264" t="s">
        <v>492</v>
      </c>
      <c r="L6" s="363">
        <v>2012</v>
      </c>
      <c r="M6" s="264" t="s">
        <v>2</v>
      </c>
      <c r="N6" s="363">
        <v>76</v>
      </c>
      <c r="O6" s="439"/>
      <c r="P6" s="439"/>
      <c r="Q6" s="364" t="s">
        <v>701</v>
      </c>
      <c r="R6" s="262"/>
      <c r="S6" s="263"/>
      <c r="T6" s="263"/>
      <c r="U6" s="265" t="s">
        <v>374</v>
      </c>
      <c r="V6" s="365"/>
      <c r="W6" s="445">
        <v>0</v>
      </c>
      <c r="X6" s="365" t="s">
        <v>430</v>
      </c>
      <c r="Y6" s="264"/>
      <c r="Z6" s="366"/>
      <c r="AA6" s="366"/>
      <c r="AB6" s="367" t="s">
        <v>481</v>
      </c>
    </row>
    <row r="7" spans="1:210" ht="174.75" customHeight="1" x14ac:dyDescent="0.2">
      <c r="B7" s="360">
        <v>2491</v>
      </c>
      <c r="C7" s="361">
        <v>444</v>
      </c>
      <c r="D7" s="361">
        <v>2014</v>
      </c>
      <c r="E7" s="266" t="s">
        <v>111</v>
      </c>
      <c r="F7" s="443" t="s">
        <v>99</v>
      </c>
      <c r="G7" s="362" t="s">
        <v>156</v>
      </c>
      <c r="H7" s="265" t="s">
        <v>258</v>
      </c>
      <c r="I7" s="265" t="s">
        <v>750</v>
      </c>
      <c r="J7" s="264" t="s">
        <v>110</v>
      </c>
      <c r="K7" s="264" t="s">
        <v>722</v>
      </c>
      <c r="L7" s="363">
        <v>2014</v>
      </c>
      <c r="M7" s="264" t="s">
        <v>248</v>
      </c>
      <c r="N7" s="266" t="s">
        <v>249</v>
      </c>
      <c r="O7" s="266"/>
      <c r="P7" s="266"/>
      <c r="Q7" s="364" t="s">
        <v>701</v>
      </c>
      <c r="R7" s="262" t="s">
        <v>243</v>
      </c>
      <c r="S7" s="263"/>
      <c r="T7" s="263"/>
      <c r="U7" s="265"/>
      <c r="V7" s="365" t="s">
        <v>360</v>
      </c>
      <c r="W7" s="445">
        <v>0.8</v>
      </c>
      <c r="X7" s="365" t="s">
        <v>430</v>
      </c>
      <c r="Y7" s="264"/>
      <c r="Z7" s="366"/>
      <c r="AA7" s="366"/>
      <c r="AB7" s="367" t="s">
        <v>481</v>
      </c>
    </row>
    <row r="8" spans="1:210" ht="127.5" customHeight="1" x14ac:dyDescent="0.2">
      <c r="B8" s="360">
        <v>2834</v>
      </c>
      <c r="C8" s="361">
        <v>130</v>
      </c>
      <c r="D8" s="361">
        <v>2015</v>
      </c>
      <c r="E8" s="266" t="s">
        <v>150</v>
      </c>
      <c r="F8" s="443" t="s">
        <v>99</v>
      </c>
      <c r="G8" s="362" t="s">
        <v>156</v>
      </c>
      <c r="H8" s="265" t="s">
        <v>71</v>
      </c>
      <c r="I8" s="266" t="s">
        <v>685</v>
      </c>
      <c r="J8" s="264" t="s">
        <v>133</v>
      </c>
      <c r="K8" s="264" t="s">
        <v>479</v>
      </c>
      <c r="L8" s="363">
        <v>2015</v>
      </c>
      <c r="M8" s="264" t="s">
        <v>149</v>
      </c>
      <c r="N8" s="363">
        <v>1</v>
      </c>
      <c r="O8" s="363"/>
      <c r="P8" s="363"/>
      <c r="Q8" s="364" t="s">
        <v>702</v>
      </c>
      <c r="R8" s="265" t="s">
        <v>375</v>
      </c>
      <c r="S8" s="370">
        <v>42522</v>
      </c>
      <c r="T8" s="370">
        <v>42766</v>
      </c>
      <c r="U8" s="366"/>
      <c r="V8" s="265" t="s">
        <v>321</v>
      </c>
      <c r="W8" s="445">
        <v>0</v>
      </c>
      <c r="X8" s="365" t="s">
        <v>430</v>
      </c>
      <c r="Y8" s="264"/>
      <c r="Z8" s="366"/>
      <c r="AA8" s="366"/>
      <c r="AB8" s="367" t="s">
        <v>481</v>
      </c>
    </row>
    <row r="9" spans="1:210" s="3" customFormat="1" ht="78.75" x14ac:dyDescent="0.2">
      <c r="A9" s="2"/>
      <c r="B9" s="360">
        <v>2835</v>
      </c>
      <c r="C9" s="361">
        <v>131</v>
      </c>
      <c r="D9" s="361">
        <v>2015</v>
      </c>
      <c r="E9" s="266" t="s">
        <v>151</v>
      </c>
      <c r="F9" s="443" t="s">
        <v>99</v>
      </c>
      <c r="G9" s="362" t="s">
        <v>156</v>
      </c>
      <c r="H9" s="265" t="s">
        <v>71</v>
      </c>
      <c r="I9" s="266" t="s">
        <v>685</v>
      </c>
      <c r="J9" s="264" t="s">
        <v>133</v>
      </c>
      <c r="K9" s="264" t="s">
        <v>479</v>
      </c>
      <c r="L9" s="363">
        <v>2015</v>
      </c>
      <c r="M9" s="264" t="s">
        <v>149</v>
      </c>
      <c r="N9" s="363">
        <v>1</v>
      </c>
      <c r="O9" s="363"/>
      <c r="P9" s="363"/>
      <c r="Q9" s="364" t="s">
        <v>702</v>
      </c>
      <c r="R9" s="265" t="s">
        <v>375</v>
      </c>
      <c r="S9" s="370">
        <v>42522</v>
      </c>
      <c r="T9" s="370">
        <v>42766</v>
      </c>
      <c r="U9" s="366"/>
      <c r="V9" s="265" t="s">
        <v>321</v>
      </c>
      <c r="W9" s="445">
        <v>0</v>
      </c>
      <c r="X9" s="365" t="s">
        <v>430</v>
      </c>
      <c r="Y9" s="264"/>
      <c r="Z9" s="366"/>
      <c r="AA9" s="366"/>
      <c r="AB9" s="367" t="s">
        <v>481</v>
      </c>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row>
    <row r="10" spans="1:210" s="1" customFormat="1" ht="48" customHeight="1" x14ac:dyDescent="0.2">
      <c r="A10" s="2"/>
      <c r="B10" s="360">
        <v>2836</v>
      </c>
      <c r="C10" s="361">
        <v>132</v>
      </c>
      <c r="D10" s="361">
        <v>2015</v>
      </c>
      <c r="E10" s="363" t="s">
        <v>152</v>
      </c>
      <c r="F10" s="443" t="s">
        <v>99</v>
      </c>
      <c r="G10" s="362" t="s">
        <v>156</v>
      </c>
      <c r="H10" s="265" t="s">
        <v>71</v>
      </c>
      <c r="I10" s="266" t="s">
        <v>685</v>
      </c>
      <c r="J10" s="264" t="s">
        <v>133</v>
      </c>
      <c r="K10" s="264" t="s">
        <v>479</v>
      </c>
      <c r="L10" s="363">
        <v>2015</v>
      </c>
      <c r="M10" s="264" t="s">
        <v>149</v>
      </c>
      <c r="N10" s="363">
        <v>1</v>
      </c>
      <c r="O10" s="363"/>
      <c r="P10" s="363"/>
      <c r="Q10" s="364" t="s">
        <v>702</v>
      </c>
      <c r="R10" s="265" t="s">
        <v>376</v>
      </c>
      <c r="S10" s="370">
        <v>42522</v>
      </c>
      <c r="T10" s="370">
        <v>42766</v>
      </c>
      <c r="U10" s="366"/>
      <c r="V10" s="265" t="s">
        <v>321</v>
      </c>
      <c r="W10" s="445">
        <v>0</v>
      </c>
      <c r="X10" s="365" t="s">
        <v>430</v>
      </c>
      <c r="Y10" s="264"/>
      <c r="Z10" s="366"/>
      <c r="AA10" s="366"/>
      <c r="AB10" s="367" t="s">
        <v>481</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row>
    <row r="11" spans="1:210" s="1" customFormat="1" ht="56.25" customHeight="1" x14ac:dyDescent="0.2">
      <c r="A11" s="2"/>
      <c r="B11" s="360">
        <v>2837</v>
      </c>
      <c r="C11" s="361">
        <v>133</v>
      </c>
      <c r="D11" s="361">
        <v>2015</v>
      </c>
      <c r="E11" s="266" t="s">
        <v>153</v>
      </c>
      <c r="F11" s="443" t="s">
        <v>99</v>
      </c>
      <c r="G11" s="362" t="s">
        <v>156</v>
      </c>
      <c r="H11" s="265" t="s">
        <v>71</v>
      </c>
      <c r="I11" s="266" t="s">
        <v>685</v>
      </c>
      <c r="J11" s="264" t="s">
        <v>133</v>
      </c>
      <c r="K11" s="264" t="s">
        <v>479</v>
      </c>
      <c r="L11" s="363">
        <v>2015</v>
      </c>
      <c r="M11" s="264" t="s">
        <v>149</v>
      </c>
      <c r="N11" s="363">
        <v>1</v>
      </c>
      <c r="O11" s="363"/>
      <c r="P11" s="363"/>
      <c r="Q11" s="364" t="s">
        <v>702</v>
      </c>
      <c r="R11" s="265" t="s">
        <v>320</v>
      </c>
      <c r="S11" s="370">
        <v>42522</v>
      </c>
      <c r="T11" s="370">
        <v>42766</v>
      </c>
      <c r="U11" s="366"/>
      <c r="V11" s="265" t="s">
        <v>321</v>
      </c>
      <c r="W11" s="445">
        <v>0</v>
      </c>
      <c r="X11" s="365" t="s">
        <v>430</v>
      </c>
      <c r="Y11" s="264"/>
      <c r="Z11" s="366"/>
      <c r="AA11" s="366"/>
      <c r="AB11" s="367" t="s">
        <v>481</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row>
    <row r="12" spans="1:210" s="1" customFormat="1" ht="111.75" customHeight="1" x14ac:dyDescent="0.2">
      <c r="A12" s="2"/>
      <c r="B12" s="360">
        <v>2838</v>
      </c>
      <c r="C12" s="361">
        <v>134</v>
      </c>
      <c r="D12" s="361">
        <v>2015</v>
      </c>
      <c r="E12" s="363" t="s">
        <v>154</v>
      </c>
      <c r="F12" s="443" t="s">
        <v>99</v>
      </c>
      <c r="G12" s="362" t="s">
        <v>156</v>
      </c>
      <c r="H12" s="265" t="s">
        <v>71</v>
      </c>
      <c r="I12" s="266" t="s">
        <v>685</v>
      </c>
      <c r="J12" s="264" t="s">
        <v>133</v>
      </c>
      <c r="K12" s="264" t="s">
        <v>479</v>
      </c>
      <c r="L12" s="363">
        <v>2015</v>
      </c>
      <c r="M12" s="264" t="s">
        <v>149</v>
      </c>
      <c r="N12" s="363">
        <v>1</v>
      </c>
      <c r="O12" s="363"/>
      <c r="P12" s="363"/>
      <c r="Q12" s="364" t="s">
        <v>702</v>
      </c>
      <c r="R12" s="265" t="s">
        <v>377</v>
      </c>
      <c r="S12" s="370">
        <v>42522</v>
      </c>
      <c r="T12" s="370">
        <v>42766</v>
      </c>
      <c r="U12" s="366"/>
      <c r="V12" s="265" t="s">
        <v>321</v>
      </c>
      <c r="W12" s="445">
        <v>0</v>
      </c>
      <c r="X12" s="365" t="s">
        <v>430</v>
      </c>
      <c r="Y12" s="264"/>
      <c r="Z12" s="366"/>
      <c r="AA12" s="366"/>
      <c r="AB12" s="367" t="s">
        <v>481</v>
      </c>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row>
    <row r="13" spans="1:210" s="1" customFormat="1" ht="111.75" customHeight="1" x14ac:dyDescent="0.2">
      <c r="A13" s="2"/>
      <c r="B13" s="360">
        <v>2839</v>
      </c>
      <c r="C13" s="361">
        <v>135</v>
      </c>
      <c r="D13" s="361">
        <v>2015</v>
      </c>
      <c r="E13" s="266" t="s">
        <v>155</v>
      </c>
      <c r="F13" s="443" t="s">
        <v>99</v>
      </c>
      <c r="G13" s="362" t="s">
        <v>156</v>
      </c>
      <c r="H13" s="265" t="s">
        <v>71</v>
      </c>
      <c r="I13" s="266" t="s">
        <v>685</v>
      </c>
      <c r="J13" s="264" t="s">
        <v>133</v>
      </c>
      <c r="K13" s="264" t="s">
        <v>479</v>
      </c>
      <c r="L13" s="363">
        <v>2015</v>
      </c>
      <c r="M13" s="264" t="s">
        <v>149</v>
      </c>
      <c r="N13" s="363">
        <v>1</v>
      </c>
      <c r="O13" s="363"/>
      <c r="P13" s="363"/>
      <c r="Q13" s="364" t="s">
        <v>702</v>
      </c>
      <c r="R13" s="265" t="s">
        <v>377</v>
      </c>
      <c r="S13" s="370">
        <v>42522</v>
      </c>
      <c r="T13" s="370">
        <v>42766</v>
      </c>
      <c r="U13" s="366"/>
      <c r="V13" s="265" t="s">
        <v>321</v>
      </c>
      <c r="W13" s="445">
        <v>0</v>
      </c>
      <c r="X13" s="365" t="s">
        <v>430</v>
      </c>
      <c r="Y13" s="264"/>
      <c r="Z13" s="366"/>
      <c r="AA13" s="366"/>
      <c r="AB13" s="367" t="s">
        <v>481</v>
      </c>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row>
    <row r="14" spans="1:210" s="1" customFormat="1" ht="147" customHeight="1" x14ac:dyDescent="0.2">
      <c r="A14" s="2"/>
      <c r="B14" s="360">
        <v>2872</v>
      </c>
      <c r="C14" s="361">
        <v>168</v>
      </c>
      <c r="D14" s="361">
        <v>2015</v>
      </c>
      <c r="E14" s="266" t="s">
        <v>168</v>
      </c>
      <c r="F14" s="443" t="s">
        <v>99</v>
      </c>
      <c r="G14" s="362" t="s">
        <v>156</v>
      </c>
      <c r="H14" s="265" t="s">
        <v>258</v>
      </c>
      <c r="I14" s="266" t="s">
        <v>685</v>
      </c>
      <c r="J14" s="264" t="s">
        <v>167</v>
      </c>
      <c r="K14" s="264" t="s">
        <v>573</v>
      </c>
      <c r="L14" s="363">
        <v>2015</v>
      </c>
      <c r="M14" s="264" t="s">
        <v>248</v>
      </c>
      <c r="N14" s="266" t="s">
        <v>249</v>
      </c>
      <c r="O14" s="266"/>
      <c r="P14" s="266"/>
      <c r="Q14" s="364" t="s">
        <v>701</v>
      </c>
      <c r="R14" s="262" t="s">
        <v>378</v>
      </c>
      <c r="S14" s="263"/>
      <c r="T14" s="263"/>
      <c r="U14" s="265"/>
      <c r="V14" s="265" t="s">
        <v>359</v>
      </c>
      <c r="W14" s="445">
        <v>0.5</v>
      </c>
      <c r="X14" s="365" t="s">
        <v>430</v>
      </c>
      <c r="Y14" s="264"/>
      <c r="Z14" s="366"/>
      <c r="AA14" s="366"/>
      <c r="AB14" s="367" t="s">
        <v>481</v>
      </c>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row>
    <row r="15" spans="1:210" s="1" customFormat="1" ht="335.25" customHeight="1" x14ac:dyDescent="0.2">
      <c r="A15" s="2"/>
      <c r="B15" s="360">
        <v>2938</v>
      </c>
      <c r="C15" s="361">
        <v>234</v>
      </c>
      <c r="D15" s="361">
        <v>2015</v>
      </c>
      <c r="E15" s="265" t="s">
        <v>798</v>
      </c>
      <c r="F15" s="443" t="s">
        <v>427</v>
      </c>
      <c r="G15" s="362" t="s">
        <v>263</v>
      </c>
      <c r="H15" s="265" t="s">
        <v>15</v>
      </c>
      <c r="I15" s="266" t="s">
        <v>685</v>
      </c>
      <c r="J15" s="264" t="s">
        <v>180</v>
      </c>
      <c r="K15" s="264" t="s">
        <v>722</v>
      </c>
      <c r="L15" s="363">
        <v>2015</v>
      </c>
      <c r="M15" s="264" t="s">
        <v>6</v>
      </c>
      <c r="N15" s="363">
        <v>9</v>
      </c>
      <c r="O15" s="363"/>
      <c r="P15" s="363"/>
      <c r="Q15" s="371"/>
      <c r="R15" s="262" t="s">
        <v>283</v>
      </c>
      <c r="S15" s="263">
        <v>42314</v>
      </c>
      <c r="T15" s="263">
        <v>42460</v>
      </c>
      <c r="U15" s="265"/>
      <c r="V15" s="265" t="s">
        <v>604</v>
      </c>
      <c r="W15" s="445">
        <v>0.94</v>
      </c>
      <c r="X15" s="365" t="s">
        <v>430</v>
      </c>
      <c r="Y15" s="264"/>
      <c r="Z15" s="366"/>
      <c r="AA15" s="366"/>
      <c r="AB15" s="367" t="s">
        <v>481</v>
      </c>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row>
    <row r="16" spans="1:210" s="1" customFormat="1" ht="185.25" customHeight="1" x14ac:dyDescent="0.2">
      <c r="A16" s="2"/>
      <c r="B16" s="360">
        <v>2939</v>
      </c>
      <c r="C16" s="361">
        <v>235</v>
      </c>
      <c r="D16" s="361">
        <v>2015</v>
      </c>
      <c r="E16" s="266" t="s">
        <v>799</v>
      </c>
      <c r="F16" s="443" t="s">
        <v>427</v>
      </c>
      <c r="G16" s="362" t="s">
        <v>263</v>
      </c>
      <c r="H16" s="265" t="s">
        <v>15</v>
      </c>
      <c r="I16" s="266" t="s">
        <v>685</v>
      </c>
      <c r="J16" s="264" t="s">
        <v>180</v>
      </c>
      <c r="K16" s="264" t="s">
        <v>722</v>
      </c>
      <c r="L16" s="363">
        <v>2015</v>
      </c>
      <c r="M16" s="264" t="s">
        <v>6</v>
      </c>
      <c r="N16" s="363">
        <v>9</v>
      </c>
      <c r="O16" s="363"/>
      <c r="P16" s="363"/>
      <c r="Q16" s="371"/>
      <c r="R16" s="262" t="s">
        <v>283</v>
      </c>
      <c r="S16" s="263">
        <v>42314</v>
      </c>
      <c r="T16" s="263">
        <v>42460</v>
      </c>
      <c r="U16" s="265"/>
      <c r="V16" s="265"/>
      <c r="W16" s="445">
        <v>0.66</v>
      </c>
      <c r="X16" s="365" t="s">
        <v>430</v>
      </c>
      <c r="Y16" s="264"/>
      <c r="Z16" s="366"/>
      <c r="AA16" s="366"/>
      <c r="AB16" s="367" t="s">
        <v>481</v>
      </c>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row>
    <row r="17" spans="1:210" s="1" customFormat="1" ht="224.25" customHeight="1" x14ac:dyDescent="0.2">
      <c r="A17" s="2"/>
      <c r="B17" s="360">
        <v>2941</v>
      </c>
      <c r="C17" s="361">
        <v>237</v>
      </c>
      <c r="D17" s="361">
        <v>2015</v>
      </c>
      <c r="E17" s="265" t="s">
        <v>800</v>
      </c>
      <c r="F17" s="443" t="s">
        <v>427</v>
      </c>
      <c r="G17" s="362" t="s">
        <v>263</v>
      </c>
      <c r="H17" s="265" t="s">
        <v>15</v>
      </c>
      <c r="I17" s="266" t="s">
        <v>685</v>
      </c>
      <c r="J17" s="264" t="s">
        <v>180</v>
      </c>
      <c r="K17" s="264" t="s">
        <v>722</v>
      </c>
      <c r="L17" s="363">
        <v>2015</v>
      </c>
      <c r="M17" s="264" t="s">
        <v>6</v>
      </c>
      <c r="N17" s="363">
        <v>9</v>
      </c>
      <c r="O17" s="363"/>
      <c r="P17" s="363"/>
      <c r="Q17" s="371"/>
      <c r="R17" s="262" t="s">
        <v>284</v>
      </c>
      <c r="S17" s="263">
        <v>42314</v>
      </c>
      <c r="T17" s="263">
        <v>42460</v>
      </c>
      <c r="U17" s="265"/>
      <c r="V17" s="265"/>
      <c r="W17" s="445">
        <v>0</v>
      </c>
      <c r="X17" s="365" t="s">
        <v>430</v>
      </c>
      <c r="Y17" s="264"/>
      <c r="Z17" s="366"/>
      <c r="AA17" s="366"/>
      <c r="AB17" s="367" t="s">
        <v>481</v>
      </c>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row>
    <row r="18" spans="1:210" s="1" customFormat="1" ht="190.5" customHeight="1" x14ac:dyDescent="0.2">
      <c r="A18" s="2"/>
      <c r="B18" s="360">
        <v>2943</v>
      </c>
      <c r="C18" s="361">
        <v>239</v>
      </c>
      <c r="D18" s="372">
        <v>2015</v>
      </c>
      <c r="E18" s="266" t="s">
        <v>801</v>
      </c>
      <c r="F18" s="443" t="s">
        <v>99</v>
      </c>
      <c r="G18" s="362" t="s">
        <v>156</v>
      </c>
      <c r="H18" s="265" t="s">
        <v>258</v>
      </c>
      <c r="I18" s="266" t="s">
        <v>685</v>
      </c>
      <c r="J18" s="264" t="s">
        <v>180</v>
      </c>
      <c r="K18" s="264" t="s">
        <v>722</v>
      </c>
      <c r="L18" s="363">
        <v>2015</v>
      </c>
      <c r="M18" s="264" t="s">
        <v>6</v>
      </c>
      <c r="N18" s="363">
        <v>10</v>
      </c>
      <c r="O18" s="363"/>
      <c r="P18" s="363"/>
      <c r="Q18" s="371"/>
      <c r="R18" s="262" t="str">
        <f>U18</f>
        <v>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v>
      </c>
      <c r="S18" s="263"/>
      <c r="T18" s="263"/>
      <c r="U18" s="265" t="s">
        <v>361</v>
      </c>
      <c r="V18" s="265" t="s">
        <v>379</v>
      </c>
      <c r="W18" s="445">
        <v>0</v>
      </c>
      <c r="X18" s="365" t="s">
        <v>430</v>
      </c>
      <c r="Y18" s="264"/>
      <c r="Z18" s="366"/>
      <c r="AA18" s="366"/>
      <c r="AB18" s="367" t="s">
        <v>481</v>
      </c>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row>
    <row r="19" spans="1:210" s="1" customFormat="1" ht="77.25" customHeight="1" x14ac:dyDescent="0.2">
      <c r="A19" s="2"/>
      <c r="B19" s="360">
        <v>2965</v>
      </c>
      <c r="C19" s="361">
        <v>261</v>
      </c>
      <c r="D19" s="361">
        <v>2015</v>
      </c>
      <c r="E19" s="266" t="s">
        <v>802</v>
      </c>
      <c r="F19" s="443" t="s">
        <v>99</v>
      </c>
      <c r="G19" s="362" t="s">
        <v>156</v>
      </c>
      <c r="H19" s="265" t="s">
        <v>258</v>
      </c>
      <c r="I19" s="266" t="s">
        <v>685</v>
      </c>
      <c r="J19" s="264" t="s">
        <v>184</v>
      </c>
      <c r="K19" s="264" t="s">
        <v>770</v>
      </c>
      <c r="L19" s="363">
        <v>2015</v>
      </c>
      <c r="M19" s="264" t="s">
        <v>6</v>
      </c>
      <c r="N19" s="363">
        <v>32</v>
      </c>
      <c r="O19" s="363"/>
      <c r="P19" s="363"/>
      <c r="Q19" s="364"/>
      <c r="R19" s="262" t="str">
        <f>U19</f>
        <v>08/03/2016, 
Se revisara y ajustara el "MANUAL PARA LA ELABORACIÓN DE INDICADORES SEPG-M-003" en el año 2016.</v>
      </c>
      <c r="S19" s="263"/>
      <c r="T19" s="263"/>
      <c r="U19" s="265" t="s">
        <v>362</v>
      </c>
      <c r="V19" s="265" t="s">
        <v>380</v>
      </c>
      <c r="W19" s="445">
        <v>0</v>
      </c>
      <c r="X19" s="365" t="s">
        <v>430</v>
      </c>
      <c r="Y19" s="264"/>
      <c r="Z19" s="366"/>
      <c r="AA19" s="366"/>
      <c r="AB19" s="367" t="s">
        <v>481</v>
      </c>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row>
    <row r="20" spans="1:210" s="1" customFormat="1" ht="138.75" customHeight="1" x14ac:dyDescent="0.2">
      <c r="A20" s="2"/>
      <c r="B20" s="360">
        <v>2966</v>
      </c>
      <c r="C20" s="361">
        <v>262</v>
      </c>
      <c r="D20" s="361">
        <v>2015</v>
      </c>
      <c r="E20" s="266" t="s">
        <v>279</v>
      </c>
      <c r="F20" s="443" t="s">
        <v>99</v>
      </c>
      <c r="G20" s="362" t="s">
        <v>156</v>
      </c>
      <c r="H20" s="265" t="s">
        <v>71</v>
      </c>
      <c r="I20" s="266" t="s">
        <v>685</v>
      </c>
      <c r="J20" s="264" t="s">
        <v>184</v>
      </c>
      <c r="K20" s="264" t="s">
        <v>770</v>
      </c>
      <c r="L20" s="363">
        <v>2015</v>
      </c>
      <c r="M20" s="264" t="s">
        <v>6</v>
      </c>
      <c r="N20" s="363">
        <v>32</v>
      </c>
      <c r="O20" s="363"/>
      <c r="P20" s="363"/>
      <c r="Q20" s="364"/>
      <c r="R20" s="262" t="str">
        <f>U20</f>
        <v>11/03/2016, 
Se realizara revisión y seguimiento tanto a los riesgos como a los indicadores de los mismos  para el año 2016.</v>
      </c>
      <c r="S20" s="263"/>
      <c r="T20" s="263"/>
      <c r="U20" s="265" t="s">
        <v>363</v>
      </c>
      <c r="V20" s="265" t="s">
        <v>228</v>
      </c>
      <c r="W20" s="445">
        <v>0</v>
      </c>
      <c r="X20" s="365" t="s">
        <v>430</v>
      </c>
      <c r="Y20" s="264"/>
      <c r="Z20" s="366"/>
      <c r="AA20" s="366"/>
      <c r="AB20" s="367" t="s">
        <v>481</v>
      </c>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row>
    <row r="21" spans="1:210" s="1" customFormat="1" ht="101.25" customHeight="1" x14ac:dyDescent="0.2">
      <c r="A21" s="2"/>
      <c r="B21" s="360">
        <v>2967</v>
      </c>
      <c r="C21" s="361">
        <v>263</v>
      </c>
      <c r="D21" s="361">
        <v>2015</v>
      </c>
      <c r="E21" s="266" t="s">
        <v>280</v>
      </c>
      <c r="F21" s="443" t="s">
        <v>99</v>
      </c>
      <c r="G21" s="362" t="s">
        <v>156</v>
      </c>
      <c r="H21" s="265" t="s">
        <v>258</v>
      </c>
      <c r="I21" s="266" t="s">
        <v>685</v>
      </c>
      <c r="J21" s="264" t="s">
        <v>184</v>
      </c>
      <c r="K21" s="264" t="s">
        <v>770</v>
      </c>
      <c r="L21" s="363">
        <v>2015</v>
      </c>
      <c r="M21" s="264" t="s">
        <v>6</v>
      </c>
      <c r="N21" s="363">
        <v>32</v>
      </c>
      <c r="O21" s="363"/>
      <c r="P21" s="363"/>
      <c r="Q21" s="364"/>
      <c r="R21" s="262" t="str">
        <f>U21</f>
        <v>04/03/2016, la OC revisara y ajustara la documentación del SIG en el año 2016.</v>
      </c>
      <c r="S21" s="263"/>
      <c r="T21" s="263"/>
      <c r="U21" s="265" t="s">
        <v>364</v>
      </c>
      <c r="V21" s="265" t="s">
        <v>381</v>
      </c>
      <c r="W21" s="445">
        <v>0</v>
      </c>
      <c r="X21" s="365" t="s">
        <v>430</v>
      </c>
      <c r="Y21" s="264"/>
      <c r="Z21" s="366"/>
      <c r="AA21" s="366"/>
      <c r="AB21" s="367" t="s">
        <v>481</v>
      </c>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row>
    <row r="22" spans="1:210" s="1" customFormat="1" ht="159" customHeight="1" x14ac:dyDescent="0.2">
      <c r="A22" s="2"/>
      <c r="B22" s="360">
        <v>1212</v>
      </c>
      <c r="C22" s="361" t="s">
        <v>29</v>
      </c>
      <c r="D22" s="361">
        <v>2013</v>
      </c>
      <c r="E22" s="265" t="s">
        <v>32</v>
      </c>
      <c r="F22" s="443" t="s">
        <v>101</v>
      </c>
      <c r="G22" s="362" t="s">
        <v>118</v>
      </c>
      <c r="H22" s="265" t="s">
        <v>384</v>
      </c>
      <c r="I22" s="265" t="s">
        <v>383</v>
      </c>
      <c r="J22" s="264" t="s">
        <v>34</v>
      </c>
      <c r="K22" s="264" t="s">
        <v>815</v>
      </c>
      <c r="L22" s="363">
        <v>2013</v>
      </c>
      <c r="M22" s="264" t="s">
        <v>2</v>
      </c>
      <c r="N22" s="366">
        <v>46</v>
      </c>
      <c r="O22" s="366"/>
      <c r="P22" s="366"/>
      <c r="Q22" s="364" t="s">
        <v>701</v>
      </c>
      <c r="R22" s="261" t="s">
        <v>209</v>
      </c>
      <c r="S22" s="263">
        <v>41583</v>
      </c>
      <c r="T22" s="263">
        <v>41639</v>
      </c>
      <c r="U22" s="265"/>
      <c r="V22" s="262" t="s">
        <v>443</v>
      </c>
      <c r="W22" s="445">
        <v>0.8</v>
      </c>
      <c r="X22" s="365" t="s">
        <v>430</v>
      </c>
      <c r="Y22" s="264"/>
      <c r="Z22" s="366"/>
      <c r="AA22" s="366"/>
      <c r="AB22" s="367" t="s">
        <v>480</v>
      </c>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row>
    <row r="23" spans="1:210" s="1" customFormat="1" ht="127.5" customHeight="1" x14ac:dyDescent="0.2">
      <c r="A23" s="2"/>
      <c r="B23" s="360">
        <v>1214</v>
      </c>
      <c r="C23" s="361" t="s">
        <v>30</v>
      </c>
      <c r="D23" s="361">
        <v>2013</v>
      </c>
      <c r="E23" s="266" t="s">
        <v>33</v>
      </c>
      <c r="F23" s="443" t="s">
        <v>101</v>
      </c>
      <c r="G23" s="362" t="s">
        <v>118</v>
      </c>
      <c r="H23" s="265" t="s">
        <v>384</v>
      </c>
      <c r="I23" s="266" t="s">
        <v>383</v>
      </c>
      <c r="J23" s="264" t="s">
        <v>34</v>
      </c>
      <c r="K23" s="264" t="s">
        <v>815</v>
      </c>
      <c r="L23" s="363">
        <v>2013</v>
      </c>
      <c r="M23" s="264" t="s">
        <v>2</v>
      </c>
      <c r="N23" s="363">
        <v>46</v>
      </c>
      <c r="O23" s="363"/>
      <c r="P23" s="363"/>
      <c r="Q23" s="364" t="s">
        <v>701</v>
      </c>
      <c r="R23" s="261"/>
      <c r="S23" s="263">
        <v>41583</v>
      </c>
      <c r="T23" s="263">
        <v>41639</v>
      </c>
      <c r="U23" s="265"/>
      <c r="V23" s="264" t="s">
        <v>444</v>
      </c>
      <c r="W23" s="445">
        <v>0.8</v>
      </c>
      <c r="X23" s="365" t="s">
        <v>430</v>
      </c>
      <c r="Y23" s="264"/>
      <c r="Z23" s="366"/>
      <c r="AA23" s="366"/>
      <c r="AB23" s="367" t="s">
        <v>480</v>
      </c>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row>
    <row r="24" spans="1:210" s="1" customFormat="1" ht="126.75" customHeight="1" x14ac:dyDescent="0.2">
      <c r="A24" s="2"/>
      <c r="B24" s="360">
        <v>1218</v>
      </c>
      <c r="C24" s="361" t="s">
        <v>31</v>
      </c>
      <c r="D24" s="361">
        <v>2013</v>
      </c>
      <c r="E24" s="266" t="s">
        <v>36</v>
      </c>
      <c r="F24" s="443" t="s">
        <v>101</v>
      </c>
      <c r="G24" s="362" t="s">
        <v>118</v>
      </c>
      <c r="H24" s="265" t="s">
        <v>384</v>
      </c>
      <c r="I24" s="266" t="s">
        <v>383</v>
      </c>
      <c r="J24" s="264" t="s">
        <v>34</v>
      </c>
      <c r="K24" s="264" t="s">
        <v>815</v>
      </c>
      <c r="L24" s="363">
        <v>2013</v>
      </c>
      <c r="M24" s="264" t="s">
        <v>2</v>
      </c>
      <c r="N24" s="363">
        <v>46</v>
      </c>
      <c r="O24" s="363"/>
      <c r="P24" s="363"/>
      <c r="Q24" s="364" t="s">
        <v>701</v>
      </c>
      <c r="R24" s="261" t="s">
        <v>210</v>
      </c>
      <c r="S24" s="263">
        <v>41583</v>
      </c>
      <c r="T24" s="263">
        <v>41639</v>
      </c>
      <c r="U24" s="265"/>
      <c r="V24" s="264" t="s">
        <v>445</v>
      </c>
      <c r="W24" s="445">
        <v>0.5</v>
      </c>
      <c r="X24" s="365" t="s">
        <v>430</v>
      </c>
      <c r="Y24" s="264"/>
      <c r="Z24" s="366"/>
      <c r="AA24" s="366"/>
      <c r="AB24" s="367" t="s">
        <v>480</v>
      </c>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row>
    <row r="25" spans="1:210" s="1" customFormat="1" ht="154.5" customHeight="1" x14ac:dyDescent="0.2">
      <c r="A25" s="2"/>
      <c r="B25" s="360">
        <v>1229</v>
      </c>
      <c r="C25" s="361" t="s">
        <v>35</v>
      </c>
      <c r="D25" s="361">
        <v>2013</v>
      </c>
      <c r="E25" s="266" t="s">
        <v>37</v>
      </c>
      <c r="F25" s="443" t="s">
        <v>101</v>
      </c>
      <c r="G25" s="362" t="s">
        <v>118</v>
      </c>
      <c r="H25" s="265" t="s">
        <v>384</v>
      </c>
      <c r="I25" s="266" t="s">
        <v>383</v>
      </c>
      <c r="J25" s="264" t="s">
        <v>34</v>
      </c>
      <c r="K25" s="264" t="s">
        <v>815</v>
      </c>
      <c r="L25" s="363">
        <v>2013</v>
      </c>
      <c r="M25" s="264" t="s">
        <v>2</v>
      </c>
      <c r="N25" s="363">
        <v>46</v>
      </c>
      <c r="O25" s="363"/>
      <c r="P25" s="363"/>
      <c r="Q25" s="364" t="s">
        <v>701</v>
      </c>
      <c r="R25" s="261" t="s">
        <v>211</v>
      </c>
      <c r="S25" s="263"/>
      <c r="T25" s="263"/>
      <c r="U25" s="265"/>
      <c r="V25" s="264" t="s">
        <v>446</v>
      </c>
      <c r="W25" s="445">
        <v>0.7</v>
      </c>
      <c r="X25" s="365" t="s">
        <v>430</v>
      </c>
      <c r="Y25" s="264"/>
      <c r="Z25" s="366"/>
      <c r="AA25" s="366"/>
      <c r="AB25" s="367" t="s">
        <v>480</v>
      </c>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row>
    <row r="26" spans="1:210" s="1" customFormat="1" ht="111.75" customHeight="1" x14ac:dyDescent="0.2">
      <c r="A26" s="2"/>
      <c r="B26" s="360">
        <v>1289</v>
      </c>
      <c r="C26" s="361" t="s">
        <v>40</v>
      </c>
      <c r="D26" s="361">
        <v>2013</v>
      </c>
      <c r="E26" s="266" t="s">
        <v>41</v>
      </c>
      <c r="F26" s="443" t="s">
        <v>427</v>
      </c>
      <c r="G26" s="362" t="s">
        <v>263</v>
      </c>
      <c r="H26" s="265" t="s">
        <v>122</v>
      </c>
      <c r="I26" s="266" t="s">
        <v>9</v>
      </c>
      <c r="J26" s="264" t="s">
        <v>39</v>
      </c>
      <c r="K26" s="264" t="s">
        <v>816</v>
      </c>
      <c r="L26" s="363">
        <v>2013</v>
      </c>
      <c r="M26" s="264" t="s">
        <v>2</v>
      </c>
      <c r="N26" s="363">
        <v>39</v>
      </c>
      <c r="O26" s="363"/>
      <c r="P26" s="363"/>
      <c r="Q26" s="364" t="s">
        <v>701</v>
      </c>
      <c r="R26" s="261"/>
      <c r="S26" s="263"/>
      <c r="T26" s="263"/>
      <c r="U26" s="265" t="s">
        <v>304</v>
      </c>
      <c r="V26" s="265" t="s">
        <v>305</v>
      </c>
      <c r="W26" s="445">
        <v>0.3</v>
      </c>
      <c r="X26" s="365" t="s">
        <v>430</v>
      </c>
      <c r="Y26" s="264" t="s">
        <v>405</v>
      </c>
      <c r="Z26" s="366"/>
      <c r="AA26" s="366"/>
      <c r="AB26" s="367" t="s">
        <v>481</v>
      </c>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row>
    <row r="27" spans="1:210" s="1" customFormat="1" ht="111.75" customHeight="1" x14ac:dyDescent="0.2">
      <c r="A27" s="2"/>
      <c r="B27" s="360">
        <v>1408</v>
      </c>
      <c r="C27" s="361" t="s">
        <v>923</v>
      </c>
      <c r="D27" s="361">
        <v>2013</v>
      </c>
      <c r="E27" s="266" t="s">
        <v>924</v>
      </c>
      <c r="F27" s="443" t="s">
        <v>104</v>
      </c>
      <c r="G27" s="362" t="s">
        <v>263</v>
      </c>
      <c r="H27" s="265" t="s">
        <v>91</v>
      </c>
      <c r="I27" s="266" t="s">
        <v>748</v>
      </c>
      <c r="J27" s="264" t="s">
        <v>925</v>
      </c>
      <c r="K27" s="264" t="s">
        <v>282</v>
      </c>
      <c r="L27" s="363">
        <v>2013</v>
      </c>
      <c r="M27" s="371" t="s">
        <v>238</v>
      </c>
      <c r="N27" s="363">
        <v>1</v>
      </c>
      <c r="O27" s="363"/>
      <c r="P27" s="363"/>
      <c r="Q27" s="364" t="s">
        <v>701</v>
      </c>
      <c r="R27" s="261" t="s">
        <v>926</v>
      </c>
      <c r="S27" s="263">
        <v>42551</v>
      </c>
      <c r="T27" s="263">
        <v>42735</v>
      </c>
      <c r="U27" s="265" t="s">
        <v>927</v>
      </c>
      <c r="V27" s="265" t="s">
        <v>928</v>
      </c>
      <c r="W27" s="445">
        <v>0.95</v>
      </c>
      <c r="X27" s="365" t="s">
        <v>430</v>
      </c>
      <c r="Y27" s="264"/>
      <c r="Z27" s="366"/>
      <c r="AA27" s="366"/>
      <c r="AB27" s="367" t="s">
        <v>481</v>
      </c>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row>
    <row r="28" spans="1:210" s="1" customFormat="1" ht="127.5" customHeight="1" x14ac:dyDescent="0.2">
      <c r="A28" s="2"/>
      <c r="B28" s="360">
        <v>1612</v>
      </c>
      <c r="C28" s="361">
        <v>401</v>
      </c>
      <c r="D28" s="361">
        <v>2013</v>
      </c>
      <c r="E28" s="266" t="s">
        <v>221</v>
      </c>
      <c r="F28" s="443" t="s">
        <v>119</v>
      </c>
      <c r="G28" s="362" t="s">
        <v>385</v>
      </c>
      <c r="H28" s="265" t="s">
        <v>345</v>
      </c>
      <c r="I28" s="266" t="s">
        <v>757</v>
      </c>
      <c r="J28" s="264" t="s">
        <v>46</v>
      </c>
      <c r="K28" s="264" t="s">
        <v>492</v>
      </c>
      <c r="L28" s="363">
        <v>2013</v>
      </c>
      <c r="M28" s="264" t="s">
        <v>6</v>
      </c>
      <c r="N28" s="363">
        <v>37</v>
      </c>
      <c r="O28" s="363"/>
      <c r="P28" s="363"/>
      <c r="Q28" s="364" t="s">
        <v>702</v>
      </c>
      <c r="R28" s="261"/>
      <c r="S28" s="263">
        <v>41487</v>
      </c>
      <c r="T28" s="263">
        <v>41639</v>
      </c>
      <c r="U28" s="265"/>
      <c r="V28" s="264" t="s">
        <v>386</v>
      </c>
      <c r="W28" s="445">
        <v>0</v>
      </c>
      <c r="X28" s="365" t="s">
        <v>430</v>
      </c>
      <c r="Y28" s="264"/>
      <c r="Z28" s="366"/>
      <c r="AA28" s="366"/>
      <c r="AB28" s="367" t="s">
        <v>481</v>
      </c>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row>
    <row r="29" spans="1:210" s="1" customFormat="1" ht="135" customHeight="1" x14ac:dyDescent="0.2">
      <c r="A29" s="2"/>
      <c r="B29" s="360">
        <v>1621</v>
      </c>
      <c r="C29" s="361">
        <v>410</v>
      </c>
      <c r="D29" s="361">
        <v>2013</v>
      </c>
      <c r="E29" s="266" t="s">
        <v>48</v>
      </c>
      <c r="F29" s="443" t="s">
        <v>101</v>
      </c>
      <c r="G29" s="362" t="s">
        <v>179</v>
      </c>
      <c r="H29" s="265" t="s">
        <v>47</v>
      </c>
      <c r="I29" s="266" t="s">
        <v>383</v>
      </c>
      <c r="J29" s="264" t="s">
        <v>46</v>
      </c>
      <c r="K29" s="264" t="s">
        <v>492</v>
      </c>
      <c r="L29" s="363">
        <v>2013</v>
      </c>
      <c r="M29" s="264" t="s">
        <v>2</v>
      </c>
      <c r="N29" s="363">
        <v>35</v>
      </c>
      <c r="O29" s="363"/>
      <c r="P29" s="363"/>
      <c r="Q29" s="364" t="s">
        <v>701</v>
      </c>
      <c r="R29" s="261"/>
      <c r="S29" s="263">
        <v>41487</v>
      </c>
      <c r="T29" s="263">
        <v>41639</v>
      </c>
      <c r="U29" s="265"/>
      <c r="V29" s="264" t="s">
        <v>213</v>
      </c>
      <c r="W29" s="445">
        <v>0.5</v>
      </c>
      <c r="X29" s="365" t="s">
        <v>430</v>
      </c>
      <c r="Y29" s="264"/>
      <c r="Z29" s="366"/>
      <c r="AA29" s="366"/>
      <c r="AB29" s="367" t="s">
        <v>480</v>
      </c>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row>
    <row r="30" spans="1:210" s="1" customFormat="1" ht="96" customHeight="1" x14ac:dyDescent="0.2">
      <c r="A30" s="2"/>
      <c r="B30" s="360">
        <v>1623</v>
      </c>
      <c r="C30" s="361">
        <v>412</v>
      </c>
      <c r="D30" s="361">
        <v>2013</v>
      </c>
      <c r="E30" s="266" t="s">
        <v>161</v>
      </c>
      <c r="F30" s="443" t="s">
        <v>101</v>
      </c>
      <c r="G30" s="362" t="s">
        <v>179</v>
      </c>
      <c r="H30" s="265" t="s">
        <v>47</v>
      </c>
      <c r="I30" s="266" t="s">
        <v>383</v>
      </c>
      <c r="J30" s="264" t="s">
        <v>46</v>
      </c>
      <c r="K30" s="264" t="s">
        <v>492</v>
      </c>
      <c r="L30" s="363">
        <v>2013</v>
      </c>
      <c r="M30" s="264" t="s">
        <v>2</v>
      </c>
      <c r="N30" s="363">
        <v>35</v>
      </c>
      <c r="O30" s="363"/>
      <c r="P30" s="363"/>
      <c r="Q30" s="364" t="s">
        <v>701</v>
      </c>
      <c r="R30" s="261"/>
      <c r="S30" s="263">
        <v>41487</v>
      </c>
      <c r="T30" s="263">
        <v>41639</v>
      </c>
      <c r="U30" s="265"/>
      <c r="V30" s="264" t="s">
        <v>387</v>
      </c>
      <c r="W30" s="445">
        <v>0.5</v>
      </c>
      <c r="X30" s="365" t="s">
        <v>430</v>
      </c>
      <c r="Y30" s="264"/>
      <c r="Z30" s="366"/>
      <c r="AA30" s="366"/>
      <c r="AB30" s="367" t="s">
        <v>480</v>
      </c>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row>
    <row r="31" spans="1:210" s="1" customFormat="1" ht="257.25" customHeight="1" x14ac:dyDescent="0.2">
      <c r="A31" s="2"/>
      <c r="B31" s="360">
        <v>1642</v>
      </c>
      <c r="C31" s="361">
        <v>431</v>
      </c>
      <c r="D31" s="361">
        <v>2013</v>
      </c>
      <c r="E31" s="266" t="s">
        <v>54</v>
      </c>
      <c r="F31" s="443" t="s">
        <v>101</v>
      </c>
      <c r="G31" s="362" t="s">
        <v>118</v>
      </c>
      <c r="H31" s="265" t="s">
        <v>52</v>
      </c>
      <c r="I31" s="266" t="s">
        <v>0</v>
      </c>
      <c r="J31" s="264" t="s">
        <v>51</v>
      </c>
      <c r="K31" s="264" t="s">
        <v>573</v>
      </c>
      <c r="L31" s="363">
        <v>2013</v>
      </c>
      <c r="M31" s="264" t="s">
        <v>2</v>
      </c>
      <c r="N31" s="363">
        <v>55</v>
      </c>
      <c r="O31" s="363"/>
      <c r="P31" s="363"/>
      <c r="Q31" s="364" t="s">
        <v>701</v>
      </c>
      <c r="R31" s="261" t="s">
        <v>619</v>
      </c>
      <c r="S31" s="263"/>
      <c r="T31" s="263"/>
      <c r="U31" s="265"/>
      <c r="V31" s="264" t="s">
        <v>620</v>
      </c>
      <c r="W31" s="445">
        <v>0</v>
      </c>
      <c r="X31" s="365" t="s">
        <v>430</v>
      </c>
      <c r="Y31" s="264"/>
      <c r="Z31" s="366"/>
      <c r="AA31" s="366"/>
      <c r="AB31" s="367" t="s">
        <v>480</v>
      </c>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row>
    <row r="32" spans="1:210" s="1" customFormat="1" ht="180.75" customHeight="1" x14ac:dyDescent="0.2">
      <c r="A32" s="2"/>
      <c r="B32" s="360">
        <v>1665</v>
      </c>
      <c r="C32" s="361">
        <v>454</v>
      </c>
      <c r="D32" s="361">
        <v>2013</v>
      </c>
      <c r="E32" s="266" t="s">
        <v>55</v>
      </c>
      <c r="F32" s="443" t="s">
        <v>101</v>
      </c>
      <c r="G32" s="362" t="s">
        <v>118</v>
      </c>
      <c r="H32" s="265" t="s">
        <v>52</v>
      </c>
      <c r="I32" s="266" t="s">
        <v>0</v>
      </c>
      <c r="J32" s="264" t="s">
        <v>51</v>
      </c>
      <c r="K32" s="264" t="s">
        <v>573</v>
      </c>
      <c r="L32" s="363">
        <v>2013</v>
      </c>
      <c r="M32" s="264" t="s">
        <v>2</v>
      </c>
      <c r="N32" s="363">
        <v>55</v>
      </c>
      <c r="O32" s="363"/>
      <c r="P32" s="363"/>
      <c r="Q32" s="364" t="s">
        <v>701</v>
      </c>
      <c r="R32" s="261" t="s">
        <v>621</v>
      </c>
      <c r="S32" s="263"/>
      <c r="T32" s="263"/>
      <c r="U32" s="265"/>
      <c r="V32" s="264" t="s">
        <v>622</v>
      </c>
      <c r="W32" s="445">
        <v>0</v>
      </c>
      <c r="X32" s="365" t="s">
        <v>430</v>
      </c>
      <c r="Y32" s="264"/>
      <c r="Z32" s="366"/>
      <c r="AA32" s="366"/>
      <c r="AB32" s="367" t="s">
        <v>480</v>
      </c>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row>
    <row r="33" spans="1:210" s="1" customFormat="1" ht="96" customHeight="1" x14ac:dyDescent="0.2">
      <c r="A33" s="2"/>
      <c r="B33" s="360">
        <v>1692</v>
      </c>
      <c r="C33" s="361">
        <v>481</v>
      </c>
      <c r="D33" s="361">
        <v>2013</v>
      </c>
      <c r="E33" s="266" t="s">
        <v>56</v>
      </c>
      <c r="F33" s="443" t="s">
        <v>101</v>
      </c>
      <c r="G33" s="362" t="s">
        <v>118</v>
      </c>
      <c r="H33" s="265" t="s">
        <v>261</v>
      </c>
      <c r="I33" s="266" t="s">
        <v>0</v>
      </c>
      <c r="J33" s="264" t="s">
        <v>53</v>
      </c>
      <c r="K33" s="264" t="s">
        <v>722</v>
      </c>
      <c r="L33" s="363">
        <v>2013</v>
      </c>
      <c r="M33" s="264" t="s">
        <v>2</v>
      </c>
      <c r="N33" s="363">
        <v>57</v>
      </c>
      <c r="O33" s="363"/>
      <c r="P33" s="363"/>
      <c r="Q33" s="364" t="s">
        <v>701</v>
      </c>
      <c r="R33" s="261" t="s">
        <v>840</v>
      </c>
      <c r="S33" s="263">
        <v>41554</v>
      </c>
      <c r="T33" s="263">
        <v>41639</v>
      </c>
      <c r="U33" s="265"/>
      <c r="V33" s="265" t="s">
        <v>841</v>
      </c>
      <c r="W33" s="445">
        <v>0.9</v>
      </c>
      <c r="X33" s="365" t="s">
        <v>430</v>
      </c>
      <c r="Y33" s="264"/>
      <c r="Z33" s="366"/>
      <c r="AA33" s="366"/>
      <c r="AB33" s="367" t="s">
        <v>480</v>
      </c>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row>
    <row r="34" spans="1:210" s="1" customFormat="1" ht="151.5" customHeight="1" x14ac:dyDescent="0.2">
      <c r="A34" s="2"/>
      <c r="B34" s="360">
        <v>1704</v>
      </c>
      <c r="C34" s="361">
        <v>493</v>
      </c>
      <c r="D34" s="361">
        <v>2013</v>
      </c>
      <c r="E34" s="266" t="s">
        <v>57</v>
      </c>
      <c r="F34" s="443" t="s">
        <v>101</v>
      </c>
      <c r="G34" s="362" t="s">
        <v>118</v>
      </c>
      <c r="H34" s="265" t="s">
        <v>261</v>
      </c>
      <c r="I34" s="266" t="s">
        <v>0</v>
      </c>
      <c r="J34" s="264" t="s">
        <v>53</v>
      </c>
      <c r="K34" s="264" t="s">
        <v>722</v>
      </c>
      <c r="L34" s="363">
        <v>2013</v>
      </c>
      <c r="M34" s="264" t="s">
        <v>2</v>
      </c>
      <c r="N34" s="363">
        <v>57</v>
      </c>
      <c r="O34" s="363"/>
      <c r="P34" s="363"/>
      <c r="Q34" s="364" t="s">
        <v>701</v>
      </c>
      <c r="R34" s="261" t="s">
        <v>842</v>
      </c>
      <c r="S34" s="263">
        <v>41554</v>
      </c>
      <c r="T34" s="263">
        <v>41639</v>
      </c>
      <c r="U34" s="265"/>
      <c r="V34" s="265" t="s">
        <v>843</v>
      </c>
      <c r="W34" s="445">
        <v>0</v>
      </c>
      <c r="X34" s="365" t="s">
        <v>430</v>
      </c>
      <c r="Y34" s="264"/>
      <c r="Z34" s="366"/>
      <c r="AA34" s="366"/>
      <c r="AB34" s="367" t="s">
        <v>480</v>
      </c>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row>
    <row r="35" spans="1:210" s="1" customFormat="1" ht="127.5" customHeight="1" x14ac:dyDescent="0.2">
      <c r="A35" s="2"/>
      <c r="B35" s="360">
        <v>1782</v>
      </c>
      <c r="C35" s="361">
        <v>571</v>
      </c>
      <c r="D35" s="361">
        <v>2013</v>
      </c>
      <c r="E35" s="266" t="s">
        <v>60</v>
      </c>
      <c r="F35" s="443" t="s">
        <v>101</v>
      </c>
      <c r="G35" s="362" t="s">
        <v>118</v>
      </c>
      <c r="H35" s="265" t="s">
        <v>384</v>
      </c>
      <c r="I35" s="266" t="s">
        <v>383</v>
      </c>
      <c r="J35" s="264" t="s">
        <v>58</v>
      </c>
      <c r="K35" s="264" t="s">
        <v>689</v>
      </c>
      <c r="L35" s="363">
        <v>2013</v>
      </c>
      <c r="M35" s="264" t="s">
        <v>2</v>
      </c>
      <c r="N35" s="363">
        <v>46</v>
      </c>
      <c r="O35" s="363"/>
      <c r="P35" s="363"/>
      <c r="Q35" s="364" t="s">
        <v>701</v>
      </c>
      <c r="R35" s="261"/>
      <c r="S35" s="263">
        <v>41583</v>
      </c>
      <c r="T35" s="263">
        <v>41639</v>
      </c>
      <c r="U35" s="265"/>
      <c r="V35" s="264" t="s">
        <v>447</v>
      </c>
      <c r="W35" s="445">
        <v>0.8</v>
      </c>
      <c r="X35" s="365" t="s">
        <v>430</v>
      </c>
      <c r="Y35" s="264"/>
      <c r="Z35" s="366"/>
      <c r="AA35" s="366"/>
      <c r="AB35" s="367" t="s">
        <v>480</v>
      </c>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row>
    <row r="36" spans="1:210" s="1" customFormat="1" ht="228.75" customHeight="1" x14ac:dyDescent="0.2">
      <c r="A36" s="2"/>
      <c r="B36" s="360">
        <v>1787</v>
      </c>
      <c r="C36" s="361">
        <v>576</v>
      </c>
      <c r="D36" s="361">
        <v>2013</v>
      </c>
      <c r="E36" s="266" t="s">
        <v>61</v>
      </c>
      <c r="F36" s="443" t="s">
        <v>101</v>
      </c>
      <c r="G36" s="362" t="s">
        <v>118</v>
      </c>
      <c r="H36" s="265" t="s">
        <v>384</v>
      </c>
      <c r="I36" s="266" t="s">
        <v>383</v>
      </c>
      <c r="J36" s="264" t="s">
        <v>58</v>
      </c>
      <c r="K36" s="264" t="s">
        <v>689</v>
      </c>
      <c r="L36" s="363">
        <v>2013</v>
      </c>
      <c r="M36" s="264" t="s">
        <v>2</v>
      </c>
      <c r="N36" s="363">
        <v>46</v>
      </c>
      <c r="O36" s="363"/>
      <c r="P36" s="363"/>
      <c r="Q36" s="364" t="s">
        <v>701</v>
      </c>
      <c r="R36" s="261" t="s">
        <v>388</v>
      </c>
      <c r="S36" s="263">
        <v>41583</v>
      </c>
      <c r="T36" s="263">
        <v>41639</v>
      </c>
      <c r="U36" s="265"/>
      <c r="V36" s="264" t="s">
        <v>448</v>
      </c>
      <c r="W36" s="445">
        <v>0.9</v>
      </c>
      <c r="X36" s="365" t="s">
        <v>430</v>
      </c>
      <c r="Y36" s="264"/>
      <c r="Z36" s="366"/>
      <c r="AA36" s="366"/>
      <c r="AB36" s="367" t="s">
        <v>480</v>
      </c>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row>
    <row r="37" spans="1:210" s="1" customFormat="1" ht="129" customHeight="1" x14ac:dyDescent="0.2">
      <c r="A37" s="2"/>
      <c r="B37" s="360">
        <v>1795</v>
      </c>
      <c r="C37" s="361">
        <v>584</v>
      </c>
      <c r="D37" s="361">
        <v>2013</v>
      </c>
      <c r="E37" s="266" t="s">
        <v>62</v>
      </c>
      <c r="F37" s="443" t="s">
        <v>101</v>
      </c>
      <c r="G37" s="362" t="s">
        <v>118</v>
      </c>
      <c r="H37" s="265" t="s">
        <v>384</v>
      </c>
      <c r="I37" s="266" t="s">
        <v>383</v>
      </c>
      <c r="J37" s="264" t="s">
        <v>58</v>
      </c>
      <c r="K37" s="264" t="s">
        <v>689</v>
      </c>
      <c r="L37" s="363">
        <v>2013</v>
      </c>
      <c r="M37" s="264" t="s">
        <v>2</v>
      </c>
      <c r="N37" s="363">
        <v>46</v>
      </c>
      <c r="O37" s="363"/>
      <c r="P37" s="363"/>
      <c r="Q37" s="364" t="s">
        <v>701</v>
      </c>
      <c r="R37" s="261"/>
      <c r="S37" s="263"/>
      <c r="T37" s="263"/>
      <c r="U37" s="265"/>
      <c r="V37" s="264" t="s">
        <v>449</v>
      </c>
      <c r="W37" s="445">
        <v>0.8</v>
      </c>
      <c r="X37" s="365" t="s">
        <v>430</v>
      </c>
      <c r="Y37" s="264"/>
      <c r="Z37" s="366"/>
      <c r="AA37" s="366"/>
      <c r="AB37" s="367" t="s">
        <v>480</v>
      </c>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row>
    <row r="38" spans="1:210" s="1" customFormat="1" ht="174.75" customHeight="1" x14ac:dyDescent="0.2">
      <c r="A38" s="2"/>
      <c r="B38" s="360">
        <v>1901</v>
      </c>
      <c r="C38" s="361">
        <v>690</v>
      </c>
      <c r="D38" s="361">
        <v>2013</v>
      </c>
      <c r="E38" s="266" t="s">
        <v>65</v>
      </c>
      <c r="F38" s="443" t="s">
        <v>101</v>
      </c>
      <c r="G38" s="362" t="s">
        <v>118</v>
      </c>
      <c r="H38" s="265" t="s">
        <v>174</v>
      </c>
      <c r="I38" s="266" t="s">
        <v>0</v>
      </c>
      <c r="J38" s="264" t="s">
        <v>63</v>
      </c>
      <c r="K38" s="264" t="s">
        <v>770</v>
      </c>
      <c r="L38" s="363">
        <v>2013</v>
      </c>
      <c r="M38" s="264" t="s">
        <v>2</v>
      </c>
      <c r="N38" s="363">
        <v>56</v>
      </c>
      <c r="O38" s="363"/>
      <c r="P38" s="363"/>
      <c r="Q38" s="364" t="s">
        <v>701</v>
      </c>
      <c r="R38" s="261"/>
      <c r="S38" s="263"/>
      <c r="T38" s="263"/>
      <c r="U38" s="265"/>
      <c r="V38" s="264" t="s">
        <v>854</v>
      </c>
      <c r="W38" s="445">
        <v>0</v>
      </c>
      <c r="X38" s="369" t="s">
        <v>430</v>
      </c>
      <c r="Y38" s="264"/>
      <c r="Z38" s="366"/>
      <c r="AA38" s="366"/>
      <c r="AB38" s="367" t="s">
        <v>480</v>
      </c>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row>
    <row r="39" spans="1:210" s="1" customFormat="1" ht="111.75" customHeight="1" x14ac:dyDescent="0.2">
      <c r="A39" s="2"/>
      <c r="B39" s="360">
        <v>1904</v>
      </c>
      <c r="C39" s="361">
        <v>693</v>
      </c>
      <c r="D39" s="361">
        <v>2013</v>
      </c>
      <c r="E39" s="266" t="s">
        <v>66</v>
      </c>
      <c r="F39" s="443" t="s">
        <v>101</v>
      </c>
      <c r="G39" s="362" t="s">
        <v>118</v>
      </c>
      <c r="H39" s="265" t="s">
        <v>174</v>
      </c>
      <c r="I39" s="266" t="s">
        <v>0</v>
      </c>
      <c r="J39" s="264" t="s">
        <v>63</v>
      </c>
      <c r="K39" s="264" t="s">
        <v>770</v>
      </c>
      <c r="L39" s="363">
        <v>2013</v>
      </c>
      <c r="M39" s="264" t="s">
        <v>2</v>
      </c>
      <c r="N39" s="363">
        <v>56</v>
      </c>
      <c r="O39" s="363"/>
      <c r="P39" s="363"/>
      <c r="Q39" s="364" t="s">
        <v>701</v>
      </c>
      <c r="R39" s="261"/>
      <c r="S39" s="263"/>
      <c r="T39" s="263"/>
      <c r="U39" s="265"/>
      <c r="V39" s="264" t="s">
        <v>855</v>
      </c>
      <c r="W39" s="445">
        <v>0</v>
      </c>
      <c r="X39" s="365" t="s">
        <v>430</v>
      </c>
      <c r="Y39" s="264"/>
      <c r="Z39" s="366"/>
      <c r="AA39" s="366"/>
      <c r="AB39" s="367" t="s">
        <v>480</v>
      </c>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row>
    <row r="40" spans="1:210" s="1" customFormat="1" ht="126" customHeight="1" x14ac:dyDescent="0.2">
      <c r="A40" s="2"/>
      <c r="B40" s="360">
        <v>1906</v>
      </c>
      <c r="C40" s="361">
        <v>695</v>
      </c>
      <c r="D40" s="361">
        <v>2013</v>
      </c>
      <c r="E40" s="266" t="s">
        <v>67</v>
      </c>
      <c r="F40" s="443" t="s">
        <v>101</v>
      </c>
      <c r="G40" s="362" t="s">
        <v>118</v>
      </c>
      <c r="H40" s="265" t="s">
        <v>174</v>
      </c>
      <c r="I40" s="266" t="s">
        <v>0</v>
      </c>
      <c r="J40" s="264" t="s">
        <v>63</v>
      </c>
      <c r="K40" s="264" t="s">
        <v>770</v>
      </c>
      <c r="L40" s="363">
        <v>2013</v>
      </c>
      <c r="M40" s="264" t="s">
        <v>2</v>
      </c>
      <c r="N40" s="363">
        <v>56</v>
      </c>
      <c r="O40" s="363"/>
      <c r="P40" s="363"/>
      <c r="Q40" s="364" t="s">
        <v>701</v>
      </c>
      <c r="R40" s="261"/>
      <c r="S40" s="263"/>
      <c r="T40" s="263"/>
      <c r="U40" s="265"/>
      <c r="V40" s="264" t="s">
        <v>856</v>
      </c>
      <c r="W40" s="445">
        <v>0</v>
      </c>
      <c r="X40" s="365" t="s">
        <v>430</v>
      </c>
      <c r="Y40" s="264"/>
      <c r="Z40" s="366"/>
      <c r="AA40" s="366"/>
      <c r="AB40" s="367" t="s">
        <v>480</v>
      </c>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row>
    <row r="41" spans="1:210" s="1" customFormat="1" ht="89.25" customHeight="1" x14ac:dyDescent="0.2">
      <c r="A41" s="2"/>
      <c r="B41" s="360">
        <v>1907</v>
      </c>
      <c r="C41" s="361">
        <v>696</v>
      </c>
      <c r="D41" s="361">
        <v>2013</v>
      </c>
      <c r="E41" s="266" t="s">
        <v>68</v>
      </c>
      <c r="F41" s="443" t="s">
        <v>101</v>
      </c>
      <c r="G41" s="362" t="s">
        <v>118</v>
      </c>
      <c r="H41" s="265" t="s">
        <v>174</v>
      </c>
      <c r="I41" s="266" t="s">
        <v>0</v>
      </c>
      <c r="J41" s="264" t="s">
        <v>63</v>
      </c>
      <c r="K41" s="264" t="s">
        <v>770</v>
      </c>
      <c r="L41" s="363">
        <v>2013</v>
      </c>
      <c r="M41" s="264" t="s">
        <v>2</v>
      </c>
      <c r="N41" s="363">
        <v>56</v>
      </c>
      <c r="O41" s="363"/>
      <c r="P41" s="363"/>
      <c r="Q41" s="364" t="s">
        <v>701</v>
      </c>
      <c r="R41" s="261"/>
      <c r="S41" s="263"/>
      <c r="T41" s="263"/>
      <c r="U41" s="265"/>
      <c r="V41" s="264" t="s">
        <v>857</v>
      </c>
      <c r="W41" s="445">
        <v>0</v>
      </c>
      <c r="X41" s="365" t="s">
        <v>430</v>
      </c>
      <c r="Y41" s="264"/>
      <c r="Z41" s="366"/>
      <c r="AA41" s="366"/>
      <c r="AB41" s="367" t="s">
        <v>480</v>
      </c>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row>
    <row r="42" spans="1:210" s="1" customFormat="1" ht="127.5" customHeight="1" x14ac:dyDescent="0.2">
      <c r="A42" s="2"/>
      <c r="B42" s="360">
        <v>1909</v>
      </c>
      <c r="C42" s="361">
        <v>698</v>
      </c>
      <c r="D42" s="361">
        <v>2013</v>
      </c>
      <c r="E42" s="266" t="s">
        <v>69</v>
      </c>
      <c r="F42" s="443" t="s">
        <v>101</v>
      </c>
      <c r="G42" s="362" t="s">
        <v>118</v>
      </c>
      <c r="H42" s="265" t="s">
        <v>174</v>
      </c>
      <c r="I42" s="266" t="s">
        <v>0</v>
      </c>
      <c r="J42" s="264" t="s">
        <v>63</v>
      </c>
      <c r="K42" s="264" t="s">
        <v>770</v>
      </c>
      <c r="L42" s="363">
        <v>2013</v>
      </c>
      <c r="M42" s="264" t="s">
        <v>2</v>
      </c>
      <c r="N42" s="363">
        <v>56</v>
      </c>
      <c r="O42" s="363"/>
      <c r="P42" s="363"/>
      <c r="Q42" s="364" t="s">
        <v>701</v>
      </c>
      <c r="R42" s="261"/>
      <c r="S42" s="263"/>
      <c r="T42" s="263"/>
      <c r="U42" s="265"/>
      <c r="V42" s="264" t="s">
        <v>858</v>
      </c>
      <c r="W42" s="445">
        <v>0</v>
      </c>
      <c r="X42" s="365" t="s">
        <v>430</v>
      </c>
      <c r="Y42" s="264"/>
      <c r="Z42" s="366"/>
      <c r="AA42" s="366"/>
      <c r="AB42" s="367" t="s">
        <v>480</v>
      </c>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row>
    <row r="43" spans="1:210" s="1" customFormat="1" ht="99" customHeight="1" x14ac:dyDescent="0.2">
      <c r="A43" s="2"/>
      <c r="B43" s="360">
        <v>2015</v>
      </c>
      <c r="C43" s="361">
        <v>804</v>
      </c>
      <c r="D43" s="361">
        <v>2013</v>
      </c>
      <c r="E43" s="266" t="s">
        <v>72</v>
      </c>
      <c r="F43" s="443" t="s">
        <v>101</v>
      </c>
      <c r="G43" s="362" t="s">
        <v>118</v>
      </c>
      <c r="H43" s="265" t="s">
        <v>13</v>
      </c>
      <c r="I43" s="266" t="s">
        <v>383</v>
      </c>
      <c r="J43" s="264" t="s">
        <v>70</v>
      </c>
      <c r="K43" s="264" t="s">
        <v>814</v>
      </c>
      <c r="L43" s="363">
        <v>2013</v>
      </c>
      <c r="M43" s="264" t="s">
        <v>2</v>
      </c>
      <c r="N43" s="363">
        <v>18</v>
      </c>
      <c r="O43" s="363"/>
      <c r="P43" s="363"/>
      <c r="Q43" s="364" t="s">
        <v>701</v>
      </c>
      <c r="R43" s="261" t="s">
        <v>803</v>
      </c>
      <c r="S43" s="263">
        <v>41617</v>
      </c>
      <c r="T43" s="263">
        <v>41851</v>
      </c>
      <c r="U43" s="265"/>
      <c r="V43" s="264" t="s">
        <v>208</v>
      </c>
      <c r="W43" s="445">
        <v>0</v>
      </c>
      <c r="X43" s="365" t="s">
        <v>430</v>
      </c>
      <c r="Y43" s="264"/>
      <c r="Z43" s="366"/>
      <c r="AA43" s="366"/>
      <c r="AB43" s="367" t="s">
        <v>480</v>
      </c>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row>
    <row r="44" spans="1:210" s="1" customFormat="1" ht="75.75" customHeight="1" x14ac:dyDescent="0.2">
      <c r="A44" s="2"/>
      <c r="B44" s="360">
        <v>2018</v>
      </c>
      <c r="C44" s="361">
        <v>807</v>
      </c>
      <c r="D44" s="361">
        <v>2013</v>
      </c>
      <c r="E44" s="266" t="s">
        <v>73</v>
      </c>
      <c r="F44" s="443" t="s">
        <v>101</v>
      </c>
      <c r="G44" s="362" t="s">
        <v>118</v>
      </c>
      <c r="H44" s="265" t="s">
        <v>13</v>
      </c>
      <c r="I44" s="266" t="s">
        <v>383</v>
      </c>
      <c r="J44" s="264" t="s">
        <v>70</v>
      </c>
      <c r="K44" s="264" t="s">
        <v>814</v>
      </c>
      <c r="L44" s="363">
        <v>2013</v>
      </c>
      <c r="M44" s="264" t="s">
        <v>2</v>
      </c>
      <c r="N44" s="363">
        <v>18</v>
      </c>
      <c r="O44" s="363"/>
      <c r="P44" s="363"/>
      <c r="Q44" s="364" t="s">
        <v>701</v>
      </c>
      <c r="R44" s="261"/>
      <c r="S44" s="263">
        <v>41617</v>
      </c>
      <c r="T44" s="263">
        <v>41851</v>
      </c>
      <c r="U44" s="265"/>
      <c r="V44" s="264" t="s">
        <v>389</v>
      </c>
      <c r="W44" s="445">
        <v>0</v>
      </c>
      <c r="X44" s="365" t="s">
        <v>430</v>
      </c>
      <c r="Y44" s="264"/>
      <c r="Z44" s="366"/>
      <c r="AA44" s="366"/>
      <c r="AB44" s="367" t="s">
        <v>480</v>
      </c>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row>
    <row r="45" spans="1:210" s="1" customFormat="1" ht="69" customHeight="1" x14ac:dyDescent="0.2">
      <c r="A45" s="2"/>
      <c r="B45" s="360">
        <v>2026</v>
      </c>
      <c r="C45" s="361">
        <v>815</v>
      </c>
      <c r="D45" s="361">
        <v>2013</v>
      </c>
      <c r="E45" s="266" t="s">
        <v>74</v>
      </c>
      <c r="F45" s="443" t="s">
        <v>101</v>
      </c>
      <c r="G45" s="362" t="s">
        <v>118</v>
      </c>
      <c r="H45" s="265" t="s">
        <v>13</v>
      </c>
      <c r="I45" s="266" t="s">
        <v>383</v>
      </c>
      <c r="J45" s="264" t="s">
        <v>70</v>
      </c>
      <c r="K45" s="264" t="s">
        <v>814</v>
      </c>
      <c r="L45" s="363">
        <v>2013</v>
      </c>
      <c r="M45" s="264" t="s">
        <v>2</v>
      </c>
      <c r="N45" s="363">
        <v>18</v>
      </c>
      <c r="O45" s="363"/>
      <c r="P45" s="363"/>
      <c r="Q45" s="364" t="s">
        <v>701</v>
      </c>
      <c r="R45" s="261"/>
      <c r="S45" s="263">
        <v>41617</v>
      </c>
      <c r="T45" s="263">
        <v>41851</v>
      </c>
      <c r="U45" s="265"/>
      <c r="V45" s="264" t="s">
        <v>390</v>
      </c>
      <c r="W45" s="445">
        <v>0</v>
      </c>
      <c r="X45" s="365" t="s">
        <v>430</v>
      </c>
      <c r="Y45" s="264"/>
      <c r="Z45" s="366"/>
      <c r="AA45" s="366"/>
      <c r="AB45" s="367" t="s">
        <v>480</v>
      </c>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row>
    <row r="46" spans="1:210" s="1" customFormat="1" ht="167.25" customHeight="1" x14ac:dyDescent="0.2">
      <c r="A46" s="2"/>
      <c r="B46" s="360">
        <v>2042</v>
      </c>
      <c r="C46" s="361">
        <v>831</v>
      </c>
      <c r="D46" s="361">
        <v>2013</v>
      </c>
      <c r="E46" s="266" t="s">
        <v>163</v>
      </c>
      <c r="F46" s="443" t="s">
        <v>101</v>
      </c>
      <c r="G46" s="362" t="s">
        <v>118</v>
      </c>
      <c r="H46" s="265" t="s">
        <v>75</v>
      </c>
      <c r="I46" s="266" t="s">
        <v>383</v>
      </c>
      <c r="J46" s="264" t="s">
        <v>70</v>
      </c>
      <c r="K46" s="264" t="s">
        <v>814</v>
      </c>
      <c r="L46" s="363">
        <v>2013</v>
      </c>
      <c r="M46" s="264" t="s">
        <v>2</v>
      </c>
      <c r="N46" s="363">
        <v>41</v>
      </c>
      <c r="O46" s="363"/>
      <c r="P46" s="363"/>
      <c r="Q46" s="364" t="s">
        <v>701</v>
      </c>
      <c r="R46" s="261" t="s">
        <v>623</v>
      </c>
      <c r="S46" s="263">
        <v>41617</v>
      </c>
      <c r="T46" s="263">
        <v>41851</v>
      </c>
      <c r="U46" s="265"/>
      <c r="V46" s="264" t="s">
        <v>624</v>
      </c>
      <c r="W46" s="445">
        <v>0</v>
      </c>
      <c r="X46" s="365" t="s">
        <v>430</v>
      </c>
      <c r="Y46" s="264"/>
      <c r="Z46" s="366"/>
      <c r="AA46" s="366"/>
      <c r="AB46" s="367" t="s">
        <v>480</v>
      </c>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row>
    <row r="47" spans="1:210" s="1" customFormat="1" ht="33" customHeight="1" x14ac:dyDescent="0.2">
      <c r="A47" s="2"/>
      <c r="B47" s="360">
        <v>2048</v>
      </c>
      <c r="C47" s="361">
        <v>1</v>
      </c>
      <c r="D47" s="361">
        <v>2014</v>
      </c>
      <c r="E47" s="265" t="s">
        <v>77</v>
      </c>
      <c r="F47" s="443" t="s">
        <v>909</v>
      </c>
      <c r="G47" s="362" t="s">
        <v>385</v>
      </c>
      <c r="H47" s="265" t="s">
        <v>295</v>
      </c>
      <c r="I47" s="366" t="s">
        <v>747</v>
      </c>
      <c r="J47" s="264" t="s">
        <v>76</v>
      </c>
      <c r="K47" s="264" t="s">
        <v>815</v>
      </c>
      <c r="L47" s="363">
        <v>2014</v>
      </c>
      <c r="M47" s="264" t="s">
        <v>2</v>
      </c>
      <c r="N47" s="366">
        <v>119</v>
      </c>
      <c r="O47" s="366"/>
      <c r="P47" s="366"/>
      <c r="Q47" s="364" t="s">
        <v>701</v>
      </c>
      <c r="R47" s="261"/>
      <c r="S47" s="263"/>
      <c r="T47" s="263"/>
      <c r="U47" s="265"/>
      <c r="V47" s="265" t="s">
        <v>296</v>
      </c>
      <c r="W47" s="445">
        <v>0.5</v>
      </c>
      <c r="X47" s="365" t="s">
        <v>430</v>
      </c>
      <c r="Y47" s="264"/>
      <c r="Z47" s="366"/>
      <c r="AA47" s="366"/>
      <c r="AB47" s="367" t="s">
        <v>481</v>
      </c>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row>
    <row r="48" spans="1:210" s="1" customFormat="1" ht="120.75" customHeight="1" x14ac:dyDescent="0.2">
      <c r="A48" s="2"/>
      <c r="B48" s="360">
        <v>2051</v>
      </c>
      <c r="C48" s="361">
        <v>4</v>
      </c>
      <c r="D48" s="361">
        <v>2014</v>
      </c>
      <c r="E48" s="266" t="s">
        <v>78</v>
      </c>
      <c r="F48" s="443" t="s">
        <v>909</v>
      </c>
      <c r="G48" s="362" t="s">
        <v>157</v>
      </c>
      <c r="H48" s="265" t="s">
        <v>64</v>
      </c>
      <c r="I48" s="265" t="s">
        <v>747</v>
      </c>
      <c r="J48" s="264" t="s">
        <v>76</v>
      </c>
      <c r="K48" s="264" t="s">
        <v>815</v>
      </c>
      <c r="L48" s="363">
        <v>2014</v>
      </c>
      <c r="M48" s="264" t="s">
        <v>2</v>
      </c>
      <c r="N48" s="363">
        <v>119</v>
      </c>
      <c r="O48" s="363"/>
      <c r="P48" s="363"/>
      <c r="Q48" s="364" t="s">
        <v>702</v>
      </c>
      <c r="R48" s="261" t="s">
        <v>294</v>
      </c>
      <c r="S48" s="263">
        <v>42488</v>
      </c>
      <c r="T48" s="263">
        <v>42735</v>
      </c>
      <c r="U48" s="265"/>
      <c r="V48" s="265"/>
      <c r="W48" s="445">
        <v>0.5</v>
      </c>
      <c r="X48" s="365" t="s">
        <v>430</v>
      </c>
      <c r="Y48" s="264"/>
      <c r="Z48" s="366"/>
      <c r="AA48" s="366"/>
      <c r="AB48" s="367" t="s">
        <v>481</v>
      </c>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row>
    <row r="49" spans="1:210" s="1" customFormat="1" ht="94.5" customHeight="1" x14ac:dyDescent="0.2">
      <c r="A49" s="2"/>
      <c r="B49" s="360">
        <v>2056</v>
      </c>
      <c r="C49" s="361">
        <v>9</v>
      </c>
      <c r="D49" s="361">
        <v>2014</v>
      </c>
      <c r="E49" s="266" t="s">
        <v>79</v>
      </c>
      <c r="F49" s="443" t="s">
        <v>909</v>
      </c>
      <c r="G49" s="362" t="s">
        <v>118</v>
      </c>
      <c r="H49" s="265" t="s">
        <v>297</v>
      </c>
      <c r="I49" s="265" t="s">
        <v>747</v>
      </c>
      <c r="J49" s="264" t="s">
        <v>76</v>
      </c>
      <c r="K49" s="264" t="s">
        <v>815</v>
      </c>
      <c r="L49" s="363">
        <v>2014</v>
      </c>
      <c r="M49" s="264" t="s">
        <v>2</v>
      </c>
      <c r="N49" s="363">
        <v>119</v>
      </c>
      <c r="O49" s="363"/>
      <c r="P49" s="363"/>
      <c r="Q49" s="364" t="s">
        <v>701</v>
      </c>
      <c r="R49" s="261" t="s">
        <v>323</v>
      </c>
      <c r="S49" s="263"/>
      <c r="T49" s="263"/>
      <c r="U49" s="265" t="s">
        <v>322</v>
      </c>
      <c r="V49" s="366"/>
      <c r="W49" s="445">
        <v>0.5</v>
      </c>
      <c r="X49" s="365" t="s">
        <v>430</v>
      </c>
      <c r="Y49" s="264"/>
      <c r="Z49" s="366"/>
      <c r="AA49" s="366"/>
      <c r="AB49" s="367" t="s">
        <v>481</v>
      </c>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row>
    <row r="50" spans="1:210" s="1" customFormat="1" ht="132" customHeight="1" x14ac:dyDescent="0.2">
      <c r="A50" s="2"/>
      <c r="B50" s="360">
        <v>2058</v>
      </c>
      <c r="C50" s="361">
        <v>11</v>
      </c>
      <c r="D50" s="361">
        <v>2014</v>
      </c>
      <c r="E50" s="266" t="s">
        <v>306</v>
      </c>
      <c r="F50" s="443" t="s">
        <v>909</v>
      </c>
      <c r="G50" s="362" t="s">
        <v>385</v>
      </c>
      <c r="H50" s="265" t="s">
        <v>295</v>
      </c>
      <c r="I50" s="265" t="s">
        <v>747</v>
      </c>
      <c r="J50" s="264" t="s">
        <v>76</v>
      </c>
      <c r="K50" s="264" t="s">
        <v>815</v>
      </c>
      <c r="L50" s="363">
        <v>2014</v>
      </c>
      <c r="M50" s="264" t="s">
        <v>2</v>
      </c>
      <c r="N50" s="363">
        <v>119</v>
      </c>
      <c r="O50" s="363"/>
      <c r="P50" s="363"/>
      <c r="Q50" s="364" t="s">
        <v>701</v>
      </c>
      <c r="R50" s="261"/>
      <c r="S50" s="263"/>
      <c r="T50" s="263"/>
      <c r="U50" s="265" t="s">
        <v>307</v>
      </c>
      <c r="V50" s="366"/>
      <c r="W50" s="445">
        <v>0</v>
      </c>
      <c r="X50" s="365" t="s">
        <v>430</v>
      </c>
      <c r="Y50" s="264"/>
      <c r="Z50" s="366"/>
      <c r="AA50" s="366"/>
      <c r="AB50" s="367" t="s">
        <v>481</v>
      </c>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row>
    <row r="51" spans="1:210" s="1" customFormat="1" ht="260.25" customHeight="1" x14ac:dyDescent="0.2">
      <c r="A51" s="2"/>
      <c r="B51" s="360">
        <v>2106</v>
      </c>
      <c r="C51" s="361">
        <v>59</v>
      </c>
      <c r="D51" s="373">
        <v>2014</v>
      </c>
      <c r="E51" s="266" t="s">
        <v>84</v>
      </c>
      <c r="F51" s="443" t="s">
        <v>101</v>
      </c>
      <c r="G51" s="362" t="s">
        <v>118</v>
      </c>
      <c r="H51" s="265" t="s">
        <v>83</v>
      </c>
      <c r="I51" s="266" t="s">
        <v>383</v>
      </c>
      <c r="J51" s="264" t="s">
        <v>80</v>
      </c>
      <c r="K51" s="264" t="s">
        <v>817</v>
      </c>
      <c r="L51" s="363">
        <v>2014</v>
      </c>
      <c r="M51" s="264" t="s">
        <v>2</v>
      </c>
      <c r="N51" s="363">
        <v>135</v>
      </c>
      <c r="O51" s="363"/>
      <c r="P51" s="363"/>
      <c r="Q51" s="364" t="s">
        <v>701</v>
      </c>
      <c r="R51" s="261" t="s">
        <v>391</v>
      </c>
      <c r="S51" s="263">
        <v>41730</v>
      </c>
      <c r="T51" s="263">
        <v>42004</v>
      </c>
      <c r="U51" s="265"/>
      <c r="V51" s="264" t="s">
        <v>625</v>
      </c>
      <c r="W51" s="445">
        <v>0</v>
      </c>
      <c r="X51" s="365" t="s">
        <v>430</v>
      </c>
      <c r="Y51" s="264"/>
      <c r="Z51" s="366"/>
      <c r="AA51" s="366"/>
      <c r="AB51" s="367" t="s">
        <v>480</v>
      </c>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row>
    <row r="52" spans="1:210" s="1" customFormat="1" ht="198" customHeight="1" x14ac:dyDescent="0.2">
      <c r="A52" s="2"/>
      <c r="B52" s="360">
        <v>2123</v>
      </c>
      <c r="C52" s="361">
        <v>76</v>
      </c>
      <c r="D52" s="361">
        <v>2014</v>
      </c>
      <c r="E52" s="266" t="s">
        <v>85</v>
      </c>
      <c r="F52" s="443" t="s">
        <v>102</v>
      </c>
      <c r="G52" s="362" t="s">
        <v>263</v>
      </c>
      <c r="H52" s="265" t="s">
        <v>1013</v>
      </c>
      <c r="I52" s="266" t="s">
        <v>752</v>
      </c>
      <c r="J52" s="264" t="s">
        <v>80</v>
      </c>
      <c r="K52" s="264" t="s">
        <v>817</v>
      </c>
      <c r="L52" s="363">
        <v>2014</v>
      </c>
      <c r="M52" s="264" t="s">
        <v>2</v>
      </c>
      <c r="N52" s="363">
        <v>124</v>
      </c>
      <c r="O52" s="363"/>
      <c r="P52" s="363"/>
      <c r="Q52" s="364" t="s">
        <v>701</v>
      </c>
      <c r="R52" s="261" t="s">
        <v>334</v>
      </c>
      <c r="S52" s="263">
        <v>42461</v>
      </c>
      <c r="T52" s="263">
        <v>42551</v>
      </c>
      <c r="U52" s="265" t="s">
        <v>339</v>
      </c>
      <c r="V52" s="265" t="s">
        <v>583</v>
      </c>
      <c r="W52" s="445">
        <v>0.5</v>
      </c>
      <c r="X52" s="365" t="s">
        <v>430</v>
      </c>
      <c r="Y52" s="264"/>
      <c r="Z52" s="366"/>
      <c r="AA52" s="366"/>
      <c r="AB52" s="367" t="s">
        <v>481</v>
      </c>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row>
    <row r="53" spans="1:210" s="1" customFormat="1" ht="204.75" customHeight="1" x14ac:dyDescent="0.2">
      <c r="A53" s="2"/>
      <c r="B53" s="360">
        <v>2166</v>
      </c>
      <c r="C53" s="361">
        <v>119</v>
      </c>
      <c r="D53" s="361">
        <v>2014</v>
      </c>
      <c r="E53" s="266" t="s">
        <v>86</v>
      </c>
      <c r="F53" s="443" t="s">
        <v>101</v>
      </c>
      <c r="G53" s="362" t="s">
        <v>118</v>
      </c>
      <c r="H53" s="265" t="s">
        <v>162</v>
      </c>
      <c r="I53" s="266" t="s">
        <v>0</v>
      </c>
      <c r="J53" s="264" t="s">
        <v>80</v>
      </c>
      <c r="K53" s="264" t="s">
        <v>817</v>
      </c>
      <c r="L53" s="363">
        <v>2014</v>
      </c>
      <c r="M53" s="264" t="s">
        <v>2</v>
      </c>
      <c r="N53" s="363">
        <v>43</v>
      </c>
      <c r="O53" s="363"/>
      <c r="P53" s="363"/>
      <c r="Q53" s="364" t="s">
        <v>701</v>
      </c>
      <c r="R53" s="261" t="s">
        <v>618</v>
      </c>
      <c r="S53" s="263">
        <v>41730</v>
      </c>
      <c r="T53" s="263">
        <v>42004</v>
      </c>
      <c r="U53" s="265"/>
      <c r="V53" s="264" t="s">
        <v>998</v>
      </c>
      <c r="W53" s="445">
        <v>1</v>
      </c>
      <c r="X53" s="365" t="s">
        <v>428</v>
      </c>
      <c r="Y53" s="264"/>
      <c r="Z53" s="366" t="s">
        <v>816</v>
      </c>
      <c r="AA53" s="366">
        <v>2017</v>
      </c>
      <c r="AB53" s="367" t="s">
        <v>480</v>
      </c>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row>
    <row r="54" spans="1:210" s="1" customFormat="1" ht="150.75" customHeight="1" x14ac:dyDescent="0.2">
      <c r="A54" s="2"/>
      <c r="B54" s="360">
        <v>2189</v>
      </c>
      <c r="C54" s="361">
        <v>142</v>
      </c>
      <c r="D54" s="361">
        <v>2014</v>
      </c>
      <c r="E54" s="266" t="s">
        <v>88</v>
      </c>
      <c r="F54" s="443" t="s">
        <v>101</v>
      </c>
      <c r="G54" s="362" t="s">
        <v>179</v>
      </c>
      <c r="H54" s="265" t="s">
        <v>130</v>
      </c>
      <c r="I54" s="266" t="s">
        <v>383</v>
      </c>
      <c r="J54" s="264" t="s">
        <v>87</v>
      </c>
      <c r="K54" s="264" t="s">
        <v>282</v>
      </c>
      <c r="L54" s="363">
        <v>2014</v>
      </c>
      <c r="M54" s="264" t="s">
        <v>2</v>
      </c>
      <c r="N54" s="363">
        <v>47</v>
      </c>
      <c r="O54" s="363"/>
      <c r="P54" s="363"/>
      <c r="Q54" s="364" t="s">
        <v>701</v>
      </c>
      <c r="R54" s="261"/>
      <c r="S54" s="263">
        <v>41761</v>
      </c>
      <c r="T54" s="263">
        <v>42004</v>
      </c>
      <c r="U54" s="265"/>
      <c r="V54" s="264" t="s">
        <v>999</v>
      </c>
      <c r="W54" s="445">
        <v>1</v>
      </c>
      <c r="X54" s="365" t="s">
        <v>428</v>
      </c>
      <c r="Y54" s="264"/>
      <c r="Z54" s="366" t="s">
        <v>816</v>
      </c>
      <c r="AA54" s="366">
        <v>2017</v>
      </c>
      <c r="AB54" s="367" t="s">
        <v>480</v>
      </c>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row>
    <row r="55" spans="1:210" s="1" customFormat="1" ht="184.5" customHeight="1" x14ac:dyDescent="0.2">
      <c r="A55" s="2"/>
      <c r="B55" s="360">
        <v>2278</v>
      </c>
      <c r="C55" s="361">
        <v>231</v>
      </c>
      <c r="D55" s="361">
        <v>2014</v>
      </c>
      <c r="E55" s="266" t="s">
        <v>92</v>
      </c>
      <c r="F55" s="443" t="s">
        <v>101</v>
      </c>
      <c r="G55" s="362" t="s">
        <v>118</v>
      </c>
      <c r="H55" s="265" t="s">
        <v>12</v>
      </c>
      <c r="I55" s="266" t="s">
        <v>49</v>
      </c>
      <c r="J55" s="264" t="s">
        <v>90</v>
      </c>
      <c r="K55" s="264" t="s">
        <v>370</v>
      </c>
      <c r="L55" s="363">
        <v>2014</v>
      </c>
      <c r="M55" s="264" t="s">
        <v>2</v>
      </c>
      <c r="N55" s="363">
        <v>44</v>
      </c>
      <c r="O55" s="363"/>
      <c r="P55" s="363"/>
      <c r="Q55" s="364" t="s">
        <v>701</v>
      </c>
      <c r="R55" s="261" t="s">
        <v>207</v>
      </c>
      <c r="S55" s="263">
        <v>41793</v>
      </c>
      <c r="T55" s="263">
        <v>42004</v>
      </c>
      <c r="U55" s="265"/>
      <c r="V55" s="264" t="s">
        <v>847</v>
      </c>
      <c r="W55" s="445">
        <v>0.8</v>
      </c>
      <c r="X55" s="365" t="s">
        <v>430</v>
      </c>
      <c r="Y55" s="264"/>
      <c r="Z55" s="366"/>
      <c r="AA55" s="366"/>
      <c r="AB55" s="367" t="s">
        <v>480</v>
      </c>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row>
    <row r="56" spans="1:210" s="1" customFormat="1" ht="181.5" customHeight="1" x14ac:dyDescent="0.2">
      <c r="A56" s="2"/>
      <c r="B56" s="360">
        <v>2292</v>
      </c>
      <c r="C56" s="361">
        <v>245</v>
      </c>
      <c r="D56" s="361">
        <v>2014</v>
      </c>
      <c r="E56" s="266" t="s">
        <v>93</v>
      </c>
      <c r="F56" s="443" t="s">
        <v>101</v>
      </c>
      <c r="G56" s="362" t="s">
        <v>118</v>
      </c>
      <c r="H56" s="265" t="s">
        <v>14</v>
      </c>
      <c r="I56" s="266" t="s">
        <v>49</v>
      </c>
      <c r="J56" s="264" t="s">
        <v>90</v>
      </c>
      <c r="K56" s="264" t="s">
        <v>370</v>
      </c>
      <c r="L56" s="363">
        <v>2014</v>
      </c>
      <c r="M56" s="264" t="s">
        <v>2</v>
      </c>
      <c r="N56" s="363">
        <v>45</v>
      </c>
      <c r="O56" s="363"/>
      <c r="P56" s="363"/>
      <c r="Q56" s="364" t="s">
        <v>701</v>
      </c>
      <c r="R56" s="261"/>
      <c r="S56" s="263">
        <v>41793</v>
      </c>
      <c r="T56" s="263">
        <v>42004</v>
      </c>
      <c r="U56" s="265"/>
      <c r="V56" s="264" t="s">
        <v>626</v>
      </c>
      <c r="W56" s="445">
        <v>0</v>
      </c>
      <c r="X56" s="365" t="s">
        <v>430</v>
      </c>
      <c r="Y56" s="264"/>
      <c r="Z56" s="366"/>
      <c r="AA56" s="366"/>
      <c r="AB56" s="367" t="s">
        <v>480</v>
      </c>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row>
    <row r="57" spans="1:210" s="1" customFormat="1" ht="78.75" x14ac:dyDescent="0.2">
      <c r="A57" s="2"/>
      <c r="B57" s="360">
        <v>2377</v>
      </c>
      <c r="C57" s="361">
        <v>330</v>
      </c>
      <c r="D57" s="361">
        <v>2014</v>
      </c>
      <c r="E57" s="266" t="s">
        <v>94</v>
      </c>
      <c r="F57" s="443" t="s">
        <v>101</v>
      </c>
      <c r="G57" s="362" t="s">
        <v>118</v>
      </c>
      <c r="H57" s="265" t="s">
        <v>59</v>
      </c>
      <c r="I57" s="266" t="s">
        <v>0</v>
      </c>
      <c r="J57" s="264" t="s">
        <v>90</v>
      </c>
      <c r="K57" s="264" t="s">
        <v>370</v>
      </c>
      <c r="L57" s="363">
        <v>2014</v>
      </c>
      <c r="M57" s="264" t="s">
        <v>2</v>
      </c>
      <c r="N57" s="407">
        <v>51</v>
      </c>
      <c r="O57" s="407"/>
      <c r="P57" s="407"/>
      <c r="Q57" s="364" t="s">
        <v>701</v>
      </c>
      <c r="R57" s="261" t="s">
        <v>627</v>
      </c>
      <c r="S57" s="263">
        <v>41793</v>
      </c>
      <c r="T57" s="263">
        <v>42004</v>
      </c>
      <c r="U57" s="265"/>
      <c r="V57" s="264" t="s">
        <v>849</v>
      </c>
      <c r="W57" s="445">
        <v>0</v>
      </c>
      <c r="X57" s="365" t="s">
        <v>430</v>
      </c>
      <c r="Y57" s="264"/>
      <c r="Z57" s="366"/>
      <c r="AA57" s="366"/>
      <c r="AB57" s="367" t="s">
        <v>480</v>
      </c>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row>
    <row r="58" spans="1:210" s="1" customFormat="1" ht="140.25" customHeight="1" x14ac:dyDescent="0.2">
      <c r="A58" s="2"/>
      <c r="B58" s="360">
        <v>2391</v>
      </c>
      <c r="C58" s="361">
        <v>344</v>
      </c>
      <c r="D58" s="361">
        <v>2014</v>
      </c>
      <c r="E58" s="266" t="s">
        <v>95</v>
      </c>
      <c r="F58" s="443" t="s">
        <v>125</v>
      </c>
      <c r="G58" s="362" t="s">
        <v>548</v>
      </c>
      <c r="H58" s="265" t="s">
        <v>258</v>
      </c>
      <c r="I58" s="265" t="s">
        <v>750</v>
      </c>
      <c r="J58" s="264" t="s">
        <v>97</v>
      </c>
      <c r="K58" s="264" t="s">
        <v>479</v>
      </c>
      <c r="L58" s="363">
        <v>2014</v>
      </c>
      <c r="M58" s="264" t="s">
        <v>2</v>
      </c>
      <c r="N58" s="363">
        <v>111</v>
      </c>
      <c r="O58" s="363"/>
      <c r="P58" s="363"/>
      <c r="Q58" s="364" t="s">
        <v>701</v>
      </c>
      <c r="R58" s="261" t="str">
        <f>U58</f>
        <v>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v>
      </c>
      <c r="S58" s="263"/>
      <c r="T58" s="263"/>
      <c r="U58" s="368" t="s">
        <v>365</v>
      </c>
      <c r="V58" s="366"/>
      <c r="W58" s="445">
        <v>0</v>
      </c>
      <c r="X58" s="365" t="s">
        <v>430</v>
      </c>
      <c r="Y58" s="264"/>
      <c r="Z58" s="366"/>
      <c r="AA58" s="366"/>
      <c r="AB58" s="367" t="s">
        <v>481</v>
      </c>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row>
    <row r="59" spans="1:210" s="1" customFormat="1" ht="47.25" x14ac:dyDescent="0.2">
      <c r="A59" s="2"/>
      <c r="B59" s="360">
        <v>2392</v>
      </c>
      <c r="C59" s="361">
        <v>345</v>
      </c>
      <c r="D59" s="361">
        <v>2014</v>
      </c>
      <c r="E59" s="266" t="s">
        <v>96</v>
      </c>
      <c r="F59" s="443" t="s">
        <v>125</v>
      </c>
      <c r="G59" s="362" t="s">
        <v>548</v>
      </c>
      <c r="H59" s="265" t="s">
        <v>258</v>
      </c>
      <c r="I59" s="265" t="s">
        <v>750</v>
      </c>
      <c r="J59" s="264" t="s">
        <v>97</v>
      </c>
      <c r="K59" s="264" t="s">
        <v>479</v>
      </c>
      <c r="L59" s="363">
        <v>2014</v>
      </c>
      <c r="M59" s="264" t="s">
        <v>2</v>
      </c>
      <c r="N59" s="363">
        <v>111</v>
      </c>
      <c r="O59" s="363"/>
      <c r="P59" s="363"/>
      <c r="Q59" s="364" t="s">
        <v>701</v>
      </c>
      <c r="R59" s="261" t="str">
        <f>U59</f>
        <v>22/03/2016, (VPRE)
* Ídem No. 2391</v>
      </c>
      <c r="S59" s="263"/>
      <c r="T59" s="263"/>
      <c r="U59" s="265" t="s">
        <v>366</v>
      </c>
      <c r="V59" s="366"/>
      <c r="W59" s="445">
        <v>0</v>
      </c>
      <c r="X59" s="365" t="s">
        <v>430</v>
      </c>
      <c r="Y59" s="264"/>
      <c r="Z59" s="366"/>
      <c r="AA59" s="366"/>
      <c r="AB59" s="367" t="s">
        <v>481</v>
      </c>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row>
    <row r="60" spans="1:210" s="1" customFormat="1" ht="152.25" customHeight="1" x14ac:dyDescent="0.2">
      <c r="A60" s="2"/>
      <c r="B60" s="360">
        <v>2468</v>
      </c>
      <c r="C60" s="361">
        <v>421</v>
      </c>
      <c r="D60" s="361">
        <v>2014</v>
      </c>
      <c r="E60" s="266" t="s">
        <v>106</v>
      </c>
      <c r="F60" s="443" t="s">
        <v>102</v>
      </c>
      <c r="G60" s="362" t="s">
        <v>263</v>
      </c>
      <c r="H60" s="265" t="s">
        <v>1013</v>
      </c>
      <c r="I60" s="266" t="s">
        <v>752</v>
      </c>
      <c r="J60" s="264" t="s">
        <v>98</v>
      </c>
      <c r="K60" s="264" t="s">
        <v>492</v>
      </c>
      <c r="L60" s="363">
        <v>2014</v>
      </c>
      <c r="M60" s="264" t="s">
        <v>2</v>
      </c>
      <c r="N60" s="363">
        <v>32</v>
      </c>
      <c r="O60" s="363"/>
      <c r="P60" s="363"/>
      <c r="Q60" s="364" t="s">
        <v>701</v>
      </c>
      <c r="R60" s="261" t="s">
        <v>392</v>
      </c>
      <c r="S60" s="263">
        <v>41974</v>
      </c>
      <c r="T60" s="263">
        <v>42552</v>
      </c>
      <c r="U60" s="265"/>
      <c r="V60" s="265" t="s">
        <v>426</v>
      </c>
      <c r="W60" s="445">
        <v>0.9</v>
      </c>
      <c r="X60" s="365" t="s">
        <v>430</v>
      </c>
      <c r="Y60" s="264"/>
      <c r="Z60" s="366"/>
      <c r="AA60" s="366"/>
      <c r="AB60" s="367" t="s">
        <v>481</v>
      </c>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row>
    <row r="61" spans="1:210" s="1" customFormat="1" ht="129" customHeight="1" x14ac:dyDescent="0.2">
      <c r="A61" s="2"/>
      <c r="B61" s="360">
        <v>2482</v>
      </c>
      <c r="C61" s="361">
        <v>435</v>
      </c>
      <c r="D61" s="361">
        <v>2014</v>
      </c>
      <c r="E61" s="266" t="s">
        <v>108</v>
      </c>
      <c r="F61" s="443" t="s">
        <v>104</v>
      </c>
      <c r="G61" s="362" t="s">
        <v>263</v>
      </c>
      <c r="H61" s="265" t="s">
        <v>91</v>
      </c>
      <c r="I61" s="266" t="s">
        <v>748</v>
      </c>
      <c r="J61" s="264" t="s">
        <v>114</v>
      </c>
      <c r="K61" s="264" t="s">
        <v>573</v>
      </c>
      <c r="L61" s="363">
        <v>2014</v>
      </c>
      <c r="M61" s="371" t="s">
        <v>238</v>
      </c>
      <c r="N61" s="363">
        <v>1</v>
      </c>
      <c r="O61" s="363"/>
      <c r="P61" s="363"/>
      <c r="Q61" s="364" t="s">
        <v>701</v>
      </c>
      <c r="R61" s="261" t="s">
        <v>329</v>
      </c>
      <c r="S61" s="263">
        <v>42551</v>
      </c>
      <c r="T61" s="263">
        <v>42735</v>
      </c>
      <c r="U61" s="265" t="s">
        <v>330</v>
      </c>
      <c r="V61" s="265" t="s">
        <v>331</v>
      </c>
      <c r="W61" s="445">
        <v>0.6</v>
      </c>
      <c r="X61" s="365" t="s">
        <v>430</v>
      </c>
      <c r="Y61" s="264"/>
      <c r="Z61" s="366"/>
      <c r="AA61" s="366"/>
      <c r="AB61" s="367" t="s">
        <v>481</v>
      </c>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row>
    <row r="62" spans="1:210" s="1" customFormat="1" ht="114" customHeight="1" x14ac:dyDescent="0.2">
      <c r="A62" s="2"/>
      <c r="B62" s="360">
        <v>2485</v>
      </c>
      <c r="C62" s="361">
        <v>438</v>
      </c>
      <c r="D62" s="361">
        <v>2014</v>
      </c>
      <c r="E62" s="266" t="s">
        <v>109</v>
      </c>
      <c r="F62" s="443" t="s">
        <v>104</v>
      </c>
      <c r="G62" s="362" t="s">
        <v>263</v>
      </c>
      <c r="H62" s="265" t="s">
        <v>91</v>
      </c>
      <c r="I62" s="266" t="s">
        <v>748</v>
      </c>
      <c r="J62" s="264" t="s">
        <v>114</v>
      </c>
      <c r="K62" s="264" t="s">
        <v>573</v>
      </c>
      <c r="L62" s="363">
        <v>2014</v>
      </c>
      <c r="M62" s="371" t="s">
        <v>238</v>
      </c>
      <c r="N62" s="363">
        <v>1</v>
      </c>
      <c r="O62" s="363"/>
      <c r="P62" s="363"/>
      <c r="Q62" s="364" t="s">
        <v>701</v>
      </c>
      <c r="R62" s="261" t="s">
        <v>826</v>
      </c>
      <c r="S62" s="263">
        <v>42370</v>
      </c>
      <c r="T62" s="263">
        <v>42735</v>
      </c>
      <c r="U62" s="265" t="s">
        <v>468</v>
      </c>
      <c r="V62" s="425" t="s">
        <v>827</v>
      </c>
      <c r="W62" s="445">
        <v>0.9</v>
      </c>
      <c r="X62" s="365" t="s">
        <v>430</v>
      </c>
      <c r="Y62" s="264"/>
      <c r="Z62" s="366"/>
      <c r="AA62" s="366"/>
      <c r="AB62" s="367" t="s">
        <v>481</v>
      </c>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row>
    <row r="63" spans="1:210" s="1" customFormat="1" ht="106.5" customHeight="1" x14ac:dyDescent="0.2">
      <c r="A63" s="2"/>
      <c r="B63" s="360">
        <v>2515</v>
      </c>
      <c r="C63" s="361">
        <v>468</v>
      </c>
      <c r="D63" s="361">
        <v>2014</v>
      </c>
      <c r="E63" s="266" t="s">
        <v>113</v>
      </c>
      <c r="F63" s="443" t="s">
        <v>100</v>
      </c>
      <c r="G63" s="362" t="s">
        <v>385</v>
      </c>
      <c r="H63" s="265" t="s">
        <v>138</v>
      </c>
      <c r="I63" s="266" t="s">
        <v>757</v>
      </c>
      <c r="J63" s="264" t="s">
        <v>112</v>
      </c>
      <c r="K63" s="264" t="s">
        <v>689</v>
      </c>
      <c r="L63" s="363">
        <v>2014</v>
      </c>
      <c r="M63" s="264" t="s">
        <v>6</v>
      </c>
      <c r="N63" s="363">
        <v>8</v>
      </c>
      <c r="O63" s="363"/>
      <c r="P63" s="363"/>
      <c r="Q63" s="364" t="s">
        <v>701</v>
      </c>
      <c r="R63" s="261" t="s">
        <v>298</v>
      </c>
      <c r="S63" s="263">
        <v>42492</v>
      </c>
      <c r="T63" s="263">
        <v>42734</v>
      </c>
      <c r="U63" s="266"/>
      <c r="V63" s="265" t="s">
        <v>393</v>
      </c>
      <c r="W63" s="445">
        <v>0</v>
      </c>
      <c r="X63" s="365" t="s">
        <v>430</v>
      </c>
      <c r="Y63" s="264"/>
      <c r="Z63" s="366"/>
      <c r="AA63" s="366"/>
      <c r="AB63" s="367" t="s">
        <v>481</v>
      </c>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row>
    <row r="64" spans="1:210" s="1" customFormat="1" ht="134.25" customHeight="1" x14ac:dyDescent="0.2">
      <c r="A64" s="2"/>
      <c r="B64" s="360">
        <v>2560</v>
      </c>
      <c r="C64" s="361">
        <v>513</v>
      </c>
      <c r="D64" s="361">
        <v>2014</v>
      </c>
      <c r="E64" s="266" t="s">
        <v>115</v>
      </c>
      <c r="F64" s="443" t="s">
        <v>909</v>
      </c>
      <c r="G64" s="362" t="s">
        <v>385</v>
      </c>
      <c r="H64" s="265" t="s">
        <v>345</v>
      </c>
      <c r="I64" s="265" t="s">
        <v>747</v>
      </c>
      <c r="J64" s="264" t="s">
        <v>110</v>
      </c>
      <c r="K64" s="264" t="s">
        <v>722</v>
      </c>
      <c r="L64" s="363">
        <v>2014</v>
      </c>
      <c r="M64" s="264" t="s">
        <v>2</v>
      </c>
      <c r="N64" s="363">
        <v>119</v>
      </c>
      <c r="O64" s="363"/>
      <c r="P64" s="363"/>
      <c r="Q64" s="364" t="s">
        <v>701</v>
      </c>
      <c r="R64" s="261"/>
      <c r="S64" s="263"/>
      <c r="T64" s="263"/>
      <c r="U64" s="265" t="s">
        <v>308</v>
      </c>
      <c r="V64" s="366"/>
      <c r="W64" s="445">
        <v>0</v>
      </c>
      <c r="X64" s="365" t="s">
        <v>430</v>
      </c>
      <c r="Y64" s="264"/>
      <c r="Z64" s="366"/>
      <c r="AA64" s="366"/>
      <c r="AB64" s="367" t="s">
        <v>481</v>
      </c>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row>
    <row r="65" spans="1:210" s="1" customFormat="1" ht="80.25" customHeight="1" x14ac:dyDescent="0.2">
      <c r="A65" s="2"/>
      <c r="B65" s="360">
        <v>2563</v>
      </c>
      <c r="C65" s="361">
        <v>516</v>
      </c>
      <c r="D65" s="361">
        <v>2014</v>
      </c>
      <c r="E65" s="266" t="s">
        <v>116</v>
      </c>
      <c r="F65" s="443" t="s">
        <v>909</v>
      </c>
      <c r="G65" s="362" t="s">
        <v>157</v>
      </c>
      <c r="H65" s="265" t="s">
        <v>64</v>
      </c>
      <c r="I65" s="265" t="s">
        <v>747</v>
      </c>
      <c r="J65" s="264" t="s">
        <v>110</v>
      </c>
      <c r="K65" s="264" t="s">
        <v>722</v>
      </c>
      <c r="L65" s="363">
        <v>2014</v>
      </c>
      <c r="M65" s="264" t="s">
        <v>2</v>
      </c>
      <c r="N65" s="363">
        <v>119</v>
      </c>
      <c r="O65" s="363"/>
      <c r="P65" s="363"/>
      <c r="Q65" s="364" t="s">
        <v>702</v>
      </c>
      <c r="R65" s="261" t="s">
        <v>309</v>
      </c>
      <c r="S65" s="263">
        <v>42488</v>
      </c>
      <c r="T65" s="263">
        <v>42735</v>
      </c>
      <c r="U65" s="265" t="s">
        <v>310</v>
      </c>
      <c r="V65" s="366"/>
      <c r="W65" s="445">
        <v>0</v>
      </c>
      <c r="X65" s="365" t="s">
        <v>430</v>
      </c>
      <c r="Y65" s="264"/>
      <c r="Z65" s="366"/>
      <c r="AA65" s="366"/>
      <c r="AB65" s="367" t="s">
        <v>481</v>
      </c>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row>
    <row r="66" spans="1:210" s="1" customFormat="1" ht="113.25" customHeight="1" x14ac:dyDescent="0.2">
      <c r="A66" s="2"/>
      <c r="B66" s="360">
        <v>2568</v>
      </c>
      <c r="C66" s="361">
        <v>521</v>
      </c>
      <c r="D66" s="361">
        <v>2014</v>
      </c>
      <c r="E66" s="266" t="s">
        <v>121</v>
      </c>
      <c r="F66" s="443" t="s">
        <v>102</v>
      </c>
      <c r="G66" s="362" t="s">
        <v>156</v>
      </c>
      <c r="H66" s="265" t="s">
        <v>259</v>
      </c>
      <c r="I66" s="266" t="s">
        <v>752</v>
      </c>
      <c r="J66" s="264" t="s">
        <v>120</v>
      </c>
      <c r="K66" s="264" t="s">
        <v>770</v>
      </c>
      <c r="L66" s="363">
        <v>2014</v>
      </c>
      <c r="M66" s="264" t="s">
        <v>2</v>
      </c>
      <c r="N66" s="363">
        <v>7</v>
      </c>
      <c r="O66" s="363"/>
      <c r="P66" s="363"/>
      <c r="Q66" s="364" t="s">
        <v>701</v>
      </c>
      <c r="R66" s="261" t="s">
        <v>289</v>
      </c>
      <c r="S66" s="263">
        <v>41974</v>
      </c>
      <c r="T66" s="263">
        <v>42552</v>
      </c>
      <c r="U66" s="265"/>
      <c r="V66" s="265" t="s">
        <v>1014</v>
      </c>
      <c r="W66" s="445">
        <v>1</v>
      </c>
      <c r="X66" s="365" t="s">
        <v>428</v>
      </c>
      <c r="Y66" s="265" t="s">
        <v>290</v>
      </c>
      <c r="Z66" s="366" t="s">
        <v>816</v>
      </c>
      <c r="AA66" s="366">
        <v>2017</v>
      </c>
      <c r="AB66" s="367" t="s">
        <v>481</v>
      </c>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row>
    <row r="67" spans="1:210" s="1" customFormat="1" ht="210" customHeight="1" x14ac:dyDescent="0.2">
      <c r="A67" s="2"/>
      <c r="B67" s="360">
        <v>2622</v>
      </c>
      <c r="C67" s="361">
        <v>575</v>
      </c>
      <c r="D67" s="361">
        <v>2014</v>
      </c>
      <c r="E67" s="266" t="s">
        <v>124</v>
      </c>
      <c r="F67" s="443" t="s">
        <v>101</v>
      </c>
      <c r="G67" s="362" t="s">
        <v>179</v>
      </c>
      <c r="H67" s="265" t="s">
        <v>19</v>
      </c>
      <c r="I67" s="266" t="s">
        <v>0</v>
      </c>
      <c r="J67" s="264" t="s">
        <v>120</v>
      </c>
      <c r="K67" s="264" t="s">
        <v>770</v>
      </c>
      <c r="L67" s="363">
        <v>2014</v>
      </c>
      <c r="M67" s="264" t="s">
        <v>2</v>
      </c>
      <c r="N67" s="363">
        <v>16</v>
      </c>
      <c r="O67" s="363"/>
      <c r="P67" s="363"/>
      <c r="Q67" s="364" t="s">
        <v>701</v>
      </c>
      <c r="R67" s="261" t="s">
        <v>274</v>
      </c>
      <c r="S67" s="263">
        <v>41974</v>
      </c>
      <c r="T67" s="370">
        <v>42340</v>
      </c>
      <c r="U67" s="266"/>
      <c r="V67" s="264" t="s">
        <v>628</v>
      </c>
      <c r="W67" s="445">
        <v>0</v>
      </c>
      <c r="X67" s="365" t="s">
        <v>430</v>
      </c>
      <c r="Y67" s="264"/>
      <c r="Z67" s="366"/>
      <c r="AA67" s="366"/>
      <c r="AB67" s="367" t="s">
        <v>480</v>
      </c>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row>
    <row r="68" spans="1:210" s="1" customFormat="1" ht="88.5" customHeight="1" x14ac:dyDescent="0.2">
      <c r="A68" s="2"/>
      <c r="B68" s="360">
        <v>2698</v>
      </c>
      <c r="C68" s="361">
        <v>651</v>
      </c>
      <c r="D68" s="361">
        <v>2014</v>
      </c>
      <c r="E68" s="266" t="s">
        <v>126</v>
      </c>
      <c r="F68" s="443" t="s">
        <v>100</v>
      </c>
      <c r="G68" s="362" t="s">
        <v>385</v>
      </c>
      <c r="H68" s="265" t="s">
        <v>138</v>
      </c>
      <c r="I68" s="266" t="s">
        <v>757</v>
      </c>
      <c r="J68" s="264" t="s">
        <v>112</v>
      </c>
      <c r="K68" s="264" t="s">
        <v>689</v>
      </c>
      <c r="L68" s="363">
        <v>2014</v>
      </c>
      <c r="M68" s="264" t="s">
        <v>6</v>
      </c>
      <c r="N68" s="363">
        <v>8</v>
      </c>
      <c r="O68" s="363"/>
      <c r="P68" s="363"/>
      <c r="Q68" s="364" t="s">
        <v>701</v>
      </c>
      <c r="R68" s="261" t="s">
        <v>299</v>
      </c>
      <c r="S68" s="263">
        <v>42492</v>
      </c>
      <c r="T68" s="263">
        <v>42734</v>
      </c>
      <c r="U68" s="266"/>
      <c r="V68" s="265" t="s">
        <v>300</v>
      </c>
      <c r="W68" s="445">
        <v>0</v>
      </c>
      <c r="X68" s="365" t="s">
        <v>430</v>
      </c>
      <c r="Y68" s="264"/>
      <c r="Z68" s="366"/>
      <c r="AA68" s="366"/>
      <c r="AB68" s="367" t="s">
        <v>481</v>
      </c>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row>
    <row r="69" spans="1:210" s="1" customFormat="1" ht="291.75" customHeight="1" x14ac:dyDescent="0.2">
      <c r="A69" s="2"/>
      <c r="B69" s="360">
        <v>2790</v>
      </c>
      <c r="C69" s="361">
        <v>86</v>
      </c>
      <c r="D69" s="361">
        <v>2015</v>
      </c>
      <c r="E69" s="363" t="s">
        <v>703</v>
      </c>
      <c r="F69" s="443" t="s">
        <v>101</v>
      </c>
      <c r="G69" s="362" t="s">
        <v>118</v>
      </c>
      <c r="H69" s="265" t="s">
        <v>406</v>
      </c>
      <c r="I69" s="266" t="s">
        <v>751</v>
      </c>
      <c r="J69" s="264" t="s">
        <v>128</v>
      </c>
      <c r="K69" s="264" t="s">
        <v>370</v>
      </c>
      <c r="L69" s="363">
        <v>2015</v>
      </c>
      <c r="M69" s="264" t="s">
        <v>2</v>
      </c>
      <c r="N69" s="363">
        <v>10</v>
      </c>
      <c r="O69" s="363"/>
      <c r="P69" s="363"/>
      <c r="Q69" s="364" t="s">
        <v>701</v>
      </c>
      <c r="R69" s="261" t="s">
        <v>394</v>
      </c>
      <c r="S69" s="263">
        <v>42156</v>
      </c>
      <c r="T69" s="370"/>
      <c r="U69" s="366"/>
      <c r="V69" s="264" t="s">
        <v>629</v>
      </c>
      <c r="W69" s="445">
        <v>0</v>
      </c>
      <c r="X69" s="365" t="s">
        <v>430</v>
      </c>
      <c r="Y69" s="264"/>
      <c r="Z69" s="366"/>
      <c r="AA69" s="366"/>
      <c r="AB69" s="367" t="s">
        <v>480</v>
      </c>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row>
    <row r="70" spans="1:210" s="1" customFormat="1" ht="130.5" customHeight="1" x14ac:dyDescent="0.2">
      <c r="A70" s="2"/>
      <c r="B70" s="360">
        <v>2805</v>
      </c>
      <c r="C70" s="361">
        <v>101</v>
      </c>
      <c r="D70" s="361">
        <v>2015</v>
      </c>
      <c r="E70" s="266" t="s">
        <v>136</v>
      </c>
      <c r="F70" s="443" t="s">
        <v>101</v>
      </c>
      <c r="G70" s="362" t="s">
        <v>118</v>
      </c>
      <c r="H70" s="265" t="s">
        <v>135</v>
      </c>
      <c r="I70" s="266" t="s">
        <v>751</v>
      </c>
      <c r="J70" s="264" t="s">
        <v>128</v>
      </c>
      <c r="K70" s="264" t="s">
        <v>370</v>
      </c>
      <c r="L70" s="363">
        <v>2015</v>
      </c>
      <c r="M70" s="264" t="s">
        <v>2</v>
      </c>
      <c r="N70" s="363">
        <v>37</v>
      </c>
      <c r="O70" s="363"/>
      <c r="P70" s="363"/>
      <c r="Q70" s="364" t="s">
        <v>701</v>
      </c>
      <c r="R70" s="261" t="s">
        <v>395</v>
      </c>
      <c r="S70" s="263"/>
      <c r="T70" s="370"/>
      <c r="U70" s="366"/>
      <c r="V70" s="264" t="s">
        <v>630</v>
      </c>
      <c r="W70" s="445">
        <v>0</v>
      </c>
      <c r="X70" s="365" t="s">
        <v>430</v>
      </c>
      <c r="Y70" s="264"/>
      <c r="Z70" s="366"/>
      <c r="AA70" s="366"/>
      <c r="AB70" s="367" t="s">
        <v>480</v>
      </c>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row>
    <row r="71" spans="1:210" s="1" customFormat="1" ht="174" customHeight="1" x14ac:dyDescent="0.2">
      <c r="A71" s="2"/>
      <c r="B71" s="360">
        <v>2814</v>
      </c>
      <c r="C71" s="361">
        <v>110</v>
      </c>
      <c r="D71" s="361">
        <v>2015</v>
      </c>
      <c r="E71" s="266" t="s">
        <v>137</v>
      </c>
      <c r="F71" s="443" t="s">
        <v>101</v>
      </c>
      <c r="G71" s="362" t="s">
        <v>118</v>
      </c>
      <c r="H71" s="265" t="s">
        <v>135</v>
      </c>
      <c r="I71" s="266" t="s">
        <v>751</v>
      </c>
      <c r="J71" s="264" t="s">
        <v>128</v>
      </c>
      <c r="K71" s="264" t="s">
        <v>370</v>
      </c>
      <c r="L71" s="363">
        <v>2015</v>
      </c>
      <c r="M71" s="264" t="s">
        <v>2</v>
      </c>
      <c r="N71" s="363">
        <v>37</v>
      </c>
      <c r="O71" s="363"/>
      <c r="P71" s="363"/>
      <c r="Q71" s="364" t="s">
        <v>701</v>
      </c>
      <c r="R71" s="261" t="s">
        <v>396</v>
      </c>
      <c r="S71" s="263"/>
      <c r="T71" s="370"/>
      <c r="U71" s="366"/>
      <c r="V71" s="264" t="s">
        <v>631</v>
      </c>
      <c r="W71" s="445">
        <v>0</v>
      </c>
      <c r="X71" s="365" t="s">
        <v>430</v>
      </c>
      <c r="Y71" s="264"/>
      <c r="Z71" s="366"/>
      <c r="AA71" s="366"/>
      <c r="AB71" s="367" t="s">
        <v>480</v>
      </c>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row>
    <row r="72" spans="1:210" s="1" customFormat="1" ht="39.75" customHeight="1" x14ac:dyDescent="0.2">
      <c r="A72" s="2"/>
      <c r="B72" s="360">
        <v>2818</v>
      </c>
      <c r="C72" s="361">
        <v>114</v>
      </c>
      <c r="D72" s="361">
        <v>2015</v>
      </c>
      <c r="E72" s="266" t="s">
        <v>134</v>
      </c>
      <c r="F72" s="443" t="s">
        <v>101</v>
      </c>
      <c r="G72" s="362" t="s">
        <v>118</v>
      </c>
      <c r="H72" s="265" t="s">
        <v>135</v>
      </c>
      <c r="I72" s="266" t="s">
        <v>751</v>
      </c>
      <c r="J72" s="264" t="s">
        <v>128</v>
      </c>
      <c r="K72" s="264" t="s">
        <v>370</v>
      </c>
      <c r="L72" s="363">
        <v>2015</v>
      </c>
      <c r="M72" s="264" t="s">
        <v>2</v>
      </c>
      <c r="N72" s="363">
        <v>37</v>
      </c>
      <c r="O72" s="363"/>
      <c r="P72" s="363"/>
      <c r="Q72" s="364" t="s">
        <v>701</v>
      </c>
      <c r="R72" s="261" t="s">
        <v>212</v>
      </c>
      <c r="S72" s="263"/>
      <c r="T72" s="370"/>
      <c r="U72" s="366"/>
      <c r="V72" s="264" t="s">
        <v>632</v>
      </c>
      <c r="W72" s="445">
        <v>0</v>
      </c>
      <c r="X72" s="365" t="s">
        <v>430</v>
      </c>
      <c r="Y72" s="264"/>
      <c r="Z72" s="366"/>
      <c r="AA72" s="366"/>
      <c r="AB72" s="367" t="s">
        <v>480</v>
      </c>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row>
    <row r="73" spans="1:210" s="1" customFormat="1" ht="48" customHeight="1" x14ac:dyDescent="0.2">
      <c r="A73" s="2"/>
      <c r="B73" s="360">
        <v>2819</v>
      </c>
      <c r="C73" s="361">
        <v>115</v>
      </c>
      <c r="D73" s="361">
        <v>2015</v>
      </c>
      <c r="E73" s="266" t="s">
        <v>222</v>
      </c>
      <c r="F73" s="443" t="s">
        <v>100</v>
      </c>
      <c r="G73" s="362" t="s">
        <v>385</v>
      </c>
      <c r="H73" s="265" t="s">
        <v>456</v>
      </c>
      <c r="I73" s="266" t="s">
        <v>757</v>
      </c>
      <c r="J73" s="264" t="s">
        <v>128</v>
      </c>
      <c r="K73" s="264" t="s">
        <v>370</v>
      </c>
      <c r="L73" s="363">
        <v>2015</v>
      </c>
      <c r="M73" s="264" t="s">
        <v>2</v>
      </c>
      <c r="N73" s="363">
        <v>146</v>
      </c>
      <c r="O73" s="363"/>
      <c r="P73" s="363"/>
      <c r="Q73" s="364" t="s">
        <v>701</v>
      </c>
      <c r="R73" s="261"/>
      <c r="S73" s="263"/>
      <c r="T73" s="370"/>
      <c r="U73" s="366"/>
      <c r="V73" s="265" t="s">
        <v>223</v>
      </c>
      <c r="W73" s="445">
        <v>0</v>
      </c>
      <c r="X73" s="365" t="s">
        <v>430</v>
      </c>
      <c r="Y73" s="264"/>
      <c r="Z73" s="366"/>
      <c r="AA73" s="366"/>
      <c r="AB73" s="367" t="s">
        <v>481</v>
      </c>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row>
    <row r="74" spans="1:210" s="1" customFormat="1" ht="102" customHeight="1" x14ac:dyDescent="0.2">
      <c r="A74" s="2"/>
      <c r="B74" s="360">
        <v>2829</v>
      </c>
      <c r="C74" s="361">
        <v>125</v>
      </c>
      <c r="D74" s="361">
        <v>2015</v>
      </c>
      <c r="E74" s="266" t="s">
        <v>144</v>
      </c>
      <c r="F74" s="443" t="s">
        <v>125</v>
      </c>
      <c r="G74" s="362" t="s">
        <v>548</v>
      </c>
      <c r="H74" s="265" t="s">
        <v>258</v>
      </c>
      <c r="I74" s="266" t="s">
        <v>685</v>
      </c>
      <c r="J74" s="264" t="s">
        <v>166</v>
      </c>
      <c r="K74" s="264" t="s">
        <v>492</v>
      </c>
      <c r="L74" s="363">
        <v>2015</v>
      </c>
      <c r="M74" s="264" t="s">
        <v>143</v>
      </c>
      <c r="N74" s="363">
        <v>111</v>
      </c>
      <c r="O74" s="363"/>
      <c r="P74" s="363"/>
      <c r="Q74" s="364" t="s">
        <v>701</v>
      </c>
      <c r="R74" s="261" t="str">
        <f>U74</f>
        <v>22/03/2016, (VPRE)
* Ídem No. 2391</v>
      </c>
      <c r="S74" s="263"/>
      <c r="T74" s="370"/>
      <c r="U74" s="266" t="s">
        <v>366</v>
      </c>
      <c r="V74" s="366"/>
      <c r="W74" s="445">
        <v>0</v>
      </c>
      <c r="X74" s="365" t="s">
        <v>430</v>
      </c>
      <c r="Y74" s="264"/>
      <c r="Z74" s="366"/>
      <c r="AA74" s="366"/>
      <c r="AB74" s="367" t="s">
        <v>481</v>
      </c>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row>
    <row r="75" spans="1:210" s="1" customFormat="1" ht="261.75" customHeight="1" x14ac:dyDescent="0.2">
      <c r="A75" s="2"/>
      <c r="B75" s="360">
        <v>2830</v>
      </c>
      <c r="C75" s="361">
        <v>126</v>
      </c>
      <c r="D75" s="361">
        <v>2015</v>
      </c>
      <c r="E75" s="266" t="s">
        <v>145</v>
      </c>
      <c r="F75" s="443" t="s">
        <v>125</v>
      </c>
      <c r="G75" s="362" t="s">
        <v>548</v>
      </c>
      <c r="H75" s="265" t="s">
        <v>258</v>
      </c>
      <c r="I75" s="266" t="s">
        <v>685</v>
      </c>
      <c r="J75" s="264" t="s">
        <v>166</v>
      </c>
      <c r="K75" s="264" t="s">
        <v>492</v>
      </c>
      <c r="L75" s="363">
        <v>2015</v>
      </c>
      <c r="M75" s="264" t="s">
        <v>143</v>
      </c>
      <c r="N75" s="363">
        <v>111</v>
      </c>
      <c r="O75" s="363"/>
      <c r="P75" s="363"/>
      <c r="Q75" s="364" t="s">
        <v>701</v>
      </c>
      <c r="R75" s="261" t="str">
        <f>U75</f>
        <v>22/03/2016, (VPRE)
* Ídem No. 2391</v>
      </c>
      <c r="S75" s="263"/>
      <c r="T75" s="370"/>
      <c r="U75" s="266" t="s">
        <v>366</v>
      </c>
      <c r="V75" s="366"/>
      <c r="W75" s="445">
        <v>0</v>
      </c>
      <c r="X75" s="365" t="s">
        <v>430</v>
      </c>
      <c r="Y75" s="264"/>
      <c r="Z75" s="366"/>
      <c r="AA75" s="366"/>
      <c r="AB75" s="367" t="s">
        <v>481</v>
      </c>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row>
    <row r="76" spans="1:210" s="1" customFormat="1" ht="98.25" customHeight="1" x14ac:dyDescent="0.2">
      <c r="A76" s="2"/>
      <c r="B76" s="360">
        <v>2831</v>
      </c>
      <c r="C76" s="361">
        <v>127</v>
      </c>
      <c r="D76" s="361">
        <v>2015</v>
      </c>
      <c r="E76" s="266" t="s">
        <v>146</v>
      </c>
      <c r="F76" s="443" t="s">
        <v>125</v>
      </c>
      <c r="G76" s="362" t="s">
        <v>548</v>
      </c>
      <c r="H76" s="265" t="s">
        <v>258</v>
      </c>
      <c r="I76" s="266" t="s">
        <v>685</v>
      </c>
      <c r="J76" s="264" t="s">
        <v>166</v>
      </c>
      <c r="K76" s="264" t="s">
        <v>492</v>
      </c>
      <c r="L76" s="363">
        <v>2015</v>
      </c>
      <c r="M76" s="264" t="s">
        <v>143</v>
      </c>
      <c r="N76" s="363">
        <v>111</v>
      </c>
      <c r="O76" s="363"/>
      <c r="P76" s="363"/>
      <c r="Q76" s="364" t="s">
        <v>701</v>
      </c>
      <c r="R76" s="261" t="str">
        <f>U76</f>
        <v>22/03/2016, (VPRE)
* Ídem No. 2391</v>
      </c>
      <c r="S76" s="263"/>
      <c r="T76" s="370"/>
      <c r="U76" s="266" t="s">
        <v>366</v>
      </c>
      <c r="V76" s="366"/>
      <c r="W76" s="445">
        <v>0</v>
      </c>
      <c r="X76" s="365" t="s">
        <v>430</v>
      </c>
      <c r="Y76" s="264"/>
      <c r="Z76" s="366"/>
      <c r="AA76" s="366"/>
      <c r="AB76" s="367" t="s">
        <v>481</v>
      </c>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row>
    <row r="77" spans="1:210" s="1" customFormat="1" ht="116.25" customHeight="1" x14ac:dyDescent="0.2">
      <c r="A77" s="2"/>
      <c r="B77" s="360">
        <v>2832</v>
      </c>
      <c r="C77" s="361">
        <v>128</v>
      </c>
      <c r="D77" s="361">
        <v>2015</v>
      </c>
      <c r="E77" s="266" t="s">
        <v>147</v>
      </c>
      <c r="F77" s="443" t="s">
        <v>125</v>
      </c>
      <c r="G77" s="362" t="s">
        <v>548</v>
      </c>
      <c r="H77" s="265" t="s">
        <v>258</v>
      </c>
      <c r="I77" s="266" t="s">
        <v>685</v>
      </c>
      <c r="J77" s="264" t="s">
        <v>166</v>
      </c>
      <c r="K77" s="264" t="s">
        <v>492</v>
      </c>
      <c r="L77" s="363">
        <v>2015</v>
      </c>
      <c r="M77" s="264" t="s">
        <v>143</v>
      </c>
      <c r="N77" s="363">
        <v>111</v>
      </c>
      <c r="O77" s="363"/>
      <c r="P77" s="363"/>
      <c r="Q77" s="364" t="s">
        <v>701</v>
      </c>
      <c r="R77" s="261" t="str">
        <f>U77</f>
        <v>22/03/2016, (VPRE)
* Ídem No. 2391</v>
      </c>
      <c r="S77" s="263"/>
      <c r="T77" s="370"/>
      <c r="U77" s="266" t="s">
        <v>366</v>
      </c>
      <c r="V77" s="366"/>
      <c r="W77" s="445">
        <v>0</v>
      </c>
      <c r="X77" s="365" t="s">
        <v>430</v>
      </c>
      <c r="Y77" s="264"/>
      <c r="Z77" s="366"/>
      <c r="AA77" s="366"/>
      <c r="AB77" s="367" t="s">
        <v>481</v>
      </c>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row>
    <row r="78" spans="1:210" s="1" customFormat="1" ht="135.75" customHeight="1" x14ac:dyDescent="0.2">
      <c r="A78" s="2"/>
      <c r="B78" s="360">
        <v>2833</v>
      </c>
      <c r="C78" s="361">
        <v>129</v>
      </c>
      <c r="D78" s="361">
        <v>2015</v>
      </c>
      <c r="E78" s="266" t="s">
        <v>148</v>
      </c>
      <c r="F78" s="443" t="s">
        <v>125</v>
      </c>
      <c r="G78" s="362" t="s">
        <v>548</v>
      </c>
      <c r="H78" s="265" t="s">
        <v>258</v>
      </c>
      <c r="I78" s="266" t="s">
        <v>685</v>
      </c>
      <c r="J78" s="264" t="s">
        <v>166</v>
      </c>
      <c r="K78" s="264" t="s">
        <v>492</v>
      </c>
      <c r="L78" s="363">
        <v>2015</v>
      </c>
      <c r="M78" s="264" t="s">
        <v>143</v>
      </c>
      <c r="N78" s="363">
        <v>111</v>
      </c>
      <c r="O78" s="363"/>
      <c r="P78" s="363"/>
      <c r="Q78" s="364" t="s">
        <v>701</v>
      </c>
      <c r="R78" s="261" t="str">
        <f>U78</f>
        <v>22/03/2016, (VPRE)
* Ídem No. 2391</v>
      </c>
      <c r="S78" s="263"/>
      <c r="T78" s="370"/>
      <c r="U78" s="266" t="s">
        <v>366</v>
      </c>
      <c r="V78" s="366"/>
      <c r="W78" s="445">
        <v>0</v>
      </c>
      <c r="X78" s="365" t="s">
        <v>430</v>
      </c>
      <c r="Y78" s="264"/>
      <c r="Z78" s="366"/>
      <c r="AA78" s="366"/>
      <c r="AB78" s="367" t="s">
        <v>481</v>
      </c>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row>
    <row r="79" spans="1:210" s="1" customFormat="1" ht="162" customHeight="1" x14ac:dyDescent="0.2">
      <c r="A79" s="2"/>
      <c r="B79" s="360">
        <v>2854</v>
      </c>
      <c r="C79" s="361">
        <v>150</v>
      </c>
      <c r="D79" s="361">
        <v>2015</v>
      </c>
      <c r="E79" s="266" t="s">
        <v>164</v>
      </c>
      <c r="F79" s="443" t="s">
        <v>101</v>
      </c>
      <c r="G79" s="362" t="s">
        <v>118</v>
      </c>
      <c r="H79" s="265" t="s">
        <v>75</v>
      </c>
      <c r="I79" s="266" t="s">
        <v>751</v>
      </c>
      <c r="J79" s="264" t="s">
        <v>166</v>
      </c>
      <c r="K79" s="264" t="s">
        <v>492</v>
      </c>
      <c r="L79" s="363">
        <v>2015</v>
      </c>
      <c r="M79" s="264" t="s">
        <v>143</v>
      </c>
      <c r="N79" s="363">
        <v>41</v>
      </c>
      <c r="O79" s="363"/>
      <c r="P79" s="363"/>
      <c r="Q79" s="371"/>
      <c r="R79" s="261"/>
      <c r="S79" s="263"/>
      <c r="T79" s="263"/>
      <c r="U79" s="265"/>
      <c r="V79" s="264" t="s">
        <v>861</v>
      </c>
      <c r="W79" s="445">
        <v>0</v>
      </c>
      <c r="X79" s="365" t="s">
        <v>430</v>
      </c>
      <c r="Y79" s="264"/>
      <c r="Z79" s="366"/>
      <c r="AA79" s="366"/>
      <c r="AB79" s="367" t="s">
        <v>480</v>
      </c>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row>
    <row r="80" spans="1:210" s="1" customFormat="1" ht="79.5" customHeight="1" x14ac:dyDescent="0.2">
      <c r="A80" s="2"/>
      <c r="B80" s="360">
        <v>2857</v>
      </c>
      <c r="C80" s="361">
        <v>153</v>
      </c>
      <c r="D80" s="361">
        <v>2015</v>
      </c>
      <c r="E80" s="266" t="s">
        <v>165</v>
      </c>
      <c r="F80" s="443" t="s">
        <v>101</v>
      </c>
      <c r="G80" s="362" t="s">
        <v>118</v>
      </c>
      <c r="H80" s="265" t="s">
        <v>13</v>
      </c>
      <c r="I80" s="266" t="s">
        <v>123</v>
      </c>
      <c r="J80" s="264" t="s">
        <v>128</v>
      </c>
      <c r="K80" s="264" t="s">
        <v>370</v>
      </c>
      <c r="L80" s="363">
        <v>2015</v>
      </c>
      <c r="M80" s="264" t="s">
        <v>2</v>
      </c>
      <c r="N80" s="363">
        <v>18</v>
      </c>
      <c r="O80" s="363"/>
      <c r="P80" s="363"/>
      <c r="Q80" s="371"/>
      <c r="R80" s="261"/>
      <c r="S80" s="263"/>
      <c r="T80" s="263"/>
      <c r="U80" s="265"/>
      <c r="V80" s="264" t="s">
        <v>397</v>
      </c>
      <c r="W80" s="445">
        <v>0</v>
      </c>
      <c r="X80" s="365" t="s">
        <v>430</v>
      </c>
      <c r="Y80" s="264"/>
      <c r="Z80" s="366"/>
      <c r="AA80" s="366"/>
      <c r="AB80" s="367" t="s">
        <v>480</v>
      </c>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row>
    <row r="81" spans="1:210" s="1" customFormat="1" ht="90" customHeight="1" x14ac:dyDescent="0.2">
      <c r="A81" s="2"/>
      <c r="B81" s="360">
        <v>2892</v>
      </c>
      <c r="C81" s="361">
        <v>188</v>
      </c>
      <c r="D81" s="361">
        <v>2015</v>
      </c>
      <c r="E81" s="266" t="s">
        <v>169</v>
      </c>
      <c r="F81" s="443" t="s">
        <v>102</v>
      </c>
      <c r="G81" s="362" t="s">
        <v>156</v>
      </c>
      <c r="H81" s="265" t="s">
        <v>259</v>
      </c>
      <c r="I81" s="266" t="s">
        <v>752</v>
      </c>
      <c r="J81" s="264" t="s">
        <v>180</v>
      </c>
      <c r="K81" s="264" t="s">
        <v>722</v>
      </c>
      <c r="L81" s="363">
        <v>2015</v>
      </c>
      <c r="M81" s="264" t="s">
        <v>2</v>
      </c>
      <c r="N81" s="363">
        <v>124</v>
      </c>
      <c r="O81" s="363"/>
      <c r="P81" s="363"/>
      <c r="Q81" s="364" t="s">
        <v>701</v>
      </c>
      <c r="R81" s="261" t="s">
        <v>335</v>
      </c>
      <c r="S81" s="263">
        <v>42461</v>
      </c>
      <c r="T81" s="263">
        <v>42552</v>
      </c>
      <c r="U81" s="265"/>
      <c r="V81" s="265" t="s">
        <v>1015</v>
      </c>
      <c r="W81" s="445">
        <v>1</v>
      </c>
      <c r="X81" s="365" t="s">
        <v>428</v>
      </c>
      <c r="Y81" s="264"/>
      <c r="Z81" s="366" t="s">
        <v>816</v>
      </c>
      <c r="AA81" s="366">
        <v>2017</v>
      </c>
      <c r="AB81" s="367" t="s">
        <v>481</v>
      </c>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row>
    <row r="82" spans="1:210" s="1" customFormat="1" ht="90" customHeight="1" x14ac:dyDescent="0.2">
      <c r="A82" s="2"/>
      <c r="B82" s="360">
        <v>2893</v>
      </c>
      <c r="C82" s="361">
        <v>189</v>
      </c>
      <c r="D82" s="361">
        <v>2015</v>
      </c>
      <c r="E82" s="266" t="s">
        <v>170</v>
      </c>
      <c r="F82" s="443" t="s">
        <v>102</v>
      </c>
      <c r="G82" s="362" t="s">
        <v>263</v>
      </c>
      <c r="H82" s="265" t="s">
        <v>1013</v>
      </c>
      <c r="I82" s="266" t="s">
        <v>752</v>
      </c>
      <c r="J82" s="264" t="s">
        <v>180</v>
      </c>
      <c r="K82" s="264" t="s">
        <v>722</v>
      </c>
      <c r="L82" s="363">
        <v>2015</v>
      </c>
      <c r="M82" s="264" t="s">
        <v>2</v>
      </c>
      <c r="N82" s="363">
        <v>124</v>
      </c>
      <c r="O82" s="363"/>
      <c r="P82" s="363"/>
      <c r="Q82" s="364" t="s">
        <v>701</v>
      </c>
      <c r="R82" s="261" t="s">
        <v>336</v>
      </c>
      <c r="S82" s="263">
        <v>42461</v>
      </c>
      <c r="T82" s="263">
        <v>42855</v>
      </c>
      <c r="U82" s="265" t="s">
        <v>338</v>
      </c>
      <c r="V82" s="265" t="s">
        <v>584</v>
      </c>
      <c r="W82" s="445">
        <v>0.5</v>
      </c>
      <c r="X82" s="365" t="s">
        <v>430</v>
      </c>
      <c r="Y82" s="264"/>
      <c r="Z82" s="366"/>
      <c r="AA82" s="366"/>
      <c r="AB82" s="367" t="s">
        <v>481</v>
      </c>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row>
    <row r="83" spans="1:210" s="1" customFormat="1" ht="90" customHeight="1" x14ac:dyDescent="0.2">
      <c r="A83" s="2"/>
      <c r="B83" s="360">
        <v>2894</v>
      </c>
      <c r="C83" s="361">
        <v>190</v>
      </c>
      <c r="D83" s="361">
        <v>2015</v>
      </c>
      <c r="E83" s="266" t="s">
        <v>171</v>
      </c>
      <c r="F83" s="443" t="s">
        <v>102</v>
      </c>
      <c r="G83" s="362" t="s">
        <v>263</v>
      </c>
      <c r="H83" s="265" t="s">
        <v>1013</v>
      </c>
      <c r="I83" s="266" t="s">
        <v>752</v>
      </c>
      <c r="J83" s="264" t="s">
        <v>180</v>
      </c>
      <c r="K83" s="264" t="s">
        <v>722</v>
      </c>
      <c r="L83" s="363">
        <v>2015</v>
      </c>
      <c r="M83" s="264" t="s">
        <v>2</v>
      </c>
      <c r="N83" s="363">
        <v>124</v>
      </c>
      <c r="O83" s="363"/>
      <c r="P83" s="363"/>
      <c r="Q83" s="364" t="s">
        <v>701</v>
      </c>
      <c r="R83" s="261" t="s">
        <v>337</v>
      </c>
      <c r="S83" s="263">
        <v>42461</v>
      </c>
      <c r="T83" s="263">
        <v>42855</v>
      </c>
      <c r="U83" s="265" t="s">
        <v>338</v>
      </c>
      <c r="V83" s="265" t="s">
        <v>584</v>
      </c>
      <c r="W83" s="445">
        <v>0.5</v>
      </c>
      <c r="X83" s="365" t="s">
        <v>430</v>
      </c>
      <c r="Y83" s="264"/>
      <c r="Z83" s="366"/>
      <c r="AA83" s="366"/>
      <c r="AB83" s="367" t="s">
        <v>481</v>
      </c>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row>
    <row r="84" spans="1:210" s="1" customFormat="1" ht="48" customHeight="1" x14ac:dyDescent="0.2">
      <c r="A84" s="2"/>
      <c r="B84" s="360">
        <v>2908</v>
      </c>
      <c r="C84" s="361">
        <v>204</v>
      </c>
      <c r="D84" s="361">
        <v>2015</v>
      </c>
      <c r="E84" s="266" t="s">
        <v>173</v>
      </c>
      <c r="F84" s="443" t="s">
        <v>427</v>
      </c>
      <c r="G84" s="362" t="s">
        <v>263</v>
      </c>
      <c r="H84" s="265" t="s">
        <v>15</v>
      </c>
      <c r="I84" s="266" t="s">
        <v>757</v>
      </c>
      <c r="J84" s="264" t="s">
        <v>180</v>
      </c>
      <c r="K84" s="264" t="s">
        <v>722</v>
      </c>
      <c r="L84" s="363">
        <v>2015</v>
      </c>
      <c r="M84" s="264" t="s">
        <v>2</v>
      </c>
      <c r="N84" s="363">
        <v>28</v>
      </c>
      <c r="O84" s="363"/>
      <c r="P84" s="363"/>
      <c r="Q84" s="371"/>
      <c r="R84" s="261"/>
      <c r="S84" s="263"/>
      <c r="T84" s="263"/>
      <c r="U84" s="265"/>
      <c r="V84" s="265" t="s">
        <v>264</v>
      </c>
      <c r="W84" s="445">
        <v>0</v>
      </c>
      <c r="X84" s="365" t="s">
        <v>430</v>
      </c>
      <c r="Y84" s="264"/>
      <c r="Z84" s="366"/>
      <c r="AA84" s="366"/>
      <c r="AB84" s="367" t="s">
        <v>481</v>
      </c>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row>
    <row r="85" spans="1:210" s="1" customFormat="1" ht="245.25" customHeight="1" x14ac:dyDescent="0.2">
      <c r="A85" s="2"/>
      <c r="B85" s="360">
        <v>2925</v>
      </c>
      <c r="C85" s="361">
        <v>221</v>
      </c>
      <c r="D85" s="361">
        <v>2015</v>
      </c>
      <c r="E85" s="266" t="s">
        <v>175</v>
      </c>
      <c r="F85" s="443" t="s">
        <v>101</v>
      </c>
      <c r="G85" s="362" t="s">
        <v>118</v>
      </c>
      <c r="H85" s="265" t="s">
        <v>174</v>
      </c>
      <c r="I85" s="266" t="s">
        <v>123</v>
      </c>
      <c r="J85" s="264" t="s">
        <v>180</v>
      </c>
      <c r="K85" s="264" t="s">
        <v>722</v>
      </c>
      <c r="L85" s="363">
        <v>2015</v>
      </c>
      <c r="M85" s="264" t="s">
        <v>2</v>
      </c>
      <c r="N85" s="363">
        <v>63</v>
      </c>
      <c r="O85" s="363"/>
      <c r="P85" s="363"/>
      <c r="Q85" s="371"/>
      <c r="R85" s="261"/>
      <c r="S85" s="263"/>
      <c r="T85" s="263"/>
      <c r="U85" s="265"/>
      <c r="V85" s="264" t="s">
        <v>859</v>
      </c>
      <c r="W85" s="445">
        <v>0</v>
      </c>
      <c r="X85" s="365" t="s">
        <v>430</v>
      </c>
      <c r="Y85" s="264"/>
      <c r="Z85" s="366"/>
      <c r="AA85" s="366"/>
      <c r="AB85" s="367" t="s">
        <v>480</v>
      </c>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row>
    <row r="86" spans="1:210" s="1" customFormat="1" ht="48" customHeight="1" x14ac:dyDescent="0.2">
      <c r="A86" s="2"/>
      <c r="B86" s="360">
        <v>2932</v>
      </c>
      <c r="C86" s="361">
        <v>228</v>
      </c>
      <c r="D86" s="361">
        <v>2015</v>
      </c>
      <c r="E86" s="266" t="s">
        <v>176</v>
      </c>
      <c r="F86" s="443" t="s">
        <v>101</v>
      </c>
      <c r="G86" s="362" t="s">
        <v>118</v>
      </c>
      <c r="H86" s="265" t="s">
        <v>174</v>
      </c>
      <c r="I86" s="266" t="s">
        <v>123</v>
      </c>
      <c r="J86" s="264" t="s">
        <v>180</v>
      </c>
      <c r="K86" s="264" t="s">
        <v>722</v>
      </c>
      <c r="L86" s="363">
        <v>2015</v>
      </c>
      <c r="M86" s="264" t="s">
        <v>2</v>
      </c>
      <c r="N86" s="363">
        <v>63</v>
      </c>
      <c r="O86" s="363"/>
      <c r="P86" s="363"/>
      <c r="Q86" s="371"/>
      <c r="R86" s="261"/>
      <c r="S86" s="263"/>
      <c r="T86" s="263"/>
      <c r="U86" s="265"/>
      <c r="V86" s="264" t="s">
        <v>860</v>
      </c>
      <c r="W86" s="445">
        <v>0</v>
      </c>
      <c r="X86" s="365" t="s">
        <v>430</v>
      </c>
      <c r="Y86" s="264"/>
      <c r="Z86" s="366"/>
      <c r="AA86" s="366"/>
      <c r="AB86" s="367" t="s">
        <v>480</v>
      </c>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row>
    <row r="87" spans="1:210" s="1" customFormat="1" ht="106.5" customHeight="1" x14ac:dyDescent="0.2">
      <c r="A87" s="2"/>
      <c r="B87" s="360">
        <v>2960</v>
      </c>
      <c r="C87" s="361">
        <v>256</v>
      </c>
      <c r="D87" s="361">
        <v>2015</v>
      </c>
      <c r="E87" s="266" t="s">
        <v>191</v>
      </c>
      <c r="F87" s="443" t="s">
        <v>101</v>
      </c>
      <c r="G87" s="362" t="s">
        <v>118</v>
      </c>
      <c r="H87" s="265" t="s">
        <v>261</v>
      </c>
      <c r="I87" s="266" t="s">
        <v>751</v>
      </c>
      <c r="J87" s="264" t="s">
        <v>181</v>
      </c>
      <c r="K87" s="264" t="s">
        <v>689</v>
      </c>
      <c r="L87" s="363">
        <v>2015</v>
      </c>
      <c r="M87" s="264" t="s">
        <v>2</v>
      </c>
      <c r="N87" s="363">
        <v>57</v>
      </c>
      <c r="O87" s="363"/>
      <c r="P87" s="363"/>
      <c r="Q87" s="371"/>
      <c r="R87" s="261" t="s">
        <v>844</v>
      </c>
      <c r="S87" s="263"/>
      <c r="T87" s="263"/>
      <c r="U87" s="265"/>
      <c r="V87" s="265" t="s">
        <v>845</v>
      </c>
      <c r="W87" s="445">
        <v>0</v>
      </c>
      <c r="X87" s="365" t="s">
        <v>430</v>
      </c>
      <c r="Y87" s="264"/>
      <c r="Z87" s="366"/>
      <c r="AA87" s="366"/>
      <c r="AB87" s="367" t="s">
        <v>480</v>
      </c>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row>
    <row r="88" spans="1:210" s="1" customFormat="1" ht="132" customHeight="1" x14ac:dyDescent="0.2">
      <c r="A88" s="2"/>
      <c r="B88" s="360">
        <v>2961</v>
      </c>
      <c r="C88" s="361">
        <v>257</v>
      </c>
      <c r="D88" s="361">
        <v>2015</v>
      </c>
      <c r="E88" s="266" t="s">
        <v>192</v>
      </c>
      <c r="F88" s="443" t="s">
        <v>101</v>
      </c>
      <c r="G88" s="362" t="s">
        <v>118</v>
      </c>
      <c r="H88" s="265" t="s">
        <v>261</v>
      </c>
      <c r="I88" s="266" t="s">
        <v>751</v>
      </c>
      <c r="J88" s="264" t="s">
        <v>181</v>
      </c>
      <c r="K88" s="264" t="s">
        <v>689</v>
      </c>
      <c r="L88" s="363">
        <v>2015</v>
      </c>
      <c r="M88" s="264" t="s">
        <v>2</v>
      </c>
      <c r="N88" s="363">
        <v>57</v>
      </c>
      <c r="O88" s="363"/>
      <c r="P88" s="363"/>
      <c r="Q88" s="371"/>
      <c r="R88" s="261"/>
      <c r="S88" s="263"/>
      <c r="T88" s="263"/>
      <c r="U88" s="265"/>
      <c r="V88" s="265" t="s">
        <v>846</v>
      </c>
      <c r="W88" s="445">
        <v>0</v>
      </c>
      <c r="X88" s="365" t="s">
        <v>430</v>
      </c>
      <c r="Y88" s="264"/>
      <c r="Z88" s="366"/>
      <c r="AA88" s="366"/>
      <c r="AB88" s="367" t="s">
        <v>480</v>
      </c>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row>
    <row r="89" spans="1:210" s="1" customFormat="1" ht="59.25" customHeight="1" x14ac:dyDescent="0.2">
      <c r="A89" s="2"/>
      <c r="B89" s="360">
        <v>2962</v>
      </c>
      <c r="C89" s="361">
        <v>258</v>
      </c>
      <c r="D89" s="361">
        <v>2015</v>
      </c>
      <c r="E89" s="374" t="s">
        <v>183</v>
      </c>
      <c r="F89" s="443" t="s">
        <v>100</v>
      </c>
      <c r="G89" s="362" t="s">
        <v>385</v>
      </c>
      <c r="H89" s="265" t="s">
        <v>138</v>
      </c>
      <c r="I89" s="266" t="s">
        <v>757</v>
      </c>
      <c r="J89" s="264" t="s">
        <v>181</v>
      </c>
      <c r="K89" s="264" t="s">
        <v>689</v>
      </c>
      <c r="L89" s="363">
        <v>2015</v>
      </c>
      <c r="M89" s="264" t="s">
        <v>6</v>
      </c>
      <c r="N89" s="363">
        <v>11</v>
      </c>
      <c r="O89" s="363"/>
      <c r="P89" s="363"/>
      <c r="Q89" s="364" t="s">
        <v>702</v>
      </c>
      <c r="R89" s="261" t="s">
        <v>301</v>
      </c>
      <c r="S89" s="263">
        <v>42492</v>
      </c>
      <c r="T89" s="263">
        <v>42734</v>
      </c>
      <c r="U89" s="265"/>
      <c r="V89" s="265" t="s">
        <v>300</v>
      </c>
      <c r="W89" s="445">
        <v>0</v>
      </c>
      <c r="X89" s="365" t="s">
        <v>430</v>
      </c>
      <c r="Y89" s="264"/>
      <c r="Z89" s="366"/>
      <c r="AA89" s="366"/>
      <c r="AB89" s="367" t="s">
        <v>481</v>
      </c>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row>
    <row r="90" spans="1:210" s="1" customFormat="1" ht="122.25" customHeight="1" x14ac:dyDescent="0.2">
      <c r="A90" s="2"/>
      <c r="B90" s="360">
        <v>2968</v>
      </c>
      <c r="C90" s="361">
        <v>264</v>
      </c>
      <c r="D90" s="361">
        <v>2015</v>
      </c>
      <c r="E90" s="266" t="s">
        <v>186</v>
      </c>
      <c r="F90" s="443" t="s">
        <v>909</v>
      </c>
      <c r="G90" s="362" t="s">
        <v>385</v>
      </c>
      <c r="H90" s="265" t="s">
        <v>313</v>
      </c>
      <c r="I90" s="266" t="s">
        <v>185</v>
      </c>
      <c r="J90" s="264" t="s">
        <v>184</v>
      </c>
      <c r="K90" s="264" t="s">
        <v>770</v>
      </c>
      <c r="L90" s="363">
        <v>2015</v>
      </c>
      <c r="M90" s="264" t="s">
        <v>2</v>
      </c>
      <c r="N90" s="363">
        <v>119</v>
      </c>
      <c r="O90" s="363"/>
      <c r="P90" s="363"/>
      <c r="Q90" s="364" t="s">
        <v>702</v>
      </c>
      <c r="R90" s="261" t="s">
        <v>312</v>
      </c>
      <c r="S90" s="263">
        <v>42488</v>
      </c>
      <c r="T90" s="370">
        <v>42496</v>
      </c>
      <c r="U90" s="266" t="s">
        <v>311</v>
      </c>
      <c r="V90" s="265"/>
      <c r="W90" s="445">
        <v>0</v>
      </c>
      <c r="X90" s="365" t="s">
        <v>430</v>
      </c>
      <c r="Y90" s="264"/>
      <c r="Z90" s="366"/>
      <c r="AA90" s="366"/>
      <c r="AB90" s="367" t="s">
        <v>481</v>
      </c>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row>
    <row r="91" spans="1:210" s="1" customFormat="1" ht="70.5" customHeight="1" x14ac:dyDescent="0.2">
      <c r="A91" s="2"/>
      <c r="B91" s="360">
        <v>2970</v>
      </c>
      <c r="C91" s="361">
        <v>266</v>
      </c>
      <c r="D91" s="361">
        <v>2015</v>
      </c>
      <c r="E91" s="266" t="s">
        <v>187</v>
      </c>
      <c r="F91" s="443" t="s">
        <v>909</v>
      </c>
      <c r="G91" s="362" t="s">
        <v>157</v>
      </c>
      <c r="H91" s="265" t="s">
        <v>64</v>
      </c>
      <c r="I91" s="266" t="s">
        <v>185</v>
      </c>
      <c r="J91" s="264" t="s">
        <v>184</v>
      </c>
      <c r="K91" s="264" t="s">
        <v>770</v>
      </c>
      <c r="L91" s="363">
        <v>2015</v>
      </c>
      <c r="M91" s="264" t="s">
        <v>2</v>
      </c>
      <c r="N91" s="363">
        <v>119</v>
      </c>
      <c r="O91" s="363"/>
      <c r="P91" s="363"/>
      <c r="Q91" s="364" t="s">
        <v>702</v>
      </c>
      <c r="R91" s="261" t="s">
        <v>314</v>
      </c>
      <c r="S91" s="263">
        <v>42488</v>
      </c>
      <c r="T91" s="263">
        <v>42735</v>
      </c>
      <c r="U91" s="265"/>
      <c r="V91" s="265"/>
      <c r="W91" s="445">
        <v>0</v>
      </c>
      <c r="X91" s="365" t="s">
        <v>430</v>
      </c>
      <c r="Y91" s="264"/>
      <c r="Z91" s="366"/>
      <c r="AA91" s="366"/>
      <c r="AB91" s="367" t="s">
        <v>481</v>
      </c>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row>
    <row r="92" spans="1:210" s="1" customFormat="1" ht="70.5" customHeight="1" x14ac:dyDescent="0.2">
      <c r="A92" s="2"/>
      <c r="B92" s="360">
        <v>2971</v>
      </c>
      <c r="C92" s="361">
        <v>267</v>
      </c>
      <c r="D92" s="361">
        <v>2015</v>
      </c>
      <c r="E92" s="266" t="s">
        <v>188</v>
      </c>
      <c r="F92" s="443" t="s">
        <v>909</v>
      </c>
      <c r="G92" s="362" t="s">
        <v>157</v>
      </c>
      <c r="H92" s="265" t="s">
        <v>64</v>
      </c>
      <c r="I92" s="266" t="s">
        <v>185</v>
      </c>
      <c r="J92" s="264" t="s">
        <v>184</v>
      </c>
      <c r="K92" s="264" t="s">
        <v>770</v>
      </c>
      <c r="L92" s="363">
        <v>2015</v>
      </c>
      <c r="M92" s="264" t="s">
        <v>2</v>
      </c>
      <c r="N92" s="363">
        <v>119</v>
      </c>
      <c r="O92" s="363"/>
      <c r="P92" s="363"/>
      <c r="Q92" s="364" t="s">
        <v>702</v>
      </c>
      <c r="R92" s="261" t="s">
        <v>399</v>
      </c>
      <c r="S92" s="263">
        <v>42488</v>
      </c>
      <c r="T92" s="263">
        <v>42735</v>
      </c>
      <c r="U92" s="265" t="s">
        <v>315</v>
      </c>
      <c r="V92" s="265"/>
      <c r="W92" s="445">
        <v>0</v>
      </c>
      <c r="X92" s="365" t="s">
        <v>430</v>
      </c>
      <c r="Y92" s="264"/>
      <c r="Z92" s="366"/>
      <c r="AA92" s="366"/>
      <c r="AB92" s="367" t="s">
        <v>481</v>
      </c>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row>
    <row r="93" spans="1:210" s="1" customFormat="1" ht="75" customHeight="1" x14ac:dyDescent="0.2">
      <c r="A93" s="2"/>
      <c r="B93" s="360">
        <v>2972</v>
      </c>
      <c r="C93" s="361">
        <v>268</v>
      </c>
      <c r="D93" s="361">
        <v>2015</v>
      </c>
      <c r="E93" s="266" t="s">
        <v>189</v>
      </c>
      <c r="F93" s="443" t="s">
        <v>909</v>
      </c>
      <c r="G93" s="362" t="s">
        <v>385</v>
      </c>
      <c r="H93" s="265" t="s">
        <v>295</v>
      </c>
      <c r="I93" s="266" t="s">
        <v>185</v>
      </c>
      <c r="J93" s="264" t="s">
        <v>184</v>
      </c>
      <c r="K93" s="264" t="s">
        <v>770</v>
      </c>
      <c r="L93" s="363">
        <v>2015</v>
      </c>
      <c r="M93" s="264" t="s">
        <v>2</v>
      </c>
      <c r="N93" s="363">
        <v>119</v>
      </c>
      <c r="O93" s="363"/>
      <c r="P93" s="363"/>
      <c r="Q93" s="371"/>
      <c r="R93" s="261"/>
      <c r="S93" s="263"/>
      <c r="T93" s="263"/>
      <c r="U93" s="265" t="s">
        <v>316</v>
      </c>
      <c r="V93" s="265"/>
      <c r="W93" s="445">
        <v>0</v>
      </c>
      <c r="X93" s="365" t="s">
        <v>430</v>
      </c>
      <c r="Y93" s="264"/>
      <c r="Z93" s="366"/>
      <c r="AA93" s="366"/>
      <c r="AB93" s="367" t="s">
        <v>481</v>
      </c>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row>
    <row r="94" spans="1:210" s="1" customFormat="1" ht="106.5" customHeight="1" x14ac:dyDescent="0.2">
      <c r="A94" s="2"/>
      <c r="B94" s="360">
        <v>2981</v>
      </c>
      <c r="C94" s="361">
        <v>277</v>
      </c>
      <c r="D94" s="361">
        <v>2015</v>
      </c>
      <c r="E94" s="266" t="s">
        <v>199</v>
      </c>
      <c r="F94" s="443" t="s">
        <v>910</v>
      </c>
      <c r="G94" s="362" t="s">
        <v>263</v>
      </c>
      <c r="H94" s="265" t="s">
        <v>17</v>
      </c>
      <c r="I94" s="266" t="s">
        <v>45</v>
      </c>
      <c r="J94" s="264" t="s">
        <v>184</v>
      </c>
      <c r="K94" s="264" t="s">
        <v>770</v>
      </c>
      <c r="L94" s="363">
        <v>2015</v>
      </c>
      <c r="M94" s="264" t="s">
        <v>2</v>
      </c>
      <c r="N94" s="363">
        <v>83</v>
      </c>
      <c r="O94" s="363"/>
      <c r="P94" s="363"/>
      <c r="Q94" s="364" t="s">
        <v>701</v>
      </c>
      <c r="R94" s="261" t="s">
        <v>489</v>
      </c>
      <c r="S94" s="263"/>
      <c r="T94" s="263"/>
      <c r="U94" s="368" t="s">
        <v>326</v>
      </c>
      <c r="V94" s="265" t="s">
        <v>327</v>
      </c>
      <c r="W94" s="445">
        <v>0</v>
      </c>
      <c r="X94" s="365" t="s">
        <v>430</v>
      </c>
      <c r="Y94" s="264"/>
      <c r="Z94" s="366"/>
      <c r="AA94" s="366"/>
      <c r="AB94" s="367" t="s">
        <v>481</v>
      </c>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row>
    <row r="95" spans="1:210" s="1" customFormat="1" ht="216.75" customHeight="1" x14ac:dyDescent="0.2">
      <c r="A95" s="2"/>
      <c r="B95" s="360">
        <v>2983</v>
      </c>
      <c r="C95" s="361">
        <v>279</v>
      </c>
      <c r="D95" s="361">
        <v>2015</v>
      </c>
      <c r="E95" s="266" t="s">
        <v>200</v>
      </c>
      <c r="F95" s="443" t="s">
        <v>101</v>
      </c>
      <c r="G95" s="362" t="s">
        <v>179</v>
      </c>
      <c r="H95" s="265" t="s">
        <v>19</v>
      </c>
      <c r="I95" s="266" t="s">
        <v>225</v>
      </c>
      <c r="J95" s="264" t="s">
        <v>184</v>
      </c>
      <c r="K95" s="264" t="s">
        <v>770</v>
      </c>
      <c r="L95" s="363">
        <v>2015</v>
      </c>
      <c r="M95" s="264" t="s">
        <v>2</v>
      </c>
      <c r="N95" s="363" t="s">
        <v>202</v>
      </c>
      <c r="O95" s="363"/>
      <c r="P95" s="363"/>
      <c r="Q95" s="371"/>
      <c r="R95" s="261" t="s">
        <v>275</v>
      </c>
      <c r="S95" s="263"/>
      <c r="T95" s="263"/>
      <c r="U95" s="265"/>
      <c r="V95" s="264" t="s">
        <v>634</v>
      </c>
      <c r="W95" s="445">
        <v>0</v>
      </c>
      <c r="X95" s="365" t="s">
        <v>430</v>
      </c>
      <c r="Y95" s="264"/>
      <c r="Z95" s="366"/>
      <c r="AA95" s="366"/>
      <c r="AB95" s="367" t="s">
        <v>480</v>
      </c>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row>
    <row r="96" spans="1:210" s="1" customFormat="1" ht="213" customHeight="1" x14ac:dyDescent="0.2">
      <c r="A96" s="2"/>
      <c r="B96" s="360">
        <v>2988</v>
      </c>
      <c r="C96" s="361">
        <v>284</v>
      </c>
      <c r="D96" s="361">
        <v>2015</v>
      </c>
      <c r="E96" s="266" t="s">
        <v>201</v>
      </c>
      <c r="F96" s="443" t="s">
        <v>101</v>
      </c>
      <c r="G96" s="362" t="s">
        <v>179</v>
      </c>
      <c r="H96" s="265" t="s">
        <v>19</v>
      </c>
      <c r="I96" s="266" t="s">
        <v>225</v>
      </c>
      <c r="J96" s="264" t="s">
        <v>184</v>
      </c>
      <c r="K96" s="264" t="s">
        <v>770</v>
      </c>
      <c r="L96" s="363">
        <v>2015</v>
      </c>
      <c r="M96" s="264" t="s">
        <v>2</v>
      </c>
      <c r="N96" s="363" t="s">
        <v>202</v>
      </c>
      <c r="O96" s="363"/>
      <c r="P96" s="363"/>
      <c r="Q96" s="371"/>
      <c r="R96" s="261" t="s">
        <v>276</v>
      </c>
      <c r="S96" s="263"/>
      <c r="T96" s="263"/>
      <c r="U96" s="265"/>
      <c r="V96" s="264" t="s">
        <v>633</v>
      </c>
      <c r="W96" s="445">
        <v>0</v>
      </c>
      <c r="X96" s="365" t="s">
        <v>430</v>
      </c>
      <c r="Y96" s="264"/>
      <c r="Z96" s="366"/>
      <c r="AA96" s="366"/>
      <c r="AB96" s="367" t="s">
        <v>480</v>
      </c>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row>
    <row r="97" spans="1:210" s="1" customFormat="1" ht="145.5" customHeight="1" x14ac:dyDescent="0.2">
      <c r="A97" s="2"/>
      <c r="B97" s="360">
        <v>3003</v>
      </c>
      <c r="C97" s="361">
        <v>299</v>
      </c>
      <c r="D97" s="361">
        <v>2015</v>
      </c>
      <c r="E97" s="266" t="s">
        <v>204</v>
      </c>
      <c r="F97" s="443" t="s">
        <v>119</v>
      </c>
      <c r="G97" s="362" t="s">
        <v>385</v>
      </c>
      <c r="H97" s="265" t="s">
        <v>345</v>
      </c>
      <c r="I97" s="266" t="s">
        <v>185</v>
      </c>
      <c r="J97" s="264" t="s">
        <v>203</v>
      </c>
      <c r="K97" s="264" t="s">
        <v>814</v>
      </c>
      <c r="L97" s="363">
        <v>2015</v>
      </c>
      <c r="M97" s="264" t="s">
        <v>2</v>
      </c>
      <c r="N97" s="363">
        <v>125</v>
      </c>
      <c r="O97" s="363"/>
      <c r="P97" s="363"/>
      <c r="Q97" s="364" t="s">
        <v>702</v>
      </c>
      <c r="R97" s="261" t="s">
        <v>317</v>
      </c>
      <c r="S97" s="263">
        <v>42488</v>
      </c>
      <c r="T97" s="370">
        <v>42551</v>
      </c>
      <c r="U97" s="266" t="s">
        <v>293</v>
      </c>
      <c r="V97" s="265" t="s">
        <v>1008</v>
      </c>
      <c r="W97" s="445">
        <v>0</v>
      </c>
      <c r="X97" s="365" t="s">
        <v>430</v>
      </c>
      <c r="Y97" s="264"/>
      <c r="Z97" s="366"/>
      <c r="AA97" s="366"/>
      <c r="AB97" s="367" t="s">
        <v>481</v>
      </c>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row>
    <row r="98" spans="1:210" s="1" customFormat="1" ht="171.75" customHeight="1" x14ac:dyDescent="0.2">
      <c r="A98" s="2"/>
      <c r="B98" s="360">
        <v>3004</v>
      </c>
      <c r="C98" s="361">
        <v>300</v>
      </c>
      <c r="D98" s="361">
        <v>2015</v>
      </c>
      <c r="E98" s="266" t="s">
        <v>205</v>
      </c>
      <c r="F98" s="443" t="s">
        <v>119</v>
      </c>
      <c r="G98" s="362" t="s">
        <v>385</v>
      </c>
      <c r="H98" s="265" t="s">
        <v>345</v>
      </c>
      <c r="I98" s="266" t="s">
        <v>185</v>
      </c>
      <c r="J98" s="264" t="s">
        <v>203</v>
      </c>
      <c r="K98" s="264" t="s">
        <v>814</v>
      </c>
      <c r="L98" s="363">
        <v>2015</v>
      </c>
      <c r="M98" s="264" t="s">
        <v>2</v>
      </c>
      <c r="N98" s="363">
        <v>125</v>
      </c>
      <c r="O98" s="363"/>
      <c r="P98" s="363"/>
      <c r="Q98" s="364" t="s">
        <v>702</v>
      </c>
      <c r="R98" s="261" t="s">
        <v>318</v>
      </c>
      <c r="S98" s="263">
        <v>42488</v>
      </c>
      <c r="T98" s="370">
        <v>42551</v>
      </c>
      <c r="U98" s="266" t="s">
        <v>293</v>
      </c>
      <c r="V98" s="265" t="s">
        <v>1008</v>
      </c>
      <c r="W98" s="445">
        <v>0</v>
      </c>
      <c r="X98" s="365" t="s">
        <v>430</v>
      </c>
      <c r="Y98" s="264"/>
      <c r="Z98" s="366"/>
      <c r="AA98" s="366"/>
      <c r="AB98" s="367" t="s">
        <v>481</v>
      </c>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row>
    <row r="99" spans="1:210" s="1" customFormat="1" ht="171.75" customHeight="1" x14ac:dyDescent="0.2">
      <c r="A99" s="2"/>
      <c r="B99" s="360">
        <v>3005</v>
      </c>
      <c r="C99" s="361">
        <v>301</v>
      </c>
      <c r="D99" s="361">
        <v>2015</v>
      </c>
      <c r="E99" s="266" t="s">
        <v>206</v>
      </c>
      <c r="F99" s="443" t="s">
        <v>119</v>
      </c>
      <c r="G99" s="362" t="s">
        <v>385</v>
      </c>
      <c r="H99" s="265" t="s">
        <v>345</v>
      </c>
      <c r="I99" s="266" t="s">
        <v>185</v>
      </c>
      <c r="J99" s="264" t="s">
        <v>203</v>
      </c>
      <c r="K99" s="264" t="s">
        <v>814</v>
      </c>
      <c r="L99" s="363">
        <v>2015</v>
      </c>
      <c r="M99" s="264" t="s">
        <v>2</v>
      </c>
      <c r="N99" s="363">
        <v>125</v>
      </c>
      <c r="O99" s="363"/>
      <c r="P99" s="363"/>
      <c r="Q99" s="364" t="s">
        <v>702</v>
      </c>
      <c r="R99" s="261" t="s">
        <v>319</v>
      </c>
      <c r="S99" s="263">
        <v>42488</v>
      </c>
      <c r="T99" s="370">
        <v>42551</v>
      </c>
      <c r="U99" s="266" t="s">
        <v>293</v>
      </c>
      <c r="V99" s="265" t="s">
        <v>1008</v>
      </c>
      <c r="W99" s="445">
        <v>0</v>
      </c>
      <c r="X99" s="365" t="s">
        <v>430</v>
      </c>
      <c r="Y99" s="264"/>
      <c r="Z99" s="366"/>
      <c r="AA99" s="366"/>
      <c r="AB99" s="367" t="s">
        <v>481</v>
      </c>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row>
    <row r="100" spans="1:210" ht="100.5" customHeight="1" x14ac:dyDescent="0.2">
      <c r="B100" s="360">
        <v>3006</v>
      </c>
      <c r="C100" s="361">
        <v>1</v>
      </c>
      <c r="D100" s="361">
        <v>2016</v>
      </c>
      <c r="E100" s="266" t="s">
        <v>240</v>
      </c>
      <c r="F100" s="443" t="s">
        <v>104</v>
      </c>
      <c r="G100" s="362" t="s">
        <v>263</v>
      </c>
      <c r="H100" s="265" t="s">
        <v>91</v>
      </c>
      <c r="I100" s="266" t="s">
        <v>748</v>
      </c>
      <c r="J100" s="264" t="s">
        <v>239</v>
      </c>
      <c r="K100" s="264" t="s">
        <v>815</v>
      </c>
      <c r="L100" s="363">
        <v>2016</v>
      </c>
      <c r="M100" s="371" t="s">
        <v>238</v>
      </c>
      <c r="N100" s="363">
        <v>1</v>
      </c>
      <c r="O100" s="363"/>
      <c r="P100" s="363"/>
      <c r="Q100" s="364" t="s">
        <v>701</v>
      </c>
      <c r="R100" s="261" t="s">
        <v>828</v>
      </c>
      <c r="S100" s="263">
        <v>42370</v>
      </c>
      <c r="T100" s="263">
        <v>42735</v>
      </c>
      <c r="U100" s="265" t="s">
        <v>470</v>
      </c>
      <c r="V100" s="365" t="s">
        <v>829</v>
      </c>
      <c r="W100" s="445">
        <v>0.6</v>
      </c>
      <c r="X100" s="365" t="s">
        <v>430</v>
      </c>
      <c r="Y100" s="264"/>
      <c r="Z100" s="366"/>
      <c r="AA100" s="366"/>
      <c r="AB100" s="367" t="s">
        <v>481</v>
      </c>
    </row>
    <row r="101" spans="1:210" ht="99.75" customHeight="1" x14ac:dyDescent="0.2">
      <c r="B101" s="360">
        <v>3007</v>
      </c>
      <c r="C101" s="361">
        <v>2</v>
      </c>
      <c r="D101" s="361">
        <v>2016</v>
      </c>
      <c r="E101" s="266" t="s">
        <v>241</v>
      </c>
      <c r="F101" s="443" t="s">
        <v>104</v>
      </c>
      <c r="G101" s="362" t="s">
        <v>263</v>
      </c>
      <c r="H101" s="265" t="s">
        <v>91</v>
      </c>
      <c r="I101" s="266" t="s">
        <v>748</v>
      </c>
      <c r="J101" s="264" t="s">
        <v>239</v>
      </c>
      <c r="K101" s="264" t="s">
        <v>815</v>
      </c>
      <c r="L101" s="363">
        <v>2016</v>
      </c>
      <c r="M101" s="371" t="s">
        <v>238</v>
      </c>
      <c r="N101" s="363">
        <v>1</v>
      </c>
      <c r="O101" s="363"/>
      <c r="P101" s="363"/>
      <c r="Q101" s="364" t="s">
        <v>701</v>
      </c>
      <c r="R101" s="261" t="s">
        <v>830</v>
      </c>
      <c r="S101" s="263">
        <v>42370</v>
      </c>
      <c r="T101" s="263">
        <v>42735</v>
      </c>
      <c r="U101" s="265" t="s">
        <v>332</v>
      </c>
      <c r="V101" s="365" t="s">
        <v>831</v>
      </c>
      <c r="W101" s="445">
        <v>0.6</v>
      </c>
      <c r="X101" s="365" t="s">
        <v>430</v>
      </c>
      <c r="Y101" s="264"/>
      <c r="Z101" s="366"/>
      <c r="AA101" s="366"/>
      <c r="AB101" s="367" t="s">
        <v>481</v>
      </c>
    </row>
    <row r="102" spans="1:210" ht="110.25" x14ac:dyDescent="0.2">
      <c r="B102" s="360">
        <v>3008</v>
      </c>
      <c r="C102" s="361">
        <v>3</v>
      </c>
      <c r="D102" s="361">
        <v>2016</v>
      </c>
      <c r="E102" s="266" t="s">
        <v>242</v>
      </c>
      <c r="F102" s="443" t="s">
        <v>104</v>
      </c>
      <c r="G102" s="362" t="s">
        <v>263</v>
      </c>
      <c r="H102" s="265" t="s">
        <v>91</v>
      </c>
      <c r="I102" s="266" t="s">
        <v>748</v>
      </c>
      <c r="J102" s="264" t="s">
        <v>239</v>
      </c>
      <c r="K102" s="264" t="s">
        <v>815</v>
      </c>
      <c r="L102" s="363">
        <v>2016</v>
      </c>
      <c r="M102" s="371" t="s">
        <v>238</v>
      </c>
      <c r="N102" s="363">
        <v>1</v>
      </c>
      <c r="O102" s="363"/>
      <c r="P102" s="363"/>
      <c r="Q102" s="364" t="s">
        <v>701</v>
      </c>
      <c r="R102" s="261" t="s">
        <v>832</v>
      </c>
      <c r="S102" s="263">
        <v>42551</v>
      </c>
      <c r="T102" s="263">
        <v>42735</v>
      </c>
      <c r="U102" s="265" t="s">
        <v>330</v>
      </c>
      <c r="V102" s="265" t="s">
        <v>833</v>
      </c>
      <c r="W102" s="445">
        <v>0.8</v>
      </c>
      <c r="X102" s="365" t="s">
        <v>430</v>
      </c>
      <c r="Y102" s="264"/>
      <c r="Z102" s="366"/>
      <c r="AA102" s="366"/>
      <c r="AB102" s="367" t="s">
        <v>481</v>
      </c>
    </row>
    <row r="103" spans="1:210" ht="110.25" x14ac:dyDescent="0.2">
      <c r="B103" s="360">
        <v>3018</v>
      </c>
      <c r="C103" s="361">
        <v>13</v>
      </c>
      <c r="D103" s="361">
        <v>2016</v>
      </c>
      <c r="E103" s="266" t="s">
        <v>247</v>
      </c>
      <c r="F103" s="443" t="s">
        <v>101</v>
      </c>
      <c r="G103" s="362" t="s">
        <v>157</v>
      </c>
      <c r="H103" s="265" t="s">
        <v>246</v>
      </c>
      <c r="I103" s="266" t="s">
        <v>751</v>
      </c>
      <c r="J103" s="264" t="s">
        <v>245</v>
      </c>
      <c r="K103" s="264" t="s">
        <v>816</v>
      </c>
      <c r="L103" s="363">
        <v>2016</v>
      </c>
      <c r="M103" s="371" t="s">
        <v>2</v>
      </c>
      <c r="N103" s="363">
        <v>107</v>
      </c>
      <c r="O103" s="363"/>
      <c r="P103" s="363"/>
      <c r="Q103" s="364"/>
      <c r="R103" s="261" t="s">
        <v>400</v>
      </c>
      <c r="S103" s="263"/>
      <c r="T103" s="263"/>
      <c r="U103" s="265"/>
      <c r="V103" s="264" t="s">
        <v>635</v>
      </c>
      <c r="W103" s="445">
        <v>0</v>
      </c>
      <c r="X103" s="365" t="s">
        <v>430</v>
      </c>
      <c r="Y103" s="264"/>
      <c r="Z103" s="366"/>
      <c r="AA103" s="366"/>
      <c r="AB103" s="367" t="s">
        <v>480</v>
      </c>
    </row>
    <row r="104" spans="1:210" ht="135" customHeight="1" x14ac:dyDescent="0.2">
      <c r="B104" s="360">
        <v>3019</v>
      </c>
      <c r="C104" s="361">
        <v>14</v>
      </c>
      <c r="D104" s="361">
        <v>2016</v>
      </c>
      <c r="E104" s="266" t="s">
        <v>250</v>
      </c>
      <c r="F104" s="443" t="s">
        <v>99</v>
      </c>
      <c r="G104" s="362" t="s">
        <v>156</v>
      </c>
      <c r="H104" s="265" t="s">
        <v>258</v>
      </c>
      <c r="I104" s="266" t="s">
        <v>685</v>
      </c>
      <c r="J104" s="264" t="s">
        <v>245</v>
      </c>
      <c r="K104" s="264" t="s">
        <v>816</v>
      </c>
      <c r="L104" s="363">
        <v>2016</v>
      </c>
      <c r="M104" s="371" t="s">
        <v>248</v>
      </c>
      <c r="N104" s="266" t="s">
        <v>249</v>
      </c>
      <c r="O104" s="266"/>
      <c r="P104" s="266"/>
      <c r="Q104" s="364" t="s">
        <v>701</v>
      </c>
      <c r="R104" s="261" t="s">
        <v>804</v>
      </c>
      <c r="S104" s="263"/>
      <c r="T104" s="263"/>
      <c r="U104" s="265"/>
      <c r="V104" s="265"/>
      <c r="W104" s="445">
        <v>0</v>
      </c>
      <c r="X104" s="365" t="s">
        <v>430</v>
      </c>
      <c r="Y104" s="264"/>
      <c r="Z104" s="366"/>
      <c r="AA104" s="366"/>
      <c r="AB104" s="367" t="s">
        <v>481</v>
      </c>
    </row>
    <row r="105" spans="1:210" ht="90" customHeight="1" x14ac:dyDescent="0.2">
      <c r="B105" s="360">
        <v>3020</v>
      </c>
      <c r="C105" s="361">
        <v>15</v>
      </c>
      <c r="D105" s="361">
        <v>2016</v>
      </c>
      <c r="E105" s="266" t="s">
        <v>704</v>
      </c>
      <c r="F105" s="443" t="s">
        <v>99</v>
      </c>
      <c r="G105" s="362" t="s">
        <v>156</v>
      </c>
      <c r="H105" s="265" t="s">
        <v>258</v>
      </c>
      <c r="I105" s="266" t="s">
        <v>685</v>
      </c>
      <c r="J105" s="264" t="s">
        <v>245</v>
      </c>
      <c r="K105" s="264" t="s">
        <v>816</v>
      </c>
      <c r="L105" s="363">
        <v>2016</v>
      </c>
      <c r="M105" s="371" t="s">
        <v>248</v>
      </c>
      <c r="N105" s="266" t="s">
        <v>249</v>
      </c>
      <c r="O105" s="266"/>
      <c r="P105" s="266"/>
      <c r="Q105" s="364" t="s">
        <v>701</v>
      </c>
      <c r="R105" s="261" t="s">
        <v>272</v>
      </c>
      <c r="S105" s="263"/>
      <c r="T105" s="263"/>
      <c r="U105" s="265"/>
      <c r="V105" s="265"/>
      <c r="W105" s="445">
        <v>0</v>
      </c>
      <c r="X105" s="365" t="s">
        <v>430</v>
      </c>
      <c r="Y105" s="264"/>
      <c r="Z105" s="366"/>
      <c r="AA105" s="366"/>
      <c r="AB105" s="367" t="s">
        <v>481</v>
      </c>
    </row>
    <row r="106" spans="1:210" ht="165.75" customHeight="1" x14ac:dyDescent="0.2">
      <c r="B106" s="360">
        <v>3021</v>
      </c>
      <c r="C106" s="361">
        <v>16</v>
      </c>
      <c r="D106" s="361">
        <v>2016</v>
      </c>
      <c r="E106" s="266" t="s">
        <v>251</v>
      </c>
      <c r="F106" s="443" t="s">
        <v>99</v>
      </c>
      <c r="G106" s="362" t="s">
        <v>156</v>
      </c>
      <c r="H106" s="265" t="s">
        <v>258</v>
      </c>
      <c r="I106" s="266" t="s">
        <v>685</v>
      </c>
      <c r="J106" s="264" t="s">
        <v>245</v>
      </c>
      <c r="K106" s="264" t="s">
        <v>816</v>
      </c>
      <c r="L106" s="363">
        <v>2016</v>
      </c>
      <c r="M106" s="371" t="s">
        <v>248</v>
      </c>
      <c r="N106" s="266" t="s">
        <v>249</v>
      </c>
      <c r="O106" s="266"/>
      <c r="P106" s="266"/>
      <c r="Q106" s="364" t="s">
        <v>701</v>
      </c>
      <c r="R106" s="261" t="s">
        <v>273</v>
      </c>
      <c r="S106" s="263"/>
      <c r="T106" s="263"/>
      <c r="U106" s="265"/>
      <c r="V106" s="265"/>
      <c r="W106" s="445">
        <v>0</v>
      </c>
      <c r="X106" s="365" t="s">
        <v>430</v>
      </c>
      <c r="Y106" s="264"/>
      <c r="Z106" s="366"/>
      <c r="AA106" s="366"/>
      <c r="AB106" s="367" t="s">
        <v>481</v>
      </c>
    </row>
    <row r="107" spans="1:210" ht="141" customHeight="1" x14ac:dyDescent="0.2">
      <c r="B107" s="360">
        <v>3022</v>
      </c>
      <c r="C107" s="361">
        <v>17</v>
      </c>
      <c r="D107" s="361">
        <v>2016</v>
      </c>
      <c r="E107" s="266" t="s">
        <v>253</v>
      </c>
      <c r="F107" s="443" t="s">
        <v>104</v>
      </c>
      <c r="G107" s="362" t="s">
        <v>263</v>
      </c>
      <c r="H107" s="265" t="s">
        <v>91</v>
      </c>
      <c r="I107" s="266" t="s">
        <v>748</v>
      </c>
      <c r="J107" s="264" t="s">
        <v>245</v>
      </c>
      <c r="K107" s="264" t="s">
        <v>816</v>
      </c>
      <c r="L107" s="363">
        <v>2016</v>
      </c>
      <c r="M107" s="371" t="s">
        <v>6</v>
      </c>
      <c r="N107" s="266">
        <v>35</v>
      </c>
      <c r="O107" s="266"/>
      <c r="P107" s="266"/>
      <c r="Q107" s="364"/>
      <c r="R107" s="261" t="s">
        <v>401</v>
      </c>
      <c r="S107" s="263">
        <v>42552</v>
      </c>
      <c r="T107" s="370">
        <v>42735</v>
      </c>
      <c r="U107" s="266" t="s">
        <v>398</v>
      </c>
      <c r="V107" s="265" t="s">
        <v>822</v>
      </c>
      <c r="W107" s="445">
        <v>0.8</v>
      </c>
      <c r="X107" s="365" t="s">
        <v>430</v>
      </c>
      <c r="Y107" s="264"/>
      <c r="Z107" s="366"/>
      <c r="AA107" s="366"/>
      <c r="AB107" s="367" t="s">
        <v>481</v>
      </c>
    </row>
    <row r="108" spans="1:210" ht="181.5" customHeight="1" x14ac:dyDescent="0.2">
      <c r="B108" s="360">
        <v>3023</v>
      </c>
      <c r="C108" s="361">
        <v>18</v>
      </c>
      <c r="D108" s="361">
        <v>2016</v>
      </c>
      <c r="E108" s="266" t="s">
        <v>252</v>
      </c>
      <c r="F108" s="443" t="s">
        <v>104</v>
      </c>
      <c r="G108" s="362" t="s">
        <v>263</v>
      </c>
      <c r="H108" s="265" t="s">
        <v>91</v>
      </c>
      <c r="I108" s="266" t="s">
        <v>748</v>
      </c>
      <c r="J108" s="264" t="s">
        <v>245</v>
      </c>
      <c r="K108" s="264" t="s">
        <v>816</v>
      </c>
      <c r="L108" s="363">
        <v>2016</v>
      </c>
      <c r="M108" s="371" t="s">
        <v>6</v>
      </c>
      <c r="N108" s="266">
        <v>35</v>
      </c>
      <c r="O108" s="266"/>
      <c r="P108" s="266"/>
      <c r="Q108" s="364"/>
      <c r="R108" s="261" t="s">
        <v>328</v>
      </c>
      <c r="S108" s="263">
        <v>42552</v>
      </c>
      <c r="T108" s="370">
        <v>42735</v>
      </c>
      <c r="U108" s="266" t="s">
        <v>469</v>
      </c>
      <c r="V108" s="266" t="s">
        <v>824</v>
      </c>
      <c r="W108" s="445">
        <v>0.8</v>
      </c>
      <c r="X108" s="365" t="s">
        <v>430</v>
      </c>
      <c r="Y108" s="264"/>
      <c r="Z108" s="366"/>
      <c r="AA108" s="366"/>
      <c r="AB108" s="367" t="s">
        <v>481</v>
      </c>
    </row>
    <row r="109" spans="1:210" ht="63" x14ac:dyDescent="0.2">
      <c r="B109" s="360">
        <v>3027</v>
      </c>
      <c r="C109" s="361">
        <v>22</v>
      </c>
      <c r="D109" s="361">
        <v>2016</v>
      </c>
      <c r="E109" s="266" t="s">
        <v>402</v>
      </c>
      <c r="F109" s="443" t="s">
        <v>100</v>
      </c>
      <c r="G109" s="362" t="s">
        <v>385</v>
      </c>
      <c r="H109" s="265" t="s">
        <v>138</v>
      </c>
      <c r="I109" s="266" t="s">
        <v>757</v>
      </c>
      <c r="J109" s="264" t="s">
        <v>245</v>
      </c>
      <c r="K109" s="264" t="s">
        <v>816</v>
      </c>
      <c r="L109" s="363">
        <v>2016</v>
      </c>
      <c r="M109" s="266" t="s">
        <v>6</v>
      </c>
      <c r="N109" s="266">
        <v>11</v>
      </c>
      <c r="O109" s="266"/>
      <c r="P109" s="266"/>
      <c r="Q109" s="364" t="s">
        <v>701</v>
      </c>
      <c r="R109" s="261" t="s">
        <v>302</v>
      </c>
      <c r="S109" s="263">
        <v>42492</v>
      </c>
      <c r="T109" s="370">
        <v>42734</v>
      </c>
      <c r="U109" s="266"/>
      <c r="V109" s="265" t="s">
        <v>300</v>
      </c>
      <c r="W109" s="445">
        <v>0</v>
      </c>
      <c r="X109" s="365" t="s">
        <v>430</v>
      </c>
      <c r="Y109" s="264"/>
      <c r="Z109" s="366"/>
      <c r="AA109" s="366"/>
      <c r="AB109" s="367" t="s">
        <v>481</v>
      </c>
    </row>
    <row r="110" spans="1:210" ht="47.25" x14ac:dyDescent="0.2">
      <c r="B110" s="360">
        <v>3028</v>
      </c>
      <c r="C110" s="361">
        <v>23</v>
      </c>
      <c r="D110" s="361">
        <v>2016</v>
      </c>
      <c r="E110" s="374" t="s">
        <v>254</v>
      </c>
      <c r="F110" s="443" t="s">
        <v>100</v>
      </c>
      <c r="G110" s="362" t="s">
        <v>385</v>
      </c>
      <c r="H110" s="265" t="s">
        <v>138</v>
      </c>
      <c r="I110" s="266" t="s">
        <v>757</v>
      </c>
      <c r="J110" s="264" t="s">
        <v>245</v>
      </c>
      <c r="K110" s="264" t="s">
        <v>816</v>
      </c>
      <c r="L110" s="363">
        <v>2016</v>
      </c>
      <c r="M110" s="266" t="s">
        <v>6</v>
      </c>
      <c r="N110" s="266">
        <v>11</v>
      </c>
      <c r="O110" s="266"/>
      <c r="P110" s="266"/>
      <c r="Q110" s="364" t="s">
        <v>702</v>
      </c>
      <c r="R110" s="261" t="s">
        <v>303</v>
      </c>
      <c r="S110" s="263">
        <v>42492</v>
      </c>
      <c r="T110" s="370">
        <v>42734</v>
      </c>
      <c r="U110" s="266"/>
      <c r="V110" s="265" t="s">
        <v>300</v>
      </c>
      <c r="W110" s="445">
        <v>0</v>
      </c>
      <c r="X110" s="365" t="s">
        <v>430</v>
      </c>
      <c r="Y110" s="264"/>
      <c r="Z110" s="366"/>
      <c r="AA110" s="366"/>
      <c r="AB110" s="367" t="s">
        <v>481</v>
      </c>
    </row>
    <row r="111" spans="1:210" ht="44.25" customHeight="1" x14ac:dyDescent="0.2">
      <c r="B111" s="360">
        <v>3030</v>
      </c>
      <c r="C111" s="361">
        <v>25</v>
      </c>
      <c r="D111" s="361">
        <v>2016</v>
      </c>
      <c r="E111" s="266" t="s">
        <v>255</v>
      </c>
      <c r="F111" s="443" t="s">
        <v>100</v>
      </c>
      <c r="G111" s="362" t="s">
        <v>385</v>
      </c>
      <c r="H111" s="265" t="s">
        <v>138</v>
      </c>
      <c r="I111" s="266" t="s">
        <v>757</v>
      </c>
      <c r="J111" s="264" t="s">
        <v>245</v>
      </c>
      <c r="K111" s="264" t="s">
        <v>816</v>
      </c>
      <c r="L111" s="363">
        <v>2016</v>
      </c>
      <c r="M111" s="266" t="s">
        <v>6</v>
      </c>
      <c r="N111" s="266">
        <v>11</v>
      </c>
      <c r="O111" s="266"/>
      <c r="P111" s="266"/>
      <c r="Q111" s="364" t="s">
        <v>702</v>
      </c>
      <c r="R111" s="261" t="s">
        <v>303</v>
      </c>
      <c r="S111" s="263">
        <v>42492</v>
      </c>
      <c r="T111" s="370">
        <v>42734</v>
      </c>
      <c r="U111" s="266"/>
      <c r="V111" s="265" t="s">
        <v>300</v>
      </c>
      <c r="W111" s="445">
        <v>0</v>
      </c>
      <c r="X111" s="365" t="s">
        <v>430</v>
      </c>
      <c r="Y111" s="264"/>
      <c r="Z111" s="366"/>
      <c r="AA111" s="366"/>
      <c r="AB111" s="367" t="s">
        <v>481</v>
      </c>
    </row>
    <row r="112" spans="1:210" ht="57.75" customHeight="1" x14ac:dyDescent="0.2">
      <c r="B112" s="360">
        <v>3031</v>
      </c>
      <c r="C112" s="361">
        <v>26</v>
      </c>
      <c r="D112" s="361">
        <v>2016</v>
      </c>
      <c r="E112" s="266" t="s">
        <v>256</v>
      </c>
      <c r="F112" s="443" t="s">
        <v>100</v>
      </c>
      <c r="G112" s="362" t="s">
        <v>385</v>
      </c>
      <c r="H112" s="265" t="s">
        <v>138</v>
      </c>
      <c r="I112" s="266" t="s">
        <v>757</v>
      </c>
      <c r="J112" s="264" t="s">
        <v>245</v>
      </c>
      <c r="K112" s="264" t="s">
        <v>816</v>
      </c>
      <c r="L112" s="363">
        <v>2016</v>
      </c>
      <c r="M112" s="266" t="s">
        <v>6</v>
      </c>
      <c r="N112" s="266">
        <v>11</v>
      </c>
      <c r="O112" s="266"/>
      <c r="P112" s="266"/>
      <c r="Q112" s="364" t="s">
        <v>702</v>
      </c>
      <c r="R112" s="261" t="s">
        <v>303</v>
      </c>
      <c r="S112" s="263">
        <v>42492</v>
      </c>
      <c r="T112" s="370">
        <v>42734</v>
      </c>
      <c r="U112" s="266"/>
      <c r="V112" s="265" t="s">
        <v>300</v>
      </c>
      <c r="W112" s="445">
        <v>0</v>
      </c>
      <c r="X112" s="365" t="s">
        <v>430</v>
      </c>
      <c r="Y112" s="264"/>
      <c r="Z112" s="366"/>
      <c r="AA112" s="366"/>
      <c r="AB112" s="367" t="s">
        <v>481</v>
      </c>
    </row>
    <row r="113" spans="2:28" ht="173.25" x14ac:dyDescent="0.2">
      <c r="B113" s="360">
        <v>3033</v>
      </c>
      <c r="C113" s="361">
        <v>28</v>
      </c>
      <c r="D113" s="361">
        <v>2016</v>
      </c>
      <c r="E113" s="266" t="s">
        <v>805</v>
      </c>
      <c r="F113" s="443" t="s">
        <v>99</v>
      </c>
      <c r="G113" s="362" t="s">
        <v>156</v>
      </c>
      <c r="H113" s="265" t="s">
        <v>71</v>
      </c>
      <c r="I113" s="266" t="s">
        <v>685</v>
      </c>
      <c r="J113" s="264" t="s">
        <v>257</v>
      </c>
      <c r="K113" s="264" t="s">
        <v>817</v>
      </c>
      <c r="L113" s="363">
        <v>2016</v>
      </c>
      <c r="M113" s="371" t="s">
        <v>6</v>
      </c>
      <c r="N113" s="266">
        <v>32</v>
      </c>
      <c r="O113" s="266"/>
      <c r="P113" s="266"/>
      <c r="Q113" s="364"/>
      <c r="R113" s="261" t="s">
        <v>403</v>
      </c>
      <c r="S113" s="263">
        <v>42461</v>
      </c>
      <c r="T113" s="263">
        <v>42735</v>
      </c>
      <c r="U113" s="265"/>
      <c r="V113" s="265"/>
      <c r="W113" s="445">
        <v>0</v>
      </c>
      <c r="X113" s="365" t="s">
        <v>430</v>
      </c>
      <c r="Y113" s="264"/>
      <c r="Z113" s="366"/>
      <c r="AA113" s="366"/>
      <c r="AB113" s="367" t="s">
        <v>481</v>
      </c>
    </row>
    <row r="114" spans="2:28" ht="123" customHeight="1" x14ac:dyDescent="0.2">
      <c r="B114" s="360">
        <v>3034</v>
      </c>
      <c r="C114" s="361">
        <v>29</v>
      </c>
      <c r="D114" s="361">
        <v>2016</v>
      </c>
      <c r="E114" s="266" t="s">
        <v>532</v>
      </c>
      <c r="F114" s="443" t="s">
        <v>99</v>
      </c>
      <c r="G114" s="362" t="s">
        <v>156</v>
      </c>
      <c r="H114" s="265" t="s">
        <v>258</v>
      </c>
      <c r="I114" s="266" t="s">
        <v>685</v>
      </c>
      <c r="J114" s="264" t="s">
        <v>257</v>
      </c>
      <c r="K114" s="264" t="s">
        <v>817</v>
      </c>
      <c r="L114" s="363">
        <v>2016</v>
      </c>
      <c r="M114" s="371" t="s">
        <v>6</v>
      </c>
      <c r="N114" s="266">
        <v>32</v>
      </c>
      <c r="O114" s="266"/>
      <c r="P114" s="266"/>
      <c r="Q114" s="364"/>
      <c r="R114" s="261" t="s">
        <v>403</v>
      </c>
      <c r="S114" s="263">
        <v>42461</v>
      </c>
      <c r="T114" s="263">
        <v>42735</v>
      </c>
      <c r="U114" s="265"/>
      <c r="V114" s="265"/>
      <c r="W114" s="445">
        <v>0</v>
      </c>
      <c r="X114" s="365" t="s">
        <v>430</v>
      </c>
      <c r="Y114" s="264"/>
      <c r="Z114" s="366"/>
      <c r="AA114" s="366"/>
      <c r="AB114" s="367" t="s">
        <v>481</v>
      </c>
    </row>
    <row r="115" spans="2:28" ht="153.75" customHeight="1" x14ac:dyDescent="0.2">
      <c r="B115" s="360">
        <v>3051</v>
      </c>
      <c r="C115" s="361">
        <v>46</v>
      </c>
      <c r="D115" s="361">
        <v>2016</v>
      </c>
      <c r="E115" s="266" t="s">
        <v>285</v>
      </c>
      <c r="F115" s="443" t="s">
        <v>101</v>
      </c>
      <c r="G115" s="362" t="s">
        <v>118</v>
      </c>
      <c r="H115" s="265" t="s">
        <v>333</v>
      </c>
      <c r="I115" s="266" t="s">
        <v>45</v>
      </c>
      <c r="J115" s="264" t="s">
        <v>257</v>
      </c>
      <c r="K115" s="264" t="s">
        <v>817</v>
      </c>
      <c r="L115" s="363">
        <v>2016</v>
      </c>
      <c r="M115" s="371" t="s">
        <v>2</v>
      </c>
      <c r="N115" s="363">
        <v>155</v>
      </c>
      <c r="O115" s="363"/>
      <c r="P115" s="363"/>
      <c r="Q115" s="364"/>
      <c r="R115" s="261"/>
      <c r="S115" s="263"/>
      <c r="T115" s="263"/>
      <c r="U115" s="265"/>
      <c r="V115" s="265"/>
      <c r="W115" s="445">
        <v>0</v>
      </c>
      <c r="X115" s="365" t="s">
        <v>429</v>
      </c>
      <c r="Y115" s="264"/>
      <c r="Z115" s="366"/>
      <c r="AA115" s="366"/>
      <c r="AB115" s="367" t="s">
        <v>481</v>
      </c>
    </row>
    <row r="116" spans="2:28" ht="291.75" customHeight="1" x14ac:dyDescent="0.2">
      <c r="B116" s="360">
        <v>3052</v>
      </c>
      <c r="C116" s="361">
        <v>47</v>
      </c>
      <c r="D116" s="361">
        <v>2016</v>
      </c>
      <c r="E116" s="266" t="s">
        <v>324</v>
      </c>
      <c r="F116" s="443" t="s">
        <v>101</v>
      </c>
      <c r="G116" s="362" t="s">
        <v>118</v>
      </c>
      <c r="H116" s="265" t="s">
        <v>333</v>
      </c>
      <c r="I116" s="266" t="s">
        <v>45</v>
      </c>
      <c r="J116" s="264" t="s">
        <v>257</v>
      </c>
      <c r="K116" s="264" t="s">
        <v>817</v>
      </c>
      <c r="L116" s="363">
        <v>2016</v>
      </c>
      <c r="M116" s="371" t="s">
        <v>2</v>
      </c>
      <c r="N116" s="363">
        <v>155</v>
      </c>
      <c r="O116" s="363"/>
      <c r="P116" s="363"/>
      <c r="Q116" s="364"/>
      <c r="R116" s="261"/>
      <c r="S116" s="263"/>
      <c r="T116" s="263"/>
      <c r="U116" s="265"/>
      <c r="V116" s="265"/>
      <c r="W116" s="445">
        <v>0</v>
      </c>
      <c r="X116" s="365" t="s">
        <v>429</v>
      </c>
      <c r="Y116" s="264"/>
      <c r="Z116" s="366"/>
      <c r="AA116" s="366"/>
      <c r="AB116" s="367" t="s">
        <v>481</v>
      </c>
    </row>
    <row r="117" spans="2:28" ht="192" customHeight="1" x14ac:dyDescent="0.2">
      <c r="B117" s="360">
        <v>3053</v>
      </c>
      <c r="C117" s="361">
        <v>48</v>
      </c>
      <c r="D117" s="361">
        <v>2016</v>
      </c>
      <c r="E117" s="266" t="s">
        <v>325</v>
      </c>
      <c r="F117" s="443" t="s">
        <v>101</v>
      </c>
      <c r="G117" s="362" t="s">
        <v>118</v>
      </c>
      <c r="H117" s="265" t="s">
        <v>333</v>
      </c>
      <c r="I117" s="266" t="s">
        <v>45</v>
      </c>
      <c r="J117" s="264" t="s">
        <v>257</v>
      </c>
      <c r="K117" s="264" t="s">
        <v>817</v>
      </c>
      <c r="L117" s="363">
        <v>2016</v>
      </c>
      <c r="M117" s="371" t="s">
        <v>2</v>
      </c>
      <c r="N117" s="363">
        <v>155</v>
      </c>
      <c r="O117" s="363"/>
      <c r="P117" s="363"/>
      <c r="Q117" s="364"/>
      <c r="R117" s="261"/>
      <c r="S117" s="263"/>
      <c r="T117" s="263"/>
      <c r="U117" s="265"/>
      <c r="V117" s="265"/>
      <c r="W117" s="445">
        <v>0</v>
      </c>
      <c r="X117" s="365" t="s">
        <v>429</v>
      </c>
      <c r="Y117" s="264"/>
      <c r="Z117" s="366"/>
      <c r="AA117" s="366"/>
      <c r="AB117" s="367" t="s">
        <v>481</v>
      </c>
    </row>
    <row r="118" spans="2:28" ht="171.75" customHeight="1" x14ac:dyDescent="0.2">
      <c r="B118" s="360">
        <v>3061</v>
      </c>
      <c r="C118" s="361">
        <v>56</v>
      </c>
      <c r="D118" s="361">
        <v>2016</v>
      </c>
      <c r="E118" s="266" t="s">
        <v>286</v>
      </c>
      <c r="F118" s="443" t="s">
        <v>101</v>
      </c>
      <c r="G118" s="362" t="s">
        <v>118</v>
      </c>
      <c r="H118" s="265" t="s">
        <v>12</v>
      </c>
      <c r="I118" s="266" t="s">
        <v>244</v>
      </c>
      <c r="J118" s="264" t="s">
        <v>257</v>
      </c>
      <c r="K118" s="264" t="s">
        <v>817</v>
      </c>
      <c r="L118" s="363">
        <v>2016</v>
      </c>
      <c r="M118" s="371" t="s">
        <v>2</v>
      </c>
      <c r="N118" s="363">
        <v>44</v>
      </c>
      <c r="O118" s="363"/>
      <c r="P118" s="363"/>
      <c r="Q118" s="364"/>
      <c r="R118" s="261" t="s">
        <v>404</v>
      </c>
      <c r="S118" s="263"/>
      <c r="T118" s="263"/>
      <c r="U118" s="265"/>
      <c r="V118" s="264" t="s">
        <v>848</v>
      </c>
      <c r="W118" s="445">
        <v>0</v>
      </c>
      <c r="X118" s="365" t="s">
        <v>430</v>
      </c>
      <c r="Y118" s="264"/>
      <c r="Z118" s="366"/>
      <c r="AA118" s="366"/>
      <c r="AB118" s="367" t="s">
        <v>480</v>
      </c>
    </row>
    <row r="119" spans="2:28" ht="192" customHeight="1" x14ac:dyDescent="0.2">
      <c r="B119" s="360">
        <v>3063</v>
      </c>
      <c r="C119" s="361">
        <v>58</v>
      </c>
      <c r="D119" s="361">
        <v>2016</v>
      </c>
      <c r="E119" s="266" t="s">
        <v>288</v>
      </c>
      <c r="F119" s="443" t="s">
        <v>101</v>
      </c>
      <c r="G119" s="362" t="s">
        <v>179</v>
      </c>
      <c r="H119" s="265" t="s">
        <v>270</v>
      </c>
      <c r="I119" s="266" t="s">
        <v>751</v>
      </c>
      <c r="J119" s="264" t="s">
        <v>257</v>
      </c>
      <c r="K119" s="264" t="s">
        <v>817</v>
      </c>
      <c r="L119" s="363">
        <v>2016</v>
      </c>
      <c r="M119" s="371" t="s">
        <v>2</v>
      </c>
      <c r="N119" s="363">
        <v>54</v>
      </c>
      <c r="O119" s="363"/>
      <c r="P119" s="363"/>
      <c r="Q119" s="364"/>
      <c r="R119" s="261" t="s">
        <v>636</v>
      </c>
      <c r="S119" s="263"/>
      <c r="T119" s="263"/>
      <c r="U119" s="266"/>
      <c r="V119" s="264" t="s">
        <v>638</v>
      </c>
      <c r="W119" s="445">
        <v>0</v>
      </c>
      <c r="X119" s="365" t="s">
        <v>430</v>
      </c>
      <c r="Y119" s="264"/>
      <c r="Z119" s="366"/>
      <c r="AA119" s="366"/>
      <c r="AB119" s="367" t="s">
        <v>480</v>
      </c>
    </row>
    <row r="120" spans="2:28" ht="197.25" customHeight="1" x14ac:dyDescent="0.2">
      <c r="B120" s="360">
        <v>3064</v>
      </c>
      <c r="C120" s="361">
        <v>59</v>
      </c>
      <c r="D120" s="361">
        <v>2016</v>
      </c>
      <c r="E120" s="266" t="s">
        <v>287</v>
      </c>
      <c r="F120" s="443" t="s">
        <v>101</v>
      </c>
      <c r="G120" s="362" t="s">
        <v>179</v>
      </c>
      <c r="H120" s="265" t="s">
        <v>270</v>
      </c>
      <c r="I120" s="266" t="s">
        <v>751</v>
      </c>
      <c r="J120" s="264" t="s">
        <v>257</v>
      </c>
      <c r="K120" s="264" t="s">
        <v>817</v>
      </c>
      <c r="L120" s="363">
        <v>2016</v>
      </c>
      <c r="M120" s="371" t="s">
        <v>2</v>
      </c>
      <c r="N120" s="363">
        <v>54</v>
      </c>
      <c r="O120" s="363"/>
      <c r="P120" s="363"/>
      <c r="Q120" s="364"/>
      <c r="R120" s="261" t="s">
        <v>637</v>
      </c>
      <c r="S120" s="263"/>
      <c r="T120" s="263"/>
      <c r="U120" s="266"/>
      <c r="V120" s="264" t="s">
        <v>639</v>
      </c>
      <c r="W120" s="445">
        <v>0</v>
      </c>
      <c r="X120" s="365" t="s">
        <v>430</v>
      </c>
      <c r="Y120" s="264"/>
      <c r="Z120" s="366"/>
      <c r="AA120" s="366"/>
      <c r="AB120" s="367" t="s">
        <v>480</v>
      </c>
    </row>
    <row r="121" spans="2:28" ht="96.75" customHeight="1" x14ac:dyDescent="0.2">
      <c r="B121" s="360">
        <v>3066</v>
      </c>
      <c r="C121" s="361">
        <v>61</v>
      </c>
      <c r="D121" s="361">
        <v>2016</v>
      </c>
      <c r="E121" s="266" t="s">
        <v>349</v>
      </c>
      <c r="F121" s="443" t="s">
        <v>910</v>
      </c>
      <c r="G121" s="362" t="s">
        <v>263</v>
      </c>
      <c r="H121" s="265" t="s">
        <v>17</v>
      </c>
      <c r="I121" s="266" t="s">
        <v>45</v>
      </c>
      <c r="J121" s="264" t="s">
        <v>346</v>
      </c>
      <c r="K121" s="264" t="s">
        <v>282</v>
      </c>
      <c r="L121" s="363">
        <v>2016</v>
      </c>
      <c r="M121" s="371" t="s">
        <v>2</v>
      </c>
      <c r="N121" s="363">
        <v>83</v>
      </c>
      <c r="O121" s="363"/>
      <c r="P121" s="363"/>
      <c r="Q121" s="364"/>
      <c r="R121" s="261"/>
      <c r="S121" s="263"/>
      <c r="T121" s="263"/>
      <c r="U121" s="266"/>
      <c r="V121" s="265"/>
      <c r="W121" s="445">
        <v>0</v>
      </c>
      <c r="X121" s="365" t="s">
        <v>429</v>
      </c>
      <c r="Y121" s="264"/>
      <c r="Z121" s="366"/>
      <c r="AA121" s="366"/>
      <c r="AB121" s="367" t="s">
        <v>481</v>
      </c>
    </row>
    <row r="122" spans="2:28" ht="219" customHeight="1" x14ac:dyDescent="0.2">
      <c r="B122" s="360">
        <v>3067</v>
      </c>
      <c r="C122" s="361">
        <v>62</v>
      </c>
      <c r="D122" s="361">
        <v>2016</v>
      </c>
      <c r="E122" s="266" t="s">
        <v>347</v>
      </c>
      <c r="F122" s="443" t="s">
        <v>910</v>
      </c>
      <c r="G122" s="362" t="s">
        <v>263</v>
      </c>
      <c r="H122" s="265" t="s">
        <v>17</v>
      </c>
      <c r="I122" s="266" t="s">
        <v>45</v>
      </c>
      <c r="J122" s="264" t="s">
        <v>346</v>
      </c>
      <c r="K122" s="264" t="s">
        <v>282</v>
      </c>
      <c r="L122" s="363">
        <v>2016</v>
      </c>
      <c r="M122" s="371" t="s">
        <v>2</v>
      </c>
      <c r="N122" s="363">
        <v>83</v>
      </c>
      <c r="O122" s="363"/>
      <c r="P122" s="363"/>
      <c r="Q122" s="364"/>
      <c r="R122" s="261" t="s">
        <v>806</v>
      </c>
      <c r="S122" s="263"/>
      <c r="T122" s="263"/>
      <c r="U122" s="266" t="s">
        <v>490</v>
      </c>
      <c r="V122" s="265" t="s">
        <v>491</v>
      </c>
      <c r="W122" s="445">
        <v>0</v>
      </c>
      <c r="X122" s="365" t="s">
        <v>430</v>
      </c>
      <c r="Y122" s="264"/>
      <c r="Z122" s="366"/>
      <c r="AA122" s="366"/>
      <c r="AB122" s="367" t="s">
        <v>481</v>
      </c>
    </row>
    <row r="123" spans="2:28" ht="123.75" customHeight="1" x14ac:dyDescent="0.2">
      <c r="B123" s="360">
        <v>3070</v>
      </c>
      <c r="C123" s="361">
        <v>65</v>
      </c>
      <c r="D123" s="361">
        <v>2016</v>
      </c>
      <c r="E123" s="266" t="s">
        <v>354</v>
      </c>
      <c r="F123" s="443" t="s">
        <v>101</v>
      </c>
      <c r="G123" s="362" t="s">
        <v>118</v>
      </c>
      <c r="H123" s="265" t="s">
        <v>348</v>
      </c>
      <c r="I123" s="266" t="s">
        <v>244</v>
      </c>
      <c r="J123" s="264" t="s">
        <v>346</v>
      </c>
      <c r="K123" s="264" t="s">
        <v>282</v>
      </c>
      <c r="L123" s="363">
        <v>2016</v>
      </c>
      <c r="M123" s="371" t="s">
        <v>2</v>
      </c>
      <c r="N123" s="363">
        <v>65</v>
      </c>
      <c r="O123" s="363"/>
      <c r="P123" s="363"/>
      <c r="Q123" s="364"/>
      <c r="R123" s="261"/>
      <c r="S123" s="263"/>
      <c r="T123" s="263"/>
      <c r="U123" s="265"/>
      <c r="V123" s="264" t="s">
        <v>640</v>
      </c>
      <c r="W123" s="445">
        <v>0</v>
      </c>
      <c r="X123" s="365" t="s">
        <v>430</v>
      </c>
      <c r="Y123" s="264"/>
      <c r="Z123" s="366"/>
      <c r="AA123" s="366"/>
      <c r="AB123" s="367" t="s">
        <v>480</v>
      </c>
    </row>
    <row r="124" spans="2:28" ht="123.75" customHeight="1" x14ac:dyDescent="0.2">
      <c r="B124" s="360">
        <v>3071</v>
      </c>
      <c r="C124" s="361">
        <v>66</v>
      </c>
      <c r="D124" s="361">
        <v>2016</v>
      </c>
      <c r="E124" s="266" t="s">
        <v>351</v>
      </c>
      <c r="F124" s="443" t="s">
        <v>101</v>
      </c>
      <c r="G124" s="362" t="s">
        <v>118</v>
      </c>
      <c r="H124" s="265" t="s">
        <v>350</v>
      </c>
      <c r="I124" s="266" t="s">
        <v>751</v>
      </c>
      <c r="J124" s="264" t="s">
        <v>346</v>
      </c>
      <c r="K124" s="264" t="s">
        <v>282</v>
      </c>
      <c r="L124" s="363">
        <v>2016</v>
      </c>
      <c r="M124" s="371" t="s">
        <v>2</v>
      </c>
      <c r="N124" s="363">
        <v>106</v>
      </c>
      <c r="O124" s="363"/>
      <c r="P124" s="363"/>
      <c r="Q124" s="364"/>
      <c r="R124" s="261" t="s">
        <v>473</v>
      </c>
      <c r="S124" s="263"/>
      <c r="T124" s="263"/>
      <c r="U124" s="265"/>
      <c r="V124" s="264" t="s">
        <v>476</v>
      </c>
      <c r="W124" s="445">
        <v>0</v>
      </c>
      <c r="X124" s="365" t="s">
        <v>430</v>
      </c>
      <c r="Y124" s="264"/>
      <c r="Z124" s="366"/>
      <c r="AA124" s="366"/>
      <c r="AB124" s="367" t="s">
        <v>480</v>
      </c>
    </row>
    <row r="125" spans="2:28" ht="117.75" customHeight="1" x14ac:dyDescent="0.2">
      <c r="B125" s="360">
        <v>3072</v>
      </c>
      <c r="C125" s="361">
        <v>67</v>
      </c>
      <c r="D125" s="361">
        <v>2016</v>
      </c>
      <c r="E125" s="266" t="s">
        <v>352</v>
      </c>
      <c r="F125" s="443" t="s">
        <v>101</v>
      </c>
      <c r="G125" s="362" t="s">
        <v>118</v>
      </c>
      <c r="H125" s="265" t="s">
        <v>350</v>
      </c>
      <c r="I125" s="266" t="s">
        <v>751</v>
      </c>
      <c r="J125" s="264" t="s">
        <v>346</v>
      </c>
      <c r="K125" s="264" t="s">
        <v>282</v>
      </c>
      <c r="L125" s="363">
        <v>2016</v>
      </c>
      <c r="M125" s="371" t="s">
        <v>2</v>
      </c>
      <c r="N125" s="363">
        <v>106</v>
      </c>
      <c r="O125" s="363"/>
      <c r="P125" s="363"/>
      <c r="Q125" s="364"/>
      <c r="R125" s="261" t="s">
        <v>474</v>
      </c>
      <c r="S125" s="263"/>
      <c r="T125" s="263"/>
      <c r="U125" s="265"/>
      <c r="V125" s="264" t="s">
        <v>476</v>
      </c>
      <c r="W125" s="445">
        <v>0</v>
      </c>
      <c r="X125" s="365" t="s">
        <v>430</v>
      </c>
      <c r="Y125" s="264"/>
      <c r="Z125" s="366"/>
      <c r="AA125" s="366"/>
      <c r="AB125" s="367" t="s">
        <v>480</v>
      </c>
    </row>
    <row r="126" spans="2:28" ht="100.5" customHeight="1" x14ac:dyDescent="0.2">
      <c r="B126" s="360">
        <v>3073</v>
      </c>
      <c r="C126" s="361">
        <v>68</v>
      </c>
      <c r="D126" s="361">
        <v>2016</v>
      </c>
      <c r="E126" s="266" t="s">
        <v>353</v>
      </c>
      <c r="F126" s="443" t="s">
        <v>101</v>
      </c>
      <c r="G126" s="362" t="s">
        <v>118</v>
      </c>
      <c r="H126" s="265" t="s">
        <v>350</v>
      </c>
      <c r="I126" s="266" t="s">
        <v>751</v>
      </c>
      <c r="J126" s="264" t="s">
        <v>346</v>
      </c>
      <c r="K126" s="264" t="s">
        <v>282</v>
      </c>
      <c r="L126" s="363">
        <v>2016</v>
      </c>
      <c r="M126" s="371" t="s">
        <v>2</v>
      </c>
      <c r="N126" s="363">
        <v>106</v>
      </c>
      <c r="O126" s="363"/>
      <c r="P126" s="363"/>
      <c r="Q126" s="364"/>
      <c r="R126" s="261" t="s">
        <v>475</v>
      </c>
      <c r="S126" s="263"/>
      <c r="T126" s="263"/>
      <c r="U126" s="265"/>
      <c r="V126" s="264" t="s">
        <v>477</v>
      </c>
      <c r="W126" s="445">
        <v>0</v>
      </c>
      <c r="X126" s="365" t="s">
        <v>430</v>
      </c>
      <c r="Y126" s="264"/>
      <c r="Z126" s="366"/>
      <c r="AA126" s="366"/>
      <c r="AB126" s="367" t="s">
        <v>480</v>
      </c>
    </row>
    <row r="127" spans="2:28" ht="104.25" customHeight="1" x14ac:dyDescent="0.2">
      <c r="B127" s="360">
        <v>3078</v>
      </c>
      <c r="C127" s="361">
        <v>73</v>
      </c>
      <c r="D127" s="361">
        <v>2016</v>
      </c>
      <c r="E127" s="266" t="s">
        <v>356</v>
      </c>
      <c r="F127" s="443" t="s">
        <v>101</v>
      </c>
      <c r="G127" s="362" t="s">
        <v>118</v>
      </c>
      <c r="H127" s="265" t="s">
        <v>355</v>
      </c>
      <c r="I127" s="266" t="s">
        <v>357</v>
      </c>
      <c r="J127" s="264" t="s">
        <v>346</v>
      </c>
      <c r="K127" s="264" t="s">
        <v>282</v>
      </c>
      <c r="L127" s="363">
        <v>2016</v>
      </c>
      <c r="M127" s="371" t="s">
        <v>2</v>
      </c>
      <c r="N127" s="363">
        <v>129</v>
      </c>
      <c r="O127" s="363"/>
      <c r="P127" s="363"/>
      <c r="Q127" s="364"/>
      <c r="R127" s="261" t="s">
        <v>478</v>
      </c>
      <c r="S127" s="263"/>
      <c r="T127" s="263"/>
      <c r="U127" s="265"/>
      <c r="V127" s="264" t="s">
        <v>1000</v>
      </c>
      <c r="W127" s="445">
        <v>1</v>
      </c>
      <c r="X127" s="365" t="s">
        <v>428</v>
      </c>
      <c r="Y127" s="264"/>
      <c r="Z127" s="366" t="s">
        <v>816</v>
      </c>
      <c r="AA127" s="366">
        <v>2017</v>
      </c>
      <c r="AB127" s="367" t="s">
        <v>480</v>
      </c>
    </row>
    <row r="128" spans="2:28" ht="117" customHeight="1" x14ac:dyDescent="0.2">
      <c r="B128" s="360">
        <v>3079</v>
      </c>
      <c r="C128" s="361">
        <v>74</v>
      </c>
      <c r="D128" s="361">
        <v>2016</v>
      </c>
      <c r="E128" s="266" t="s">
        <v>358</v>
      </c>
      <c r="F128" s="443" t="s">
        <v>101</v>
      </c>
      <c r="G128" s="362" t="s">
        <v>118</v>
      </c>
      <c r="H128" s="265" t="s">
        <v>268</v>
      </c>
      <c r="I128" s="266" t="s">
        <v>225</v>
      </c>
      <c r="J128" s="264" t="s">
        <v>346</v>
      </c>
      <c r="K128" s="264" t="s">
        <v>282</v>
      </c>
      <c r="L128" s="363">
        <v>2016</v>
      </c>
      <c r="M128" s="264" t="s">
        <v>2</v>
      </c>
      <c r="N128" s="363">
        <v>134</v>
      </c>
      <c r="O128" s="363"/>
      <c r="P128" s="363"/>
      <c r="Q128" s="364"/>
      <c r="R128" s="261" t="s">
        <v>472</v>
      </c>
      <c r="S128" s="263"/>
      <c r="T128" s="263"/>
      <c r="U128" s="265"/>
      <c r="V128" s="265" t="s">
        <v>471</v>
      </c>
      <c r="W128" s="445">
        <v>0</v>
      </c>
      <c r="X128" s="365" t="s">
        <v>430</v>
      </c>
      <c r="Y128" s="264" t="s">
        <v>471</v>
      </c>
      <c r="Z128" s="366"/>
      <c r="AA128" s="366"/>
      <c r="AB128" s="367" t="s">
        <v>480</v>
      </c>
    </row>
    <row r="129" spans="2:28" ht="270.75" customHeight="1" x14ac:dyDescent="0.2">
      <c r="B129" s="360">
        <v>3080</v>
      </c>
      <c r="C129" s="361">
        <v>75</v>
      </c>
      <c r="D129" s="361">
        <v>2016</v>
      </c>
      <c r="E129" s="266" t="s">
        <v>807</v>
      </c>
      <c r="F129" s="443" t="s">
        <v>427</v>
      </c>
      <c r="G129" s="362" t="s">
        <v>263</v>
      </c>
      <c r="H129" s="265" t="s">
        <v>15</v>
      </c>
      <c r="I129" s="266" t="s">
        <v>685</v>
      </c>
      <c r="J129" s="264" t="s">
        <v>346</v>
      </c>
      <c r="K129" s="264" t="s">
        <v>282</v>
      </c>
      <c r="L129" s="363">
        <v>2016</v>
      </c>
      <c r="M129" s="264" t="s">
        <v>6</v>
      </c>
      <c r="N129" s="363">
        <v>9</v>
      </c>
      <c r="O129" s="363"/>
      <c r="P129" s="363"/>
      <c r="Q129" s="364"/>
      <c r="R129" s="261"/>
      <c r="S129" s="263"/>
      <c r="T129" s="263"/>
      <c r="U129" s="265"/>
      <c r="V129" s="265"/>
      <c r="W129" s="445">
        <v>0</v>
      </c>
      <c r="X129" s="365" t="s">
        <v>429</v>
      </c>
      <c r="Y129" s="264"/>
      <c r="Z129" s="366"/>
      <c r="AA129" s="366"/>
      <c r="AB129" s="367" t="s">
        <v>481</v>
      </c>
    </row>
    <row r="130" spans="2:28" ht="69" customHeight="1" x14ac:dyDescent="0.2">
      <c r="B130" s="360">
        <v>3081</v>
      </c>
      <c r="C130" s="361">
        <v>76</v>
      </c>
      <c r="D130" s="361">
        <v>2016</v>
      </c>
      <c r="E130" s="266" t="s">
        <v>407</v>
      </c>
      <c r="F130" s="443" t="s">
        <v>910</v>
      </c>
      <c r="G130" s="362" t="s">
        <v>263</v>
      </c>
      <c r="H130" s="265" t="s">
        <v>10</v>
      </c>
      <c r="I130" s="265" t="s">
        <v>45</v>
      </c>
      <c r="J130" s="264" t="s">
        <v>408</v>
      </c>
      <c r="K130" s="264" t="s">
        <v>370</v>
      </c>
      <c r="L130" s="363">
        <v>2016</v>
      </c>
      <c r="M130" s="264" t="s">
        <v>2</v>
      </c>
      <c r="N130" s="363">
        <v>26</v>
      </c>
      <c r="O130" s="363"/>
      <c r="P130" s="363"/>
      <c r="Q130" s="364"/>
      <c r="R130" s="261"/>
      <c r="S130" s="263"/>
      <c r="T130" s="263"/>
      <c r="U130" s="265"/>
      <c r="V130" s="265"/>
      <c r="W130" s="445">
        <v>0</v>
      </c>
      <c r="X130" s="365" t="s">
        <v>429</v>
      </c>
      <c r="Y130" s="264"/>
      <c r="Z130" s="366"/>
      <c r="AA130" s="366"/>
      <c r="AB130" s="367" t="s">
        <v>481</v>
      </c>
    </row>
    <row r="131" spans="2:28" ht="117" customHeight="1" x14ac:dyDescent="0.2">
      <c r="B131" s="360">
        <v>3082</v>
      </c>
      <c r="C131" s="361">
        <v>77</v>
      </c>
      <c r="D131" s="361">
        <v>2016</v>
      </c>
      <c r="E131" s="266" t="s">
        <v>409</v>
      </c>
      <c r="F131" s="443" t="s">
        <v>910</v>
      </c>
      <c r="G131" s="362" t="s">
        <v>385</v>
      </c>
      <c r="H131" s="265" t="s">
        <v>138</v>
      </c>
      <c r="I131" s="265" t="s">
        <v>45</v>
      </c>
      <c r="J131" s="264" t="s">
        <v>408</v>
      </c>
      <c r="K131" s="264" t="s">
        <v>370</v>
      </c>
      <c r="L131" s="363">
        <v>2016</v>
      </c>
      <c r="M131" s="264" t="s">
        <v>2</v>
      </c>
      <c r="N131" s="363">
        <v>26</v>
      </c>
      <c r="O131" s="363"/>
      <c r="P131" s="363"/>
      <c r="Q131" s="364"/>
      <c r="R131" s="261"/>
      <c r="S131" s="263"/>
      <c r="T131" s="263"/>
      <c r="U131" s="265"/>
      <c r="V131" s="265"/>
      <c r="W131" s="445">
        <v>0</v>
      </c>
      <c r="X131" s="365" t="s">
        <v>429</v>
      </c>
      <c r="Y131" s="264"/>
      <c r="Z131" s="366"/>
      <c r="AA131" s="366"/>
      <c r="AB131" s="367" t="s">
        <v>481</v>
      </c>
    </row>
    <row r="132" spans="2:28" ht="81" customHeight="1" x14ac:dyDescent="0.2">
      <c r="B132" s="360">
        <v>3083</v>
      </c>
      <c r="C132" s="361">
        <v>78</v>
      </c>
      <c r="D132" s="361">
        <v>2016</v>
      </c>
      <c r="E132" s="266" t="s">
        <v>410</v>
      </c>
      <c r="F132" s="443" t="s">
        <v>910</v>
      </c>
      <c r="G132" s="362" t="s">
        <v>263</v>
      </c>
      <c r="H132" s="265" t="s">
        <v>10</v>
      </c>
      <c r="I132" s="265" t="s">
        <v>45</v>
      </c>
      <c r="J132" s="264" t="s">
        <v>408</v>
      </c>
      <c r="K132" s="264" t="s">
        <v>370</v>
      </c>
      <c r="L132" s="363">
        <v>2016</v>
      </c>
      <c r="M132" s="264" t="s">
        <v>2</v>
      </c>
      <c r="N132" s="363">
        <v>26</v>
      </c>
      <c r="O132" s="363"/>
      <c r="P132" s="363"/>
      <c r="Q132" s="364"/>
      <c r="R132" s="261"/>
      <c r="S132" s="263"/>
      <c r="T132" s="263"/>
      <c r="U132" s="265"/>
      <c r="V132" s="265"/>
      <c r="W132" s="445">
        <v>0</v>
      </c>
      <c r="X132" s="365" t="s">
        <v>429</v>
      </c>
      <c r="Y132" s="264"/>
      <c r="Z132" s="366"/>
      <c r="AA132" s="366"/>
      <c r="AB132" s="367" t="s">
        <v>481</v>
      </c>
    </row>
    <row r="133" spans="2:28" ht="140.25" customHeight="1" x14ac:dyDescent="0.2">
      <c r="B133" s="360">
        <v>3089</v>
      </c>
      <c r="C133" s="361">
        <v>84</v>
      </c>
      <c r="D133" s="361">
        <v>2016</v>
      </c>
      <c r="E133" s="266" t="s">
        <v>412</v>
      </c>
      <c r="F133" s="443" t="s">
        <v>101</v>
      </c>
      <c r="G133" s="362" t="s">
        <v>118</v>
      </c>
      <c r="H133" s="265" t="s">
        <v>411</v>
      </c>
      <c r="I133" s="266" t="s">
        <v>244</v>
      </c>
      <c r="J133" s="264" t="s">
        <v>408</v>
      </c>
      <c r="K133" s="264" t="s">
        <v>370</v>
      </c>
      <c r="L133" s="363">
        <v>2016</v>
      </c>
      <c r="M133" s="264" t="s">
        <v>2</v>
      </c>
      <c r="N133" s="363">
        <v>151</v>
      </c>
      <c r="O133" s="363"/>
      <c r="P133" s="363"/>
      <c r="Q133" s="364"/>
      <c r="R133" s="261" t="s">
        <v>524</v>
      </c>
      <c r="S133" s="263"/>
      <c r="T133" s="263"/>
      <c r="U133" s="265"/>
      <c r="V133" s="266" t="s">
        <v>863</v>
      </c>
      <c r="W133" s="445">
        <v>0</v>
      </c>
      <c r="X133" s="365" t="s">
        <v>430</v>
      </c>
      <c r="Y133" s="264"/>
      <c r="Z133" s="366"/>
      <c r="AA133" s="366"/>
      <c r="AB133" s="367" t="s">
        <v>480</v>
      </c>
    </row>
    <row r="134" spans="2:28" ht="111.75" customHeight="1" x14ac:dyDescent="0.2">
      <c r="B134" s="360">
        <v>3092</v>
      </c>
      <c r="C134" s="361">
        <v>87</v>
      </c>
      <c r="D134" s="361">
        <v>2016</v>
      </c>
      <c r="E134" s="266" t="s">
        <v>413</v>
      </c>
      <c r="F134" s="443" t="s">
        <v>101</v>
      </c>
      <c r="G134" s="362" t="s">
        <v>385</v>
      </c>
      <c r="H134" s="265" t="s">
        <v>411</v>
      </c>
      <c r="I134" s="266" t="s">
        <v>244</v>
      </c>
      <c r="J134" s="264" t="s">
        <v>408</v>
      </c>
      <c r="K134" s="264" t="s">
        <v>370</v>
      </c>
      <c r="L134" s="363">
        <v>2016</v>
      </c>
      <c r="M134" s="264" t="s">
        <v>2</v>
      </c>
      <c r="N134" s="363">
        <v>151</v>
      </c>
      <c r="O134" s="363"/>
      <c r="P134" s="363"/>
      <c r="Q134" s="364"/>
      <c r="R134" s="261" t="s">
        <v>525</v>
      </c>
      <c r="S134" s="263"/>
      <c r="T134" s="263"/>
      <c r="U134" s="265"/>
      <c r="V134" s="265" t="s">
        <v>774</v>
      </c>
      <c r="W134" s="445">
        <v>0</v>
      </c>
      <c r="X134" s="365" t="s">
        <v>430</v>
      </c>
      <c r="Y134" s="264"/>
      <c r="Z134" s="366"/>
      <c r="AA134" s="366"/>
      <c r="AB134" s="367" t="s">
        <v>480</v>
      </c>
    </row>
    <row r="135" spans="2:28" ht="133.5" customHeight="1" x14ac:dyDescent="0.2">
      <c r="B135" s="360">
        <v>3096</v>
      </c>
      <c r="C135" s="361">
        <v>91</v>
      </c>
      <c r="D135" s="361">
        <v>2016</v>
      </c>
      <c r="E135" s="266" t="s">
        <v>526</v>
      </c>
      <c r="F135" s="443" t="s">
        <v>99</v>
      </c>
      <c r="G135" s="362" t="s">
        <v>156</v>
      </c>
      <c r="H135" s="265" t="s">
        <v>71</v>
      </c>
      <c r="I135" s="266" t="s">
        <v>685</v>
      </c>
      <c r="J135" s="264" t="s">
        <v>408</v>
      </c>
      <c r="K135" s="264" t="s">
        <v>370</v>
      </c>
      <c r="L135" s="363">
        <v>2016</v>
      </c>
      <c r="M135" s="264" t="s">
        <v>6</v>
      </c>
      <c r="N135" s="363">
        <v>36</v>
      </c>
      <c r="O135" s="363"/>
      <c r="P135" s="363"/>
      <c r="Q135" s="364"/>
      <c r="R135" s="261" t="s">
        <v>528</v>
      </c>
      <c r="S135" s="263"/>
      <c r="T135" s="263"/>
      <c r="U135" s="265"/>
      <c r="V135" s="265" t="s">
        <v>527</v>
      </c>
      <c r="W135" s="445">
        <v>0</v>
      </c>
      <c r="X135" s="365" t="s">
        <v>430</v>
      </c>
      <c r="Y135" s="264"/>
      <c r="Z135" s="366"/>
      <c r="AA135" s="366"/>
      <c r="AB135" s="367" t="s">
        <v>481</v>
      </c>
    </row>
    <row r="136" spans="2:28" ht="75" customHeight="1" x14ac:dyDescent="0.2">
      <c r="B136" s="360">
        <v>3097</v>
      </c>
      <c r="C136" s="361">
        <v>92</v>
      </c>
      <c r="D136" s="361">
        <v>2016</v>
      </c>
      <c r="E136" s="266" t="s">
        <v>415</v>
      </c>
      <c r="F136" s="443" t="s">
        <v>99</v>
      </c>
      <c r="G136" s="362" t="s">
        <v>156</v>
      </c>
      <c r="H136" s="265" t="s">
        <v>71</v>
      </c>
      <c r="I136" s="266" t="s">
        <v>685</v>
      </c>
      <c r="J136" s="264" t="s">
        <v>408</v>
      </c>
      <c r="K136" s="264" t="s">
        <v>370</v>
      </c>
      <c r="L136" s="363">
        <v>2016</v>
      </c>
      <c r="M136" s="264" t="s">
        <v>6</v>
      </c>
      <c r="N136" s="363">
        <v>36</v>
      </c>
      <c r="O136" s="363"/>
      <c r="P136" s="363"/>
      <c r="Q136" s="364" t="s">
        <v>702</v>
      </c>
      <c r="R136" s="261" t="s">
        <v>594</v>
      </c>
      <c r="S136" s="375">
        <v>42614</v>
      </c>
      <c r="T136" s="375">
        <v>42674</v>
      </c>
      <c r="U136" s="265"/>
      <c r="V136" s="265" t="s">
        <v>595</v>
      </c>
      <c r="W136" s="445">
        <v>0</v>
      </c>
      <c r="X136" s="365" t="s">
        <v>430</v>
      </c>
      <c r="Y136" s="264"/>
      <c r="Z136" s="366"/>
      <c r="AA136" s="366"/>
      <c r="AB136" s="367" t="s">
        <v>481</v>
      </c>
    </row>
    <row r="137" spans="2:28" ht="84" customHeight="1" x14ac:dyDescent="0.2">
      <c r="B137" s="360">
        <v>3098</v>
      </c>
      <c r="C137" s="361">
        <v>93</v>
      </c>
      <c r="D137" s="361">
        <v>2016</v>
      </c>
      <c r="E137" s="266" t="s">
        <v>416</v>
      </c>
      <c r="F137" s="443" t="s">
        <v>910</v>
      </c>
      <c r="G137" s="362" t="s">
        <v>263</v>
      </c>
      <c r="H137" s="265" t="s">
        <v>982</v>
      </c>
      <c r="I137" s="266" t="s">
        <v>45</v>
      </c>
      <c r="J137" s="264" t="s">
        <v>408</v>
      </c>
      <c r="K137" s="264" t="s">
        <v>370</v>
      </c>
      <c r="L137" s="363">
        <v>2016</v>
      </c>
      <c r="M137" s="264" t="s">
        <v>6</v>
      </c>
      <c r="N137" s="363">
        <v>2</v>
      </c>
      <c r="O137" s="363"/>
      <c r="P137" s="363"/>
      <c r="Q137" s="364"/>
      <c r="R137" s="261"/>
      <c r="S137" s="263"/>
      <c r="T137" s="263"/>
      <c r="U137" s="265"/>
      <c r="V137" s="265"/>
      <c r="W137" s="445">
        <v>0</v>
      </c>
      <c r="X137" s="365" t="s">
        <v>429</v>
      </c>
      <c r="Y137" s="264"/>
      <c r="Z137" s="366"/>
      <c r="AA137" s="366"/>
      <c r="AB137" s="367" t="s">
        <v>481</v>
      </c>
    </row>
    <row r="138" spans="2:28" ht="190.5" customHeight="1" x14ac:dyDescent="0.2">
      <c r="B138" s="360">
        <v>3100</v>
      </c>
      <c r="C138" s="361">
        <v>95</v>
      </c>
      <c r="D138" s="361">
        <v>2016</v>
      </c>
      <c r="E138" s="266" t="s">
        <v>418</v>
      </c>
      <c r="F138" s="443" t="s">
        <v>99</v>
      </c>
      <c r="G138" s="362" t="s">
        <v>156</v>
      </c>
      <c r="H138" s="265" t="s">
        <v>71</v>
      </c>
      <c r="I138" s="265" t="s">
        <v>747</v>
      </c>
      <c r="J138" s="264" t="s">
        <v>408</v>
      </c>
      <c r="K138" s="264" t="s">
        <v>370</v>
      </c>
      <c r="L138" s="363">
        <v>2016</v>
      </c>
      <c r="M138" s="264" t="s">
        <v>149</v>
      </c>
      <c r="N138" s="363">
        <v>1</v>
      </c>
      <c r="O138" s="363"/>
      <c r="P138" s="363"/>
      <c r="Q138" s="364" t="s">
        <v>701</v>
      </c>
      <c r="R138" s="261" t="s">
        <v>504</v>
      </c>
      <c r="S138" s="263">
        <v>42495</v>
      </c>
      <c r="T138" s="263">
        <v>42643</v>
      </c>
      <c r="U138" s="265" t="s">
        <v>505</v>
      </c>
      <c r="V138" s="265"/>
      <c r="W138" s="445">
        <v>0</v>
      </c>
      <c r="X138" s="365" t="s">
        <v>430</v>
      </c>
      <c r="Y138" s="264"/>
      <c r="Z138" s="366"/>
      <c r="AA138" s="366"/>
      <c r="AB138" s="367" t="s">
        <v>481</v>
      </c>
    </row>
    <row r="139" spans="2:28" ht="409.5" x14ac:dyDescent="0.2">
      <c r="B139" s="360">
        <v>3101</v>
      </c>
      <c r="C139" s="361">
        <v>96</v>
      </c>
      <c r="D139" s="361">
        <v>2016</v>
      </c>
      <c r="E139" s="266" t="s">
        <v>417</v>
      </c>
      <c r="F139" s="443" t="s">
        <v>99</v>
      </c>
      <c r="G139" s="362" t="s">
        <v>156</v>
      </c>
      <c r="H139" s="265" t="s">
        <v>71</v>
      </c>
      <c r="I139" s="265" t="s">
        <v>747</v>
      </c>
      <c r="J139" s="264" t="s">
        <v>408</v>
      </c>
      <c r="K139" s="264" t="s">
        <v>370</v>
      </c>
      <c r="L139" s="363">
        <v>2016</v>
      </c>
      <c r="M139" s="264" t="s">
        <v>149</v>
      </c>
      <c r="N139" s="363">
        <v>1</v>
      </c>
      <c r="O139" s="363"/>
      <c r="P139" s="363"/>
      <c r="Q139" s="364" t="s">
        <v>701</v>
      </c>
      <c r="R139" s="261" t="s">
        <v>902</v>
      </c>
      <c r="S139" s="263">
        <v>42495</v>
      </c>
      <c r="T139" s="263">
        <v>42673</v>
      </c>
      <c r="U139" s="265" t="s">
        <v>506</v>
      </c>
      <c r="V139" s="265" t="s">
        <v>903</v>
      </c>
      <c r="W139" s="445">
        <v>0</v>
      </c>
      <c r="X139" s="365" t="s">
        <v>430</v>
      </c>
      <c r="Y139" s="264"/>
      <c r="Z139" s="366"/>
      <c r="AA139" s="366"/>
      <c r="AB139" s="367" t="s">
        <v>481</v>
      </c>
    </row>
    <row r="140" spans="2:28" ht="384.75" customHeight="1" x14ac:dyDescent="0.2">
      <c r="B140" s="360">
        <v>3102</v>
      </c>
      <c r="C140" s="361">
        <v>97</v>
      </c>
      <c r="D140" s="361">
        <v>2016</v>
      </c>
      <c r="E140" s="266" t="s">
        <v>419</v>
      </c>
      <c r="F140" s="443" t="s">
        <v>99</v>
      </c>
      <c r="G140" s="362" t="s">
        <v>156</v>
      </c>
      <c r="H140" s="265" t="s">
        <v>71</v>
      </c>
      <c r="I140" s="265" t="s">
        <v>747</v>
      </c>
      <c r="J140" s="264" t="s">
        <v>408</v>
      </c>
      <c r="K140" s="264" t="s">
        <v>370</v>
      </c>
      <c r="L140" s="363">
        <v>2016</v>
      </c>
      <c r="M140" s="264" t="s">
        <v>149</v>
      </c>
      <c r="N140" s="363">
        <v>1</v>
      </c>
      <c r="O140" s="363"/>
      <c r="P140" s="363"/>
      <c r="Q140" s="364" t="s">
        <v>701</v>
      </c>
      <c r="R140" s="261" t="s">
        <v>507</v>
      </c>
      <c r="S140" s="263">
        <v>42495</v>
      </c>
      <c r="T140" s="263">
        <v>42734</v>
      </c>
      <c r="U140" s="265" t="s">
        <v>508</v>
      </c>
      <c r="V140" s="265" t="s">
        <v>904</v>
      </c>
      <c r="W140" s="445">
        <v>0</v>
      </c>
      <c r="X140" s="365" t="s">
        <v>430</v>
      </c>
      <c r="Y140" s="264"/>
      <c r="Z140" s="366"/>
      <c r="AA140" s="366"/>
      <c r="AB140" s="367" t="s">
        <v>481</v>
      </c>
    </row>
    <row r="141" spans="2:28" ht="246" customHeight="1" x14ac:dyDescent="0.2">
      <c r="B141" s="360">
        <v>3103</v>
      </c>
      <c r="C141" s="361">
        <v>98</v>
      </c>
      <c r="D141" s="361">
        <v>2016</v>
      </c>
      <c r="E141" s="266" t="s">
        <v>420</v>
      </c>
      <c r="F141" s="443" t="s">
        <v>99</v>
      </c>
      <c r="G141" s="362" t="s">
        <v>156</v>
      </c>
      <c r="H141" s="265" t="s">
        <v>71</v>
      </c>
      <c r="I141" s="265" t="s">
        <v>747</v>
      </c>
      <c r="J141" s="264" t="s">
        <v>408</v>
      </c>
      <c r="K141" s="264" t="s">
        <v>370</v>
      </c>
      <c r="L141" s="363">
        <v>2016</v>
      </c>
      <c r="M141" s="264" t="s">
        <v>149</v>
      </c>
      <c r="N141" s="363">
        <v>1</v>
      </c>
      <c r="O141" s="363"/>
      <c r="P141" s="363"/>
      <c r="Q141" s="364" t="s">
        <v>701</v>
      </c>
      <c r="R141" s="261" t="s">
        <v>509</v>
      </c>
      <c r="S141" s="263">
        <v>42495</v>
      </c>
      <c r="T141" s="263">
        <v>42734</v>
      </c>
      <c r="U141" s="265" t="s">
        <v>510</v>
      </c>
      <c r="V141" s="265" t="s">
        <v>905</v>
      </c>
      <c r="W141" s="445">
        <v>0</v>
      </c>
      <c r="X141" s="365" t="s">
        <v>430</v>
      </c>
      <c r="Y141" s="264"/>
      <c r="Z141" s="366"/>
      <c r="AA141" s="366"/>
      <c r="AB141" s="367" t="s">
        <v>481</v>
      </c>
    </row>
    <row r="142" spans="2:28" ht="74.25" customHeight="1" x14ac:dyDescent="0.2">
      <c r="B142" s="360">
        <v>3108</v>
      </c>
      <c r="C142" s="361">
        <v>103</v>
      </c>
      <c r="D142" s="361">
        <v>2016</v>
      </c>
      <c r="E142" s="266" t="s">
        <v>423</v>
      </c>
      <c r="F142" s="443" t="s">
        <v>102</v>
      </c>
      <c r="G142" s="362" t="s">
        <v>156</v>
      </c>
      <c r="H142" s="265" t="s">
        <v>131</v>
      </c>
      <c r="I142" s="266" t="s">
        <v>752</v>
      </c>
      <c r="J142" s="264" t="s">
        <v>408</v>
      </c>
      <c r="K142" s="264" t="s">
        <v>370</v>
      </c>
      <c r="L142" s="363">
        <v>2016</v>
      </c>
      <c r="M142" s="264" t="s">
        <v>2</v>
      </c>
      <c r="N142" s="363">
        <v>32</v>
      </c>
      <c r="O142" s="363"/>
      <c r="P142" s="363"/>
      <c r="Q142" s="364" t="s">
        <v>701</v>
      </c>
      <c r="R142" s="455" t="s">
        <v>1019</v>
      </c>
      <c r="S142" s="263"/>
      <c r="T142" s="263"/>
      <c r="U142" s="265"/>
      <c r="V142" s="265" t="s">
        <v>1016</v>
      </c>
      <c r="W142" s="445">
        <v>1</v>
      </c>
      <c r="X142" s="365" t="s">
        <v>428</v>
      </c>
      <c r="Y142" s="264"/>
      <c r="Z142" s="366" t="s">
        <v>816</v>
      </c>
      <c r="AA142" s="366">
        <v>2017</v>
      </c>
      <c r="AB142" s="367" t="s">
        <v>481</v>
      </c>
    </row>
    <row r="143" spans="2:28" ht="74.25" customHeight="1" x14ac:dyDescent="0.2">
      <c r="B143" s="360">
        <v>3109</v>
      </c>
      <c r="C143" s="361">
        <v>104</v>
      </c>
      <c r="D143" s="361">
        <v>2016</v>
      </c>
      <c r="E143" s="266" t="s">
        <v>424</v>
      </c>
      <c r="F143" s="443" t="s">
        <v>102</v>
      </c>
      <c r="G143" s="362" t="s">
        <v>156</v>
      </c>
      <c r="H143" s="265" t="s">
        <v>131</v>
      </c>
      <c r="I143" s="266" t="s">
        <v>752</v>
      </c>
      <c r="J143" s="264" t="s">
        <v>408</v>
      </c>
      <c r="K143" s="264" t="s">
        <v>370</v>
      </c>
      <c r="L143" s="363">
        <v>2016</v>
      </c>
      <c r="M143" s="264" t="s">
        <v>2</v>
      </c>
      <c r="N143" s="363">
        <v>32</v>
      </c>
      <c r="O143" s="363"/>
      <c r="P143" s="363"/>
      <c r="Q143" s="364" t="s">
        <v>701</v>
      </c>
      <c r="R143" s="455" t="s">
        <v>1019</v>
      </c>
      <c r="S143" s="263"/>
      <c r="T143" s="263"/>
      <c r="U143" s="265"/>
      <c r="V143" s="265" t="s">
        <v>1016</v>
      </c>
      <c r="W143" s="445">
        <v>1</v>
      </c>
      <c r="X143" s="365" t="s">
        <v>428</v>
      </c>
      <c r="Y143" s="264"/>
      <c r="Z143" s="366" t="s">
        <v>816</v>
      </c>
      <c r="AA143" s="366">
        <v>2017</v>
      </c>
      <c r="AB143" s="367" t="s">
        <v>481</v>
      </c>
    </row>
    <row r="144" spans="2:28" ht="102" customHeight="1" x14ac:dyDescent="0.2">
      <c r="B144" s="360">
        <v>3110</v>
      </c>
      <c r="C144" s="361">
        <v>105</v>
      </c>
      <c r="D144" s="361">
        <v>2016</v>
      </c>
      <c r="E144" s="266" t="s">
        <v>425</v>
      </c>
      <c r="F144" s="443" t="s">
        <v>102</v>
      </c>
      <c r="G144" s="362" t="s">
        <v>156</v>
      </c>
      <c r="H144" s="265" t="s">
        <v>131</v>
      </c>
      <c r="I144" s="266" t="s">
        <v>752</v>
      </c>
      <c r="J144" s="264" t="s">
        <v>408</v>
      </c>
      <c r="K144" s="264" t="s">
        <v>370</v>
      </c>
      <c r="L144" s="363">
        <v>2016</v>
      </c>
      <c r="M144" s="264" t="s">
        <v>2</v>
      </c>
      <c r="N144" s="363">
        <v>32</v>
      </c>
      <c r="O144" s="363"/>
      <c r="P144" s="363"/>
      <c r="Q144" s="364" t="s">
        <v>701</v>
      </c>
      <c r="R144" s="455" t="s">
        <v>1019</v>
      </c>
      <c r="S144" s="263"/>
      <c r="T144" s="263"/>
      <c r="U144" s="265"/>
      <c r="V144" s="265" t="s">
        <v>1016</v>
      </c>
      <c r="W144" s="445">
        <v>1</v>
      </c>
      <c r="X144" s="365" t="s">
        <v>428</v>
      </c>
      <c r="Y144" s="264"/>
      <c r="Z144" s="366" t="s">
        <v>816</v>
      </c>
      <c r="AA144" s="366">
        <v>2017</v>
      </c>
      <c r="AB144" s="367" t="s">
        <v>481</v>
      </c>
    </row>
    <row r="145" spans="2:28" ht="84" customHeight="1" x14ac:dyDescent="0.2">
      <c r="B145" s="360">
        <v>3111</v>
      </c>
      <c r="C145" s="361">
        <v>106</v>
      </c>
      <c r="D145" s="361">
        <v>2016</v>
      </c>
      <c r="E145" s="266" t="s">
        <v>431</v>
      </c>
      <c r="F145" s="443" t="s">
        <v>101</v>
      </c>
      <c r="G145" s="362" t="s">
        <v>118</v>
      </c>
      <c r="H145" s="265" t="s">
        <v>52</v>
      </c>
      <c r="I145" s="266" t="s">
        <v>225</v>
      </c>
      <c r="J145" s="264" t="s">
        <v>408</v>
      </c>
      <c r="K145" s="264" t="s">
        <v>370</v>
      </c>
      <c r="L145" s="363">
        <v>2016</v>
      </c>
      <c r="M145" s="264" t="s">
        <v>2</v>
      </c>
      <c r="N145" s="363">
        <v>55</v>
      </c>
      <c r="O145" s="363"/>
      <c r="P145" s="363"/>
      <c r="Q145" s="364"/>
      <c r="R145" s="261" t="s">
        <v>641</v>
      </c>
      <c r="S145" s="263"/>
      <c r="T145" s="263"/>
      <c r="U145" s="265"/>
      <c r="V145" s="264" t="s">
        <v>642</v>
      </c>
      <c r="W145" s="445">
        <v>0</v>
      </c>
      <c r="X145" s="365" t="s">
        <v>430</v>
      </c>
      <c r="Y145" s="264"/>
      <c r="Z145" s="366"/>
      <c r="AA145" s="366"/>
      <c r="AB145" s="367" t="s">
        <v>480</v>
      </c>
    </row>
    <row r="146" spans="2:28" ht="84" customHeight="1" x14ac:dyDescent="0.2">
      <c r="B146" s="360">
        <v>3116</v>
      </c>
      <c r="C146" s="361">
        <v>111</v>
      </c>
      <c r="D146" s="361">
        <v>2016</v>
      </c>
      <c r="E146" s="266" t="s">
        <v>438</v>
      </c>
      <c r="F146" s="443" t="s">
        <v>101</v>
      </c>
      <c r="G146" s="362" t="s">
        <v>157</v>
      </c>
      <c r="H146" s="265" t="s">
        <v>437</v>
      </c>
      <c r="I146" s="266" t="s">
        <v>357</v>
      </c>
      <c r="J146" s="264" t="s">
        <v>408</v>
      </c>
      <c r="K146" s="264" t="s">
        <v>370</v>
      </c>
      <c r="L146" s="363">
        <v>2016</v>
      </c>
      <c r="M146" s="264" t="s">
        <v>2</v>
      </c>
      <c r="N146" s="363">
        <v>145</v>
      </c>
      <c r="O146" s="363"/>
      <c r="P146" s="363"/>
      <c r="Q146" s="364"/>
      <c r="R146" s="261" t="s">
        <v>523</v>
      </c>
      <c r="S146" s="263"/>
      <c r="T146" s="263"/>
      <c r="U146" s="265"/>
      <c r="V146" s="265" t="s">
        <v>862</v>
      </c>
      <c r="W146" s="445">
        <v>0</v>
      </c>
      <c r="X146" s="365" t="s">
        <v>430</v>
      </c>
      <c r="Y146" s="264"/>
      <c r="Z146" s="366"/>
      <c r="AA146" s="366"/>
      <c r="AB146" s="367" t="s">
        <v>480</v>
      </c>
    </row>
    <row r="147" spans="2:28" ht="200.25" customHeight="1" x14ac:dyDescent="0.2">
      <c r="B147" s="360">
        <v>3121</v>
      </c>
      <c r="C147" s="361">
        <v>116</v>
      </c>
      <c r="D147" s="361">
        <v>2016</v>
      </c>
      <c r="E147" s="266" t="s">
        <v>439</v>
      </c>
      <c r="F147" s="443" t="s">
        <v>101</v>
      </c>
      <c r="G147" s="362" t="s">
        <v>179</v>
      </c>
      <c r="H147" s="265" t="s">
        <v>43</v>
      </c>
      <c r="I147" s="266" t="s">
        <v>244</v>
      </c>
      <c r="J147" s="264" t="s">
        <v>408</v>
      </c>
      <c r="K147" s="264" t="s">
        <v>370</v>
      </c>
      <c r="L147" s="363">
        <v>2016</v>
      </c>
      <c r="M147" s="264" t="s">
        <v>2</v>
      </c>
      <c r="N147" s="363">
        <v>6</v>
      </c>
      <c r="O147" s="363"/>
      <c r="P147" s="363"/>
      <c r="Q147" s="364"/>
      <c r="R147" s="261" t="s">
        <v>521</v>
      </c>
      <c r="S147" s="263"/>
      <c r="T147" s="263"/>
      <c r="U147" s="265"/>
      <c r="V147" s="265" t="s">
        <v>643</v>
      </c>
      <c r="W147" s="445">
        <v>0</v>
      </c>
      <c r="X147" s="365" t="s">
        <v>430</v>
      </c>
      <c r="Y147" s="264"/>
      <c r="Z147" s="366"/>
      <c r="AA147" s="366"/>
      <c r="AB147" s="367" t="s">
        <v>480</v>
      </c>
    </row>
    <row r="148" spans="2:28" ht="121.5" customHeight="1" x14ac:dyDescent="0.2">
      <c r="B148" s="360">
        <v>3122</v>
      </c>
      <c r="C148" s="361">
        <v>117</v>
      </c>
      <c r="D148" s="361">
        <v>2016</v>
      </c>
      <c r="E148" s="266" t="s">
        <v>440</v>
      </c>
      <c r="F148" s="443" t="s">
        <v>101</v>
      </c>
      <c r="G148" s="362" t="s">
        <v>179</v>
      </c>
      <c r="H148" s="265" t="s">
        <v>43</v>
      </c>
      <c r="I148" s="266" t="s">
        <v>244</v>
      </c>
      <c r="J148" s="264" t="s">
        <v>408</v>
      </c>
      <c r="K148" s="264" t="s">
        <v>370</v>
      </c>
      <c r="L148" s="363">
        <v>2016</v>
      </c>
      <c r="M148" s="264" t="s">
        <v>2</v>
      </c>
      <c r="N148" s="363">
        <v>6</v>
      </c>
      <c r="O148" s="363"/>
      <c r="P148" s="363"/>
      <c r="Q148" s="364"/>
      <c r="R148" s="261" t="s">
        <v>522</v>
      </c>
      <c r="S148" s="263"/>
      <c r="T148" s="263"/>
      <c r="U148" s="265"/>
      <c r="V148" s="265" t="s">
        <v>644</v>
      </c>
      <c r="W148" s="445">
        <v>0</v>
      </c>
      <c r="X148" s="365" t="s">
        <v>430</v>
      </c>
      <c r="Y148" s="264"/>
      <c r="Z148" s="366"/>
      <c r="AA148" s="366"/>
      <c r="AB148" s="367" t="s">
        <v>480</v>
      </c>
    </row>
    <row r="149" spans="2:28" ht="84" customHeight="1" x14ac:dyDescent="0.2">
      <c r="B149" s="360">
        <v>3123</v>
      </c>
      <c r="C149" s="361">
        <v>118</v>
      </c>
      <c r="D149" s="361">
        <v>2016</v>
      </c>
      <c r="E149" s="266" t="s">
        <v>441</v>
      </c>
      <c r="F149" s="443" t="s">
        <v>101</v>
      </c>
      <c r="G149" s="362" t="s">
        <v>118</v>
      </c>
      <c r="H149" s="265" t="s">
        <v>43</v>
      </c>
      <c r="I149" s="266" t="s">
        <v>244</v>
      </c>
      <c r="J149" s="264" t="s">
        <v>408</v>
      </c>
      <c r="K149" s="264" t="s">
        <v>370</v>
      </c>
      <c r="L149" s="363">
        <v>2016</v>
      </c>
      <c r="M149" s="264" t="s">
        <v>2</v>
      </c>
      <c r="N149" s="363">
        <v>6</v>
      </c>
      <c r="O149" s="363"/>
      <c r="P149" s="363"/>
      <c r="Q149" s="364"/>
      <c r="R149" s="261" t="s">
        <v>574</v>
      </c>
      <c r="S149" s="263"/>
      <c r="T149" s="263"/>
      <c r="U149" s="265"/>
      <c r="V149" s="264" t="s">
        <v>645</v>
      </c>
      <c r="W149" s="445">
        <v>0</v>
      </c>
      <c r="X149" s="365" t="s">
        <v>430</v>
      </c>
      <c r="Y149" s="264"/>
      <c r="Z149" s="366"/>
      <c r="AA149" s="366"/>
      <c r="AB149" s="367" t="s">
        <v>480</v>
      </c>
    </row>
    <row r="150" spans="2:28" ht="84" customHeight="1" x14ac:dyDescent="0.2">
      <c r="B150" s="360">
        <v>3124</v>
      </c>
      <c r="C150" s="361">
        <v>119</v>
      </c>
      <c r="D150" s="361">
        <v>2016</v>
      </c>
      <c r="E150" s="266" t="s">
        <v>442</v>
      </c>
      <c r="F150" s="443" t="s">
        <v>119</v>
      </c>
      <c r="G150" s="362" t="s">
        <v>385</v>
      </c>
      <c r="H150" s="265" t="s">
        <v>266</v>
      </c>
      <c r="I150" s="266" t="s">
        <v>757</v>
      </c>
      <c r="J150" s="264" t="s">
        <v>408</v>
      </c>
      <c r="K150" s="264" t="s">
        <v>370</v>
      </c>
      <c r="L150" s="363">
        <v>2016</v>
      </c>
      <c r="M150" s="264" t="s">
        <v>2</v>
      </c>
      <c r="N150" s="363">
        <v>3</v>
      </c>
      <c r="O150" s="363"/>
      <c r="P150" s="363"/>
      <c r="Q150" s="364"/>
      <c r="R150" s="261"/>
      <c r="S150" s="263"/>
      <c r="T150" s="263"/>
      <c r="U150" s="265"/>
      <c r="V150" s="265"/>
      <c r="W150" s="445">
        <v>0</v>
      </c>
      <c r="X150" s="365" t="s">
        <v>429</v>
      </c>
      <c r="Y150" s="264"/>
      <c r="Z150" s="366"/>
      <c r="AA150" s="366"/>
      <c r="AB150" s="367" t="s">
        <v>481</v>
      </c>
    </row>
    <row r="151" spans="2:28" ht="84" customHeight="1" x14ac:dyDescent="0.2">
      <c r="B151" s="360">
        <v>3125</v>
      </c>
      <c r="C151" s="361">
        <v>120</v>
      </c>
      <c r="D151" s="361">
        <v>2016</v>
      </c>
      <c r="E151" s="266" t="s">
        <v>450</v>
      </c>
      <c r="F151" s="443" t="s">
        <v>101</v>
      </c>
      <c r="G151" s="362" t="s">
        <v>118</v>
      </c>
      <c r="H151" s="265" t="s">
        <v>384</v>
      </c>
      <c r="I151" s="266" t="s">
        <v>751</v>
      </c>
      <c r="J151" s="264" t="s">
        <v>408</v>
      </c>
      <c r="K151" s="264" t="s">
        <v>370</v>
      </c>
      <c r="L151" s="363">
        <v>2016</v>
      </c>
      <c r="M151" s="264" t="s">
        <v>2</v>
      </c>
      <c r="N151" s="363">
        <v>46</v>
      </c>
      <c r="O151" s="363"/>
      <c r="P151" s="363"/>
      <c r="Q151" s="364"/>
      <c r="R151" s="261" t="s">
        <v>646</v>
      </c>
      <c r="S151" s="263"/>
      <c r="T151" s="263"/>
      <c r="U151" s="265"/>
      <c r="V151" s="264" t="s">
        <v>647</v>
      </c>
      <c r="W151" s="445">
        <v>0</v>
      </c>
      <c r="X151" s="365" t="s">
        <v>430</v>
      </c>
      <c r="Y151" s="264"/>
      <c r="Z151" s="366"/>
      <c r="AA151" s="366"/>
      <c r="AB151" s="367" t="s">
        <v>480</v>
      </c>
    </row>
    <row r="152" spans="2:28" ht="84" customHeight="1" x14ac:dyDescent="0.2">
      <c r="B152" s="360">
        <v>3126</v>
      </c>
      <c r="C152" s="361">
        <v>121</v>
      </c>
      <c r="D152" s="361">
        <v>2016</v>
      </c>
      <c r="E152" s="266" t="s">
        <v>451</v>
      </c>
      <c r="F152" s="443" t="s">
        <v>101</v>
      </c>
      <c r="G152" s="362" t="s">
        <v>118</v>
      </c>
      <c r="H152" s="265" t="s">
        <v>384</v>
      </c>
      <c r="I152" s="266" t="s">
        <v>751</v>
      </c>
      <c r="J152" s="264" t="s">
        <v>408</v>
      </c>
      <c r="K152" s="264" t="s">
        <v>370</v>
      </c>
      <c r="L152" s="363">
        <v>2016</v>
      </c>
      <c r="M152" s="264" t="s">
        <v>2</v>
      </c>
      <c r="N152" s="363">
        <v>46</v>
      </c>
      <c r="O152" s="363"/>
      <c r="P152" s="363"/>
      <c r="Q152" s="364"/>
      <c r="R152" s="261" t="s">
        <v>648</v>
      </c>
      <c r="S152" s="263"/>
      <c r="T152" s="263"/>
      <c r="U152" s="265"/>
      <c r="V152" s="264" t="s">
        <v>647</v>
      </c>
      <c r="W152" s="445">
        <v>0</v>
      </c>
      <c r="X152" s="365" t="s">
        <v>430</v>
      </c>
      <c r="Y152" s="264"/>
      <c r="Z152" s="366"/>
      <c r="AA152" s="366"/>
      <c r="AB152" s="367" t="s">
        <v>480</v>
      </c>
    </row>
    <row r="153" spans="2:28" ht="84" customHeight="1" x14ac:dyDescent="0.2">
      <c r="B153" s="360">
        <v>3127</v>
      </c>
      <c r="C153" s="361">
        <v>122</v>
      </c>
      <c r="D153" s="361">
        <v>2016</v>
      </c>
      <c r="E153" s="266" t="s">
        <v>452</v>
      </c>
      <c r="F153" s="443" t="s">
        <v>101</v>
      </c>
      <c r="G153" s="362" t="s">
        <v>118</v>
      </c>
      <c r="H153" s="265" t="s">
        <v>384</v>
      </c>
      <c r="I153" s="266" t="s">
        <v>751</v>
      </c>
      <c r="J153" s="264" t="s">
        <v>408</v>
      </c>
      <c r="K153" s="264" t="s">
        <v>370</v>
      </c>
      <c r="L153" s="363">
        <v>2016</v>
      </c>
      <c r="M153" s="264" t="s">
        <v>2</v>
      </c>
      <c r="N153" s="363">
        <v>46</v>
      </c>
      <c r="O153" s="363"/>
      <c r="P153" s="363"/>
      <c r="Q153" s="364"/>
      <c r="R153" s="261" t="s">
        <v>649</v>
      </c>
      <c r="S153" s="263"/>
      <c r="T153" s="263"/>
      <c r="U153" s="265"/>
      <c r="V153" s="264" t="s">
        <v>647</v>
      </c>
      <c r="W153" s="445">
        <v>0</v>
      </c>
      <c r="X153" s="365" t="s">
        <v>430</v>
      </c>
      <c r="Y153" s="264"/>
      <c r="Z153" s="366"/>
      <c r="AA153" s="366"/>
      <c r="AB153" s="367" t="s">
        <v>480</v>
      </c>
    </row>
    <row r="154" spans="2:28" ht="84" customHeight="1" x14ac:dyDescent="0.2">
      <c r="B154" s="360">
        <v>3128</v>
      </c>
      <c r="C154" s="361">
        <v>123</v>
      </c>
      <c r="D154" s="361">
        <v>2016</v>
      </c>
      <c r="E154" s="266" t="s">
        <v>453</v>
      </c>
      <c r="F154" s="443" t="s">
        <v>101</v>
      </c>
      <c r="G154" s="362" t="s">
        <v>118</v>
      </c>
      <c r="H154" s="265" t="s">
        <v>384</v>
      </c>
      <c r="I154" s="266" t="s">
        <v>751</v>
      </c>
      <c r="J154" s="264" t="s">
        <v>408</v>
      </c>
      <c r="K154" s="264" t="s">
        <v>370</v>
      </c>
      <c r="L154" s="363">
        <v>2016</v>
      </c>
      <c r="M154" s="264" t="s">
        <v>2</v>
      </c>
      <c r="N154" s="363">
        <v>46</v>
      </c>
      <c r="O154" s="363"/>
      <c r="P154" s="363"/>
      <c r="Q154" s="364"/>
      <c r="R154" s="261" t="s">
        <v>650</v>
      </c>
      <c r="S154" s="263"/>
      <c r="T154" s="263"/>
      <c r="U154" s="265"/>
      <c r="V154" s="264" t="s">
        <v>647</v>
      </c>
      <c r="W154" s="445">
        <v>0</v>
      </c>
      <c r="X154" s="365" t="s">
        <v>430</v>
      </c>
      <c r="Y154" s="264"/>
      <c r="Z154" s="366"/>
      <c r="AA154" s="366"/>
      <c r="AB154" s="367" t="s">
        <v>480</v>
      </c>
    </row>
    <row r="155" spans="2:28" ht="84" customHeight="1" x14ac:dyDescent="0.2">
      <c r="B155" s="360">
        <v>3129</v>
      </c>
      <c r="C155" s="361">
        <v>124</v>
      </c>
      <c r="D155" s="361">
        <v>2016</v>
      </c>
      <c r="E155" s="266" t="s">
        <v>454</v>
      </c>
      <c r="F155" s="443" t="s">
        <v>101</v>
      </c>
      <c r="G155" s="362" t="s">
        <v>118</v>
      </c>
      <c r="H155" s="265" t="s">
        <v>384</v>
      </c>
      <c r="I155" s="266" t="s">
        <v>751</v>
      </c>
      <c r="J155" s="264" t="s">
        <v>408</v>
      </c>
      <c r="K155" s="264" t="s">
        <v>370</v>
      </c>
      <c r="L155" s="363">
        <v>2016</v>
      </c>
      <c r="M155" s="264" t="s">
        <v>2</v>
      </c>
      <c r="N155" s="363">
        <v>46</v>
      </c>
      <c r="O155" s="363"/>
      <c r="P155" s="363"/>
      <c r="Q155" s="364"/>
      <c r="R155" s="261"/>
      <c r="S155" s="263"/>
      <c r="T155" s="263"/>
      <c r="U155" s="265"/>
      <c r="V155" s="265"/>
      <c r="W155" s="445">
        <v>0</v>
      </c>
      <c r="X155" s="376" t="s">
        <v>429</v>
      </c>
      <c r="Y155" s="264"/>
      <c r="Z155" s="366"/>
      <c r="AA155" s="366"/>
      <c r="AB155" s="367" t="s">
        <v>480</v>
      </c>
    </row>
    <row r="156" spans="2:28" ht="74.25" customHeight="1" x14ac:dyDescent="0.2">
      <c r="B156" s="360">
        <v>3130</v>
      </c>
      <c r="C156" s="361">
        <v>125</v>
      </c>
      <c r="D156" s="361">
        <v>2016</v>
      </c>
      <c r="E156" s="266" t="s">
        <v>455</v>
      </c>
      <c r="F156" s="443" t="s">
        <v>101</v>
      </c>
      <c r="G156" s="362" t="s">
        <v>118</v>
      </c>
      <c r="H156" s="265" t="s">
        <v>384</v>
      </c>
      <c r="I156" s="266" t="s">
        <v>751</v>
      </c>
      <c r="J156" s="264" t="s">
        <v>408</v>
      </c>
      <c r="K156" s="264" t="s">
        <v>370</v>
      </c>
      <c r="L156" s="363">
        <v>2016</v>
      </c>
      <c r="M156" s="264" t="s">
        <v>2</v>
      </c>
      <c r="N156" s="363">
        <v>46</v>
      </c>
      <c r="O156" s="363"/>
      <c r="P156" s="363"/>
      <c r="Q156" s="364"/>
      <c r="R156" s="261"/>
      <c r="S156" s="263"/>
      <c r="T156" s="263"/>
      <c r="U156" s="265"/>
      <c r="V156" s="265"/>
      <c r="W156" s="445">
        <v>0</v>
      </c>
      <c r="X156" s="376" t="s">
        <v>429</v>
      </c>
      <c r="Y156" s="264"/>
      <c r="Z156" s="366"/>
      <c r="AA156" s="366"/>
      <c r="AB156" s="367" t="s">
        <v>480</v>
      </c>
    </row>
    <row r="157" spans="2:28" ht="40.5" customHeight="1" x14ac:dyDescent="0.2">
      <c r="B157" s="360">
        <v>3131</v>
      </c>
      <c r="C157" s="361">
        <v>126</v>
      </c>
      <c r="D157" s="361">
        <v>2016</v>
      </c>
      <c r="E157" s="266" t="s">
        <v>512</v>
      </c>
      <c r="F157" s="443" t="s">
        <v>910</v>
      </c>
      <c r="G157" s="362" t="s">
        <v>263</v>
      </c>
      <c r="H157" s="265" t="s">
        <v>17</v>
      </c>
      <c r="I157" s="266" t="s">
        <v>45</v>
      </c>
      <c r="J157" s="264" t="s">
        <v>511</v>
      </c>
      <c r="K157" s="264" t="s">
        <v>479</v>
      </c>
      <c r="L157" s="363">
        <v>2016</v>
      </c>
      <c r="M157" s="264" t="s">
        <v>6</v>
      </c>
      <c r="N157" s="363">
        <v>20</v>
      </c>
      <c r="O157" s="363"/>
      <c r="P157" s="363"/>
      <c r="Q157" s="364"/>
      <c r="R157" s="261"/>
      <c r="S157" s="263"/>
      <c r="T157" s="263"/>
      <c r="U157" s="265"/>
      <c r="V157" s="265"/>
      <c r="W157" s="445">
        <v>0</v>
      </c>
      <c r="X157" s="365" t="s">
        <v>429</v>
      </c>
      <c r="Y157" s="264"/>
      <c r="Z157" s="366"/>
      <c r="AA157" s="366"/>
      <c r="AB157" s="367" t="s">
        <v>481</v>
      </c>
    </row>
    <row r="158" spans="2:28" ht="45.75" customHeight="1" x14ac:dyDescent="0.2">
      <c r="B158" s="360">
        <v>3132</v>
      </c>
      <c r="C158" s="361">
        <v>127</v>
      </c>
      <c r="D158" s="361">
        <v>2016</v>
      </c>
      <c r="E158" s="266" t="s">
        <v>513</v>
      </c>
      <c r="F158" s="443" t="s">
        <v>910</v>
      </c>
      <c r="G158" s="362" t="s">
        <v>263</v>
      </c>
      <c r="H158" s="265" t="s">
        <v>17</v>
      </c>
      <c r="I158" s="266" t="s">
        <v>45</v>
      </c>
      <c r="J158" s="264" t="s">
        <v>511</v>
      </c>
      <c r="K158" s="264" t="s">
        <v>479</v>
      </c>
      <c r="L158" s="363">
        <v>2016</v>
      </c>
      <c r="M158" s="264" t="s">
        <v>6</v>
      </c>
      <c r="N158" s="363">
        <v>20</v>
      </c>
      <c r="O158" s="363"/>
      <c r="P158" s="363"/>
      <c r="Q158" s="364"/>
      <c r="R158" s="261"/>
      <c r="S158" s="263"/>
      <c r="T158" s="263"/>
      <c r="U158" s="265"/>
      <c r="V158" s="265"/>
      <c r="W158" s="445">
        <v>0</v>
      </c>
      <c r="X158" s="365" t="s">
        <v>429</v>
      </c>
      <c r="Y158" s="264"/>
      <c r="Z158" s="366"/>
      <c r="AA158" s="366"/>
      <c r="AB158" s="367" t="s">
        <v>481</v>
      </c>
    </row>
    <row r="159" spans="2:28" ht="114" customHeight="1" x14ac:dyDescent="0.2">
      <c r="B159" s="360">
        <v>3133</v>
      </c>
      <c r="C159" s="361">
        <v>128</v>
      </c>
      <c r="D159" s="361">
        <v>2016</v>
      </c>
      <c r="E159" s="266" t="s">
        <v>514</v>
      </c>
      <c r="F159" s="443" t="s">
        <v>910</v>
      </c>
      <c r="G159" s="362" t="s">
        <v>263</v>
      </c>
      <c r="H159" s="265" t="s">
        <v>17</v>
      </c>
      <c r="I159" s="266" t="s">
        <v>45</v>
      </c>
      <c r="J159" s="264" t="s">
        <v>511</v>
      </c>
      <c r="K159" s="264" t="s">
        <v>479</v>
      </c>
      <c r="L159" s="363">
        <v>2016</v>
      </c>
      <c r="M159" s="264" t="s">
        <v>6</v>
      </c>
      <c r="N159" s="363">
        <v>20</v>
      </c>
      <c r="O159" s="363"/>
      <c r="P159" s="363"/>
      <c r="Q159" s="364"/>
      <c r="R159" s="261"/>
      <c r="S159" s="263"/>
      <c r="T159" s="263"/>
      <c r="U159" s="265"/>
      <c r="V159" s="265"/>
      <c r="W159" s="445">
        <v>0</v>
      </c>
      <c r="X159" s="365" t="s">
        <v>429</v>
      </c>
      <c r="Y159" s="264"/>
      <c r="Z159" s="366"/>
      <c r="AA159" s="366"/>
      <c r="AB159" s="367" t="s">
        <v>481</v>
      </c>
    </row>
    <row r="160" spans="2:28" ht="159.75" customHeight="1" x14ac:dyDescent="0.2">
      <c r="B160" s="360">
        <v>3138</v>
      </c>
      <c r="C160" s="361">
        <v>133</v>
      </c>
      <c r="D160" s="361">
        <v>2016</v>
      </c>
      <c r="E160" s="266" t="s">
        <v>515</v>
      </c>
      <c r="F160" s="443" t="s">
        <v>101</v>
      </c>
      <c r="G160" s="362" t="s">
        <v>118</v>
      </c>
      <c r="H160" s="265" t="s">
        <v>82</v>
      </c>
      <c r="I160" s="266" t="s">
        <v>357</v>
      </c>
      <c r="J160" s="264" t="s">
        <v>511</v>
      </c>
      <c r="K160" s="264" t="s">
        <v>479</v>
      </c>
      <c r="L160" s="363">
        <v>2016</v>
      </c>
      <c r="M160" s="264" t="s">
        <v>2</v>
      </c>
      <c r="N160" s="363">
        <v>103</v>
      </c>
      <c r="O160" s="363"/>
      <c r="P160" s="363"/>
      <c r="Q160" s="364"/>
      <c r="R160" s="261" t="s">
        <v>651</v>
      </c>
      <c r="S160" s="263"/>
      <c r="T160" s="263"/>
      <c r="U160" s="265"/>
      <c r="V160" s="262" t="s">
        <v>1001</v>
      </c>
      <c r="W160" s="445">
        <v>1</v>
      </c>
      <c r="X160" s="365" t="s">
        <v>428</v>
      </c>
      <c r="Y160" s="264"/>
      <c r="Z160" s="264" t="s">
        <v>816</v>
      </c>
      <c r="AA160" s="366">
        <v>2017</v>
      </c>
      <c r="AB160" s="367" t="s">
        <v>480</v>
      </c>
    </row>
    <row r="161" spans="2:28" ht="87" customHeight="1" x14ac:dyDescent="0.2">
      <c r="B161" s="360">
        <v>3139</v>
      </c>
      <c r="C161" s="361">
        <v>134</v>
      </c>
      <c r="D161" s="361">
        <v>2016</v>
      </c>
      <c r="E161" s="266" t="s">
        <v>516</v>
      </c>
      <c r="F161" s="443" t="s">
        <v>101</v>
      </c>
      <c r="G161" s="362" t="s">
        <v>118</v>
      </c>
      <c r="H161" s="265" t="s">
        <v>82</v>
      </c>
      <c r="I161" s="266" t="s">
        <v>357</v>
      </c>
      <c r="J161" s="264" t="s">
        <v>511</v>
      </c>
      <c r="K161" s="264" t="s">
        <v>479</v>
      </c>
      <c r="L161" s="363">
        <v>2016</v>
      </c>
      <c r="M161" s="264" t="s">
        <v>2</v>
      </c>
      <c r="N161" s="363">
        <v>103</v>
      </c>
      <c r="O161" s="363"/>
      <c r="P161" s="363"/>
      <c r="Q161" s="364"/>
      <c r="R161" s="261" t="s">
        <v>652</v>
      </c>
      <c r="S161" s="263"/>
      <c r="T161" s="263"/>
      <c r="U161" s="265"/>
      <c r="V161" s="262" t="s">
        <v>1002</v>
      </c>
      <c r="W161" s="445">
        <v>0</v>
      </c>
      <c r="X161" s="365" t="s">
        <v>430</v>
      </c>
      <c r="Y161" s="264"/>
      <c r="Z161" s="264" t="s">
        <v>816</v>
      </c>
      <c r="AA161" s="366">
        <v>2017</v>
      </c>
      <c r="AB161" s="367" t="s">
        <v>480</v>
      </c>
    </row>
    <row r="162" spans="2:28" ht="90.75" customHeight="1" x14ac:dyDescent="0.2">
      <c r="B162" s="360">
        <v>3140</v>
      </c>
      <c r="C162" s="361">
        <v>135</v>
      </c>
      <c r="D162" s="361">
        <v>2016</v>
      </c>
      <c r="E162" s="266" t="s">
        <v>517</v>
      </c>
      <c r="F162" s="443" t="s">
        <v>101</v>
      </c>
      <c r="G162" s="362" t="s">
        <v>118</v>
      </c>
      <c r="H162" s="265" t="s">
        <v>82</v>
      </c>
      <c r="I162" s="266" t="s">
        <v>357</v>
      </c>
      <c r="J162" s="264" t="s">
        <v>511</v>
      </c>
      <c r="K162" s="264" t="s">
        <v>479</v>
      </c>
      <c r="L162" s="363">
        <v>2016</v>
      </c>
      <c r="M162" s="264" t="s">
        <v>2</v>
      </c>
      <c r="N162" s="363">
        <v>103</v>
      </c>
      <c r="O162" s="363"/>
      <c r="P162" s="363"/>
      <c r="Q162" s="364"/>
      <c r="R162" s="261" t="s">
        <v>653</v>
      </c>
      <c r="S162" s="263"/>
      <c r="T162" s="263"/>
      <c r="U162" s="265"/>
      <c r="V162" s="262" t="s">
        <v>1003</v>
      </c>
      <c r="W162" s="445">
        <v>1</v>
      </c>
      <c r="X162" s="365" t="s">
        <v>428</v>
      </c>
      <c r="Y162" s="264"/>
      <c r="Z162" s="264" t="s">
        <v>816</v>
      </c>
      <c r="AA162" s="366">
        <v>2017</v>
      </c>
      <c r="AB162" s="367" t="s">
        <v>480</v>
      </c>
    </row>
    <row r="163" spans="2:28" ht="78" customHeight="1" x14ac:dyDescent="0.2">
      <c r="B163" s="360">
        <v>3141</v>
      </c>
      <c r="C163" s="361">
        <v>136</v>
      </c>
      <c r="D163" s="361">
        <v>2016</v>
      </c>
      <c r="E163" s="266" t="s">
        <v>518</v>
      </c>
      <c r="F163" s="443" t="s">
        <v>101</v>
      </c>
      <c r="G163" s="362" t="s">
        <v>118</v>
      </c>
      <c r="H163" s="265" t="s">
        <v>82</v>
      </c>
      <c r="I163" s="266" t="s">
        <v>357</v>
      </c>
      <c r="J163" s="264" t="s">
        <v>511</v>
      </c>
      <c r="K163" s="264" t="s">
        <v>479</v>
      </c>
      <c r="L163" s="363">
        <v>2016</v>
      </c>
      <c r="M163" s="264" t="s">
        <v>2</v>
      </c>
      <c r="N163" s="363">
        <v>103</v>
      </c>
      <c r="O163" s="363"/>
      <c r="P163" s="363"/>
      <c r="Q163" s="364"/>
      <c r="R163" s="261" t="s">
        <v>654</v>
      </c>
      <c r="S163" s="263"/>
      <c r="T163" s="263"/>
      <c r="U163" s="265"/>
      <c r="V163" s="262" t="s">
        <v>655</v>
      </c>
      <c r="W163" s="445">
        <v>0</v>
      </c>
      <c r="X163" s="365" t="s">
        <v>430</v>
      </c>
      <c r="Y163" s="264"/>
      <c r="Z163" s="366"/>
      <c r="AA163" s="366"/>
      <c r="AB163" s="367" t="s">
        <v>480</v>
      </c>
    </row>
    <row r="164" spans="2:28" ht="78" customHeight="1" x14ac:dyDescent="0.2">
      <c r="B164" s="360">
        <v>3142</v>
      </c>
      <c r="C164" s="361">
        <v>137</v>
      </c>
      <c r="D164" s="361">
        <v>2016</v>
      </c>
      <c r="E164" s="266" t="s">
        <v>520</v>
      </c>
      <c r="F164" s="443" t="s">
        <v>101</v>
      </c>
      <c r="G164" s="362" t="s">
        <v>157</v>
      </c>
      <c r="H164" s="265" t="s">
        <v>64</v>
      </c>
      <c r="I164" s="266" t="s">
        <v>751</v>
      </c>
      <c r="J164" s="264" t="s">
        <v>511</v>
      </c>
      <c r="K164" s="264" t="s">
        <v>479</v>
      </c>
      <c r="L164" s="363">
        <v>2016</v>
      </c>
      <c r="M164" s="264" t="s">
        <v>2</v>
      </c>
      <c r="N164" s="363">
        <v>138</v>
      </c>
      <c r="O164" s="363"/>
      <c r="P164" s="363"/>
      <c r="Q164" s="364"/>
      <c r="R164" s="261"/>
      <c r="S164" s="263"/>
      <c r="T164" s="263"/>
      <c r="U164" s="265"/>
      <c r="V164" s="265"/>
      <c r="W164" s="445">
        <v>0</v>
      </c>
      <c r="X164" s="365" t="s">
        <v>429</v>
      </c>
      <c r="Y164" s="264"/>
      <c r="Z164" s="366"/>
      <c r="AA164" s="366"/>
      <c r="AB164" s="367" t="s">
        <v>481</v>
      </c>
    </row>
    <row r="165" spans="2:28" ht="78" customHeight="1" x14ac:dyDescent="0.2">
      <c r="B165" s="360">
        <v>3143</v>
      </c>
      <c r="C165" s="361">
        <v>138</v>
      </c>
      <c r="D165" s="361">
        <v>2016</v>
      </c>
      <c r="E165" s="266" t="s">
        <v>519</v>
      </c>
      <c r="F165" s="443" t="s">
        <v>101</v>
      </c>
      <c r="G165" s="362" t="s">
        <v>157</v>
      </c>
      <c r="H165" s="265" t="s">
        <v>64</v>
      </c>
      <c r="I165" s="266" t="s">
        <v>751</v>
      </c>
      <c r="J165" s="264" t="s">
        <v>511</v>
      </c>
      <c r="K165" s="264" t="s">
        <v>479</v>
      </c>
      <c r="L165" s="363">
        <v>2016</v>
      </c>
      <c r="M165" s="264" t="s">
        <v>2</v>
      </c>
      <c r="N165" s="363">
        <v>138</v>
      </c>
      <c r="O165" s="363"/>
      <c r="P165" s="363"/>
      <c r="Q165" s="364"/>
      <c r="R165" s="261"/>
      <c r="S165" s="263"/>
      <c r="T165" s="263"/>
      <c r="U165" s="265"/>
      <c r="V165" s="265"/>
      <c r="W165" s="445">
        <v>0</v>
      </c>
      <c r="X165" s="365" t="s">
        <v>429</v>
      </c>
      <c r="Y165" s="264"/>
      <c r="Z165" s="366"/>
      <c r="AA165" s="366"/>
      <c r="AB165" s="367" t="s">
        <v>481</v>
      </c>
    </row>
    <row r="166" spans="2:28" ht="78" customHeight="1" x14ac:dyDescent="0.2">
      <c r="B166" s="360">
        <v>3144</v>
      </c>
      <c r="C166" s="361">
        <v>139</v>
      </c>
      <c r="D166" s="361">
        <v>2016</v>
      </c>
      <c r="E166" s="266" t="s">
        <v>533</v>
      </c>
      <c r="F166" s="443" t="s">
        <v>99</v>
      </c>
      <c r="G166" s="362" t="s">
        <v>156</v>
      </c>
      <c r="H166" s="265" t="s">
        <v>258</v>
      </c>
      <c r="I166" s="266" t="s">
        <v>685</v>
      </c>
      <c r="J166" s="264" t="s">
        <v>534</v>
      </c>
      <c r="K166" s="264" t="s">
        <v>492</v>
      </c>
      <c r="L166" s="363">
        <v>2016</v>
      </c>
      <c r="M166" s="264" t="s">
        <v>6</v>
      </c>
      <c r="N166" s="363">
        <v>32</v>
      </c>
      <c r="O166" s="363"/>
      <c r="P166" s="363"/>
      <c r="Q166" s="364"/>
      <c r="R166" s="261" t="s">
        <v>592</v>
      </c>
      <c r="S166" s="263">
        <v>42632</v>
      </c>
      <c r="T166" s="263">
        <v>42735</v>
      </c>
      <c r="U166" s="265"/>
      <c r="V166" s="265" t="s">
        <v>593</v>
      </c>
      <c r="W166" s="445">
        <v>0</v>
      </c>
      <c r="X166" s="365" t="s">
        <v>430</v>
      </c>
      <c r="Y166" s="264"/>
      <c r="Z166" s="366"/>
      <c r="AA166" s="366"/>
      <c r="AB166" s="367" t="s">
        <v>481</v>
      </c>
    </row>
    <row r="167" spans="2:28" ht="78" customHeight="1" x14ac:dyDescent="0.2">
      <c r="B167" s="360">
        <v>3145</v>
      </c>
      <c r="C167" s="361">
        <v>140</v>
      </c>
      <c r="D167" s="361">
        <v>2016</v>
      </c>
      <c r="E167" s="266" t="s">
        <v>535</v>
      </c>
      <c r="F167" s="443" t="s">
        <v>427</v>
      </c>
      <c r="G167" s="362" t="s">
        <v>263</v>
      </c>
      <c r="H167" s="265" t="s">
        <v>15</v>
      </c>
      <c r="I167" s="266" t="s">
        <v>755</v>
      </c>
      <c r="J167" s="264" t="s">
        <v>534</v>
      </c>
      <c r="K167" s="264" t="s">
        <v>492</v>
      </c>
      <c r="L167" s="363">
        <v>2016</v>
      </c>
      <c r="M167" s="264" t="s">
        <v>2</v>
      </c>
      <c r="N167" s="363">
        <v>139</v>
      </c>
      <c r="O167" s="363"/>
      <c r="P167" s="363"/>
      <c r="Q167" s="364"/>
      <c r="R167" s="261" t="s">
        <v>709</v>
      </c>
      <c r="S167" s="263">
        <v>42618</v>
      </c>
      <c r="T167" s="263">
        <v>42619</v>
      </c>
      <c r="U167" s="265"/>
      <c r="V167" s="265" t="s">
        <v>784</v>
      </c>
      <c r="W167" s="445">
        <v>0.2</v>
      </c>
      <c r="X167" s="365" t="s">
        <v>430</v>
      </c>
      <c r="Y167" s="264"/>
      <c r="Z167" s="366"/>
      <c r="AA167" s="366"/>
      <c r="AB167" s="367" t="s">
        <v>481</v>
      </c>
    </row>
    <row r="168" spans="2:28" ht="78" customHeight="1" x14ac:dyDescent="0.2">
      <c r="B168" s="360">
        <v>3146</v>
      </c>
      <c r="C168" s="361">
        <v>141</v>
      </c>
      <c r="D168" s="361">
        <v>2016</v>
      </c>
      <c r="E168" s="266" t="s">
        <v>536</v>
      </c>
      <c r="F168" s="443" t="s">
        <v>427</v>
      </c>
      <c r="G168" s="362" t="s">
        <v>263</v>
      </c>
      <c r="H168" s="265" t="s">
        <v>15</v>
      </c>
      <c r="I168" s="266" t="s">
        <v>755</v>
      </c>
      <c r="J168" s="264" t="s">
        <v>534</v>
      </c>
      <c r="K168" s="264" t="s">
        <v>492</v>
      </c>
      <c r="L168" s="363">
        <v>2016</v>
      </c>
      <c r="M168" s="264" t="s">
        <v>2</v>
      </c>
      <c r="N168" s="363">
        <v>139</v>
      </c>
      <c r="O168" s="363"/>
      <c r="P168" s="363"/>
      <c r="Q168" s="364"/>
      <c r="R168" s="261" t="s">
        <v>710</v>
      </c>
      <c r="S168" s="263">
        <v>42611</v>
      </c>
      <c r="T168" s="263">
        <v>42618</v>
      </c>
      <c r="U168" s="265"/>
      <c r="V168" s="265" t="s">
        <v>784</v>
      </c>
      <c r="W168" s="445">
        <v>0.2</v>
      </c>
      <c r="X168" s="365" t="s">
        <v>430</v>
      </c>
      <c r="Y168" s="264"/>
      <c r="Z168" s="366"/>
      <c r="AA168" s="366"/>
      <c r="AB168" s="367" t="s">
        <v>481</v>
      </c>
    </row>
    <row r="169" spans="2:28" ht="78" customHeight="1" x14ac:dyDescent="0.2">
      <c r="B169" s="360">
        <v>3147</v>
      </c>
      <c r="C169" s="361">
        <v>142</v>
      </c>
      <c r="D169" s="361">
        <v>2016</v>
      </c>
      <c r="E169" s="266" t="s">
        <v>537</v>
      </c>
      <c r="F169" s="443" t="s">
        <v>427</v>
      </c>
      <c r="G169" s="362" t="s">
        <v>263</v>
      </c>
      <c r="H169" s="265" t="s">
        <v>15</v>
      </c>
      <c r="I169" s="266" t="s">
        <v>755</v>
      </c>
      <c r="J169" s="264" t="s">
        <v>534</v>
      </c>
      <c r="K169" s="264" t="s">
        <v>492</v>
      </c>
      <c r="L169" s="363">
        <v>2016</v>
      </c>
      <c r="M169" s="264" t="s">
        <v>2</v>
      </c>
      <c r="N169" s="363">
        <v>139</v>
      </c>
      <c r="O169" s="363"/>
      <c r="P169" s="363"/>
      <c r="Q169" s="364"/>
      <c r="R169" s="261" t="s">
        <v>711</v>
      </c>
      <c r="S169" s="263">
        <v>42633</v>
      </c>
      <c r="T169" s="263">
        <v>42663</v>
      </c>
      <c r="U169" s="265"/>
      <c r="V169" s="265" t="s">
        <v>784</v>
      </c>
      <c r="W169" s="445">
        <v>0.2</v>
      </c>
      <c r="X169" s="365" t="s">
        <v>430</v>
      </c>
      <c r="Y169" s="264"/>
      <c r="Z169" s="366"/>
      <c r="AA169" s="366"/>
      <c r="AB169" s="367" t="s">
        <v>481</v>
      </c>
    </row>
    <row r="170" spans="2:28" ht="78" customHeight="1" x14ac:dyDescent="0.2">
      <c r="B170" s="360">
        <v>3148</v>
      </c>
      <c r="C170" s="361">
        <v>143</v>
      </c>
      <c r="D170" s="361">
        <v>2016</v>
      </c>
      <c r="E170" s="266" t="s">
        <v>538</v>
      </c>
      <c r="F170" s="443" t="s">
        <v>427</v>
      </c>
      <c r="G170" s="362" t="s">
        <v>263</v>
      </c>
      <c r="H170" s="265" t="s">
        <v>15</v>
      </c>
      <c r="I170" s="266" t="s">
        <v>755</v>
      </c>
      <c r="J170" s="264" t="s">
        <v>534</v>
      </c>
      <c r="K170" s="264" t="s">
        <v>492</v>
      </c>
      <c r="L170" s="363">
        <v>2016</v>
      </c>
      <c r="M170" s="264" t="s">
        <v>2</v>
      </c>
      <c r="N170" s="363">
        <v>139</v>
      </c>
      <c r="O170" s="363"/>
      <c r="P170" s="363"/>
      <c r="Q170" s="364"/>
      <c r="R170" s="261" t="s">
        <v>712</v>
      </c>
      <c r="S170" s="263">
        <v>42653</v>
      </c>
      <c r="T170" s="263">
        <v>42714</v>
      </c>
      <c r="U170" s="265"/>
      <c r="V170" s="265" t="s">
        <v>784</v>
      </c>
      <c r="W170" s="445">
        <v>0.2</v>
      </c>
      <c r="X170" s="365" t="s">
        <v>430</v>
      </c>
      <c r="Y170" s="264"/>
      <c r="Z170" s="366"/>
      <c r="AA170" s="366"/>
      <c r="AB170" s="367" t="s">
        <v>481</v>
      </c>
    </row>
    <row r="171" spans="2:28" ht="88.5" customHeight="1" x14ac:dyDescent="0.2">
      <c r="B171" s="360">
        <v>3149</v>
      </c>
      <c r="C171" s="361">
        <v>144</v>
      </c>
      <c r="D171" s="361">
        <v>2016</v>
      </c>
      <c r="E171" s="266" t="s">
        <v>539</v>
      </c>
      <c r="F171" s="443" t="s">
        <v>427</v>
      </c>
      <c r="G171" s="362" t="s">
        <v>263</v>
      </c>
      <c r="H171" s="265" t="s">
        <v>15</v>
      </c>
      <c r="I171" s="266" t="s">
        <v>755</v>
      </c>
      <c r="J171" s="264" t="s">
        <v>534</v>
      </c>
      <c r="K171" s="264" t="s">
        <v>492</v>
      </c>
      <c r="L171" s="363">
        <v>2016</v>
      </c>
      <c r="M171" s="264" t="s">
        <v>2</v>
      </c>
      <c r="N171" s="363">
        <v>139</v>
      </c>
      <c r="O171" s="363"/>
      <c r="P171" s="363"/>
      <c r="Q171" s="364"/>
      <c r="R171" s="261" t="s">
        <v>713</v>
      </c>
      <c r="S171" s="263">
        <v>42615</v>
      </c>
      <c r="T171" s="263">
        <v>42643</v>
      </c>
      <c r="U171" s="265"/>
      <c r="V171" s="265" t="s">
        <v>784</v>
      </c>
      <c r="W171" s="445">
        <v>0.2</v>
      </c>
      <c r="X171" s="365" t="s">
        <v>430</v>
      </c>
      <c r="Y171" s="264"/>
      <c r="Z171" s="366"/>
      <c r="AA171" s="366"/>
      <c r="AB171" s="367" t="s">
        <v>481</v>
      </c>
    </row>
    <row r="172" spans="2:28" ht="127.5" customHeight="1" x14ac:dyDescent="0.2">
      <c r="B172" s="360">
        <v>3150</v>
      </c>
      <c r="C172" s="361">
        <v>145</v>
      </c>
      <c r="D172" s="361">
        <v>2016</v>
      </c>
      <c r="E172" s="266" t="s">
        <v>540</v>
      </c>
      <c r="F172" s="443" t="s">
        <v>427</v>
      </c>
      <c r="G172" s="362" t="s">
        <v>263</v>
      </c>
      <c r="H172" s="265" t="s">
        <v>15</v>
      </c>
      <c r="I172" s="266" t="s">
        <v>755</v>
      </c>
      <c r="J172" s="264" t="s">
        <v>534</v>
      </c>
      <c r="K172" s="264" t="s">
        <v>492</v>
      </c>
      <c r="L172" s="363">
        <v>2016</v>
      </c>
      <c r="M172" s="264" t="s">
        <v>2</v>
      </c>
      <c r="N172" s="363">
        <v>139</v>
      </c>
      <c r="O172" s="363"/>
      <c r="P172" s="363"/>
      <c r="Q172" s="364"/>
      <c r="R172" s="261" t="s">
        <v>714</v>
      </c>
      <c r="S172" s="263">
        <v>42248</v>
      </c>
      <c r="T172" s="263">
        <v>42735</v>
      </c>
      <c r="U172" s="265"/>
      <c r="V172" s="265" t="s">
        <v>784</v>
      </c>
      <c r="W172" s="445">
        <v>0.2</v>
      </c>
      <c r="X172" s="365" t="s">
        <v>430</v>
      </c>
      <c r="Y172" s="264"/>
      <c r="Z172" s="366"/>
      <c r="AA172" s="366"/>
      <c r="AB172" s="367" t="s">
        <v>481</v>
      </c>
    </row>
    <row r="173" spans="2:28" ht="85.5" customHeight="1" x14ac:dyDescent="0.2">
      <c r="B173" s="360">
        <v>3151</v>
      </c>
      <c r="C173" s="361">
        <v>146</v>
      </c>
      <c r="D173" s="361">
        <v>2016</v>
      </c>
      <c r="E173" s="266" t="s">
        <v>541</v>
      </c>
      <c r="F173" s="443" t="s">
        <v>427</v>
      </c>
      <c r="G173" s="362" t="s">
        <v>263</v>
      </c>
      <c r="H173" s="265" t="s">
        <v>15</v>
      </c>
      <c r="I173" s="266" t="s">
        <v>755</v>
      </c>
      <c r="J173" s="264" t="s">
        <v>534</v>
      </c>
      <c r="K173" s="264" t="s">
        <v>492</v>
      </c>
      <c r="L173" s="363">
        <v>2016</v>
      </c>
      <c r="M173" s="264" t="s">
        <v>2</v>
      </c>
      <c r="N173" s="363">
        <v>139</v>
      </c>
      <c r="O173" s="363"/>
      <c r="P173" s="363"/>
      <c r="Q173" s="364"/>
      <c r="R173" s="261" t="s">
        <v>715</v>
      </c>
      <c r="S173" s="263">
        <v>42618</v>
      </c>
      <c r="T173" s="263">
        <v>42618</v>
      </c>
      <c r="U173" s="265"/>
      <c r="V173" s="265" t="s">
        <v>784</v>
      </c>
      <c r="W173" s="445">
        <v>0.2</v>
      </c>
      <c r="X173" s="365" t="s">
        <v>430</v>
      </c>
      <c r="Y173" s="264"/>
      <c r="Z173" s="366"/>
      <c r="AA173" s="366"/>
      <c r="AB173" s="367" t="s">
        <v>481</v>
      </c>
    </row>
    <row r="174" spans="2:28" ht="78" customHeight="1" x14ac:dyDescent="0.2">
      <c r="B174" s="360">
        <v>3152</v>
      </c>
      <c r="C174" s="361">
        <v>147</v>
      </c>
      <c r="D174" s="361">
        <v>2016</v>
      </c>
      <c r="E174" s="266" t="s">
        <v>542</v>
      </c>
      <c r="F174" s="443" t="s">
        <v>427</v>
      </c>
      <c r="G174" s="362" t="s">
        <v>263</v>
      </c>
      <c r="H174" s="265" t="s">
        <v>15</v>
      </c>
      <c r="I174" s="266" t="s">
        <v>755</v>
      </c>
      <c r="J174" s="264" t="s">
        <v>534</v>
      </c>
      <c r="K174" s="264" t="s">
        <v>492</v>
      </c>
      <c r="L174" s="363">
        <v>2016</v>
      </c>
      <c r="M174" s="264" t="s">
        <v>2</v>
      </c>
      <c r="N174" s="363">
        <v>139</v>
      </c>
      <c r="O174" s="363"/>
      <c r="P174" s="363"/>
      <c r="Q174" s="364"/>
      <c r="R174" s="261" t="s">
        <v>716</v>
      </c>
      <c r="S174" s="263">
        <v>42611</v>
      </c>
      <c r="T174" s="263">
        <v>42643</v>
      </c>
      <c r="U174" s="265"/>
      <c r="V174" s="265" t="s">
        <v>784</v>
      </c>
      <c r="W174" s="445">
        <v>0.2</v>
      </c>
      <c r="X174" s="365" t="s">
        <v>430</v>
      </c>
      <c r="Y174" s="264"/>
      <c r="Z174" s="366"/>
      <c r="AA174" s="366"/>
      <c r="AB174" s="367" t="s">
        <v>481</v>
      </c>
    </row>
    <row r="175" spans="2:28" ht="86.25" customHeight="1" x14ac:dyDescent="0.2">
      <c r="B175" s="360">
        <v>3153</v>
      </c>
      <c r="C175" s="361">
        <v>148</v>
      </c>
      <c r="D175" s="361">
        <v>2016</v>
      </c>
      <c r="E175" s="266" t="s">
        <v>543</v>
      </c>
      <c r="F175" s="443" t="s">
        <v>427</v>
      </c>
      <c r="G175" s="362" t="s">
        <v>263</v>
      </c>
      <c r="H175" s="265" t="s">
        <v>15</v>
      </c>
      <c r="I175" s="266" t="s">
        <v>755</v>
      </c>
      <c r="J175" s="264" t="s">
        <v>534</v>
      </c>
      <c r="K175" s="264" t="s">
        <v>492</v>
      </c>
      <c r="L175" s="363">
        <v>2016</v>
      </c>
      <c r="M175" s="264" t="s">
        <v>2</v>
      </c>
      <c r="N175" s="363">
        <v>139</v>
      </c>
      <c r="O175" s="363"/>
      <c r="P175" s="363"/>
      <c r="Q175" s="364"/>
      <c r="R175" s="261" t="s">
        <v>717</v>
      </c>
      <c r="S175" s="263">
        <v>42618</v>
      </c>
      <c r="T175" s="263">
        <v>42709</v>
      </c>
      <c r="U175" s="265"/>
      <c r="V175" s="265" t="s">
        <v>784</v>
      </c>
      <c r="W175" s="445">
        <v>0.2</v>
      </c>
      <c r="X175" s="365" t="s">
        <v>430</v>
      </c>
      <c r="Y175" s="264"/>
      <c r="Z175" s="366"/>
      <c r="AA175" s="366"/>
      <c r="AB175" s="367" t="s">
        <v>481</v>
      </c>
    </row>
    <row r="176" spans="2:28" ht="78" customHeight="1" x14ac:dyDescent="0.2">
      <c r="B176" s="360">
        <v>3154</v>
      </c>
      <c r="C176" s="361">
        <v>149</v>
      </c>
      <c r="D176" s="361">
        <v>2016</v>
      </c>
      <c r="E176" s="266" t="s">
        <v>544</v>
      </c>
      <c r="F176" s="443" t="s">
        <v>427</v>
      </c>
      <c r="G176" s="362" t="s">
        <v>263</v>
      </c>
      <c r="H176" s="265" t="s">
        <v>15</v>
      </c>
      <c r="I176" s="266" t="s">
        <v>755</v>
      </c>
      <c r="J176" s="264" t="s">
        <v>534</v>
      </c>
      <c r="K176" s="264" t="s">
        <v>492</v>
      </c>
      <c r="L176" s="363">
        <v>2016</v>
      </c>
      <c r="M176" s="264" t="s">
        <v>2</v>
      </c>
      <c r="N176" s="363">
        <v>139</v>
      </c>
      <c r="O176" s="363"/>
      <c r="P176" s="363"/>
      <c r="Q176" s="364"/>
      <c r="R176" s="261" t="s">
        <v>718</v>
      </c>
      <c r="S176" s="263">
        <v>42613</v>
      </c>
      <c r="T176" s="263">
        <v>42583</v>
      </c>
      <c r="U176" s="265"/>
      <c r="V176" s="265" t="s">
        <v>784</v>
      </c>
      <c r="W176" s="445">
        <v>0.2</v>
      </c>
      <c r="X176" s="365" t="s">
        <v>430</v>
      </c>
      <c r="Y176" s="264"/>
      <c r="Z176" s="366"/>
      <c r="AA176" s="366"/>
      <c r="AB176" s="367" t="s">
        <v>481</v>
      </c>
    </row>
    <row r="177" spans="2:28" ht="78" customHeight="1" x14ac:dyDescent="0.2">
      <c r="B177" s="360">
        <v>3155</v>
      </c>
      <c r="C177" s="361">
        <v>150</v>
      </c>
      <c r="D177" s="361">
        <v>2016</v>
      </c>
      <c r="E177" s="266" t="s">
        <v>545</v>
      </c>
      <c r="F177" s="443" t="s">
        <v>427</v>
      </c>
      <c r="G177" s="362" t="s">
        <v>263</v>
      </c>
      <c r="H177" s="265" t="s">
        <v>15</v>
      </c>
      <c r="I177" s="266" t="s">
        <v>755</v>
      </c>
      <c r="J177" s="264" t="s">
        <v>534</v>
      </c>
      <c r="K177" s="264" t="s">
        <v>492</v>
      </c>
      <c r="L177" s="363">
        <v>2016</v>
      </c>
      <c r="M177" s="264" t="s">
        <v>2</v>
      </c>
      <c r="N177" s="363">
        <v>139</v>
      </c>
      <c r="O177" s="363"/>
      <c r="P177" s="363"/>
      <c r="Q177" s="364"/>
      <c r="R177" s="261" t="s">
        <v>719</v>
      </c>
      <c r="S177" s="263">
        <v>42689</v>
      </c>
      <c r="T177" s="263">
        <v>42689</v>
      </c>
      <c r="U177" s="265"/>
      <c r="V177" s="265" t="s">
        <v>784</v>
      </c>
      <c r="W177" s="445">
        <v>0.2</v>
      </c>
      <c r="X177" s="365" t="s">
        <v>430</v>
      </c>
      <c r="Y177" s="264"/>
      <c r="Z177" s="366"/>
      <c r="AA177" s="366"/>
      <c r="AB177" s="367" t="s">
        <v>481</v>
      </c>
    </row>
    <row r="178" spans="2:28" ht="78" customHeight="1" x14ac:dyDescent="0.2">
      <c r="B178" s="360">
        <v>3156</v>
      </c>
      <c r="C178" s="361">
        <v>151</v>
      </c>
      <c r="D178" s="361">
        <v>2016</v>
      </c>
      <c r="E178" s="266" t="s">
        <v>546</v>
      </c>
      <c r="F178" s="443" t="s">
        <v>427</v>
      </c>
      <c r="G178" s="362" t="s">
        <v>263</v>
      </c>
      <c r="H178" s="265" t="s">
        <v>15</v>
      </c>
      <c r="I178" s="266" t="s">
        <v>755</v>
      </c>
      <c r="J178" s="264" t="s">
        <v>534</v>
      </c>
      <c r="K178" s="264" t="s">
        <v>492</v>
      </c>
      <c r="L178" s="363">
        <v>2016</v>
      </c>
      <c r="M178" s="264" t="s">
        <v>2</v>
      </c>
      <c r="N178" s="363">
        <v>139</v>
      </c>
      <c r="O178" s="363"/>
      <c r="P178" s="363"/>
      <c r="Q178" s="364"/>
      <c r="R178" s="261" t="s">
        <v>719</v>
      </c>
      <c r="S178" s="263">
        <v>42689</v>
      </c>
      <c r="T178" s="263">
        <v>42689</v>
      </c>
      <c r="U178" s="265"/>
      <c r="V178" s="265" t="s">
        <v>784</v>
      </c>
      <c r="W178" s="445">
        <v>0.2</v>
      </c>
      <c r="X178" s="365" t="s">
        <v>430</v>
      </c>
      <c r="Y178" s="264"/>
      <c r="Z178" s="366"/>
      <c r="AA178" s="366"/>
      <c r="AB178" s="367" t="s">
        <v>481</v>
      </c>
    </row>
    <row r="179" spans="2:28" ht="78" customHeight="1" x14ac:dyDescent="0.2">
      <c r="B179" s="360">
        <v>3157</v>
      </c>
      <c r="C179" s="361">
        <v>152</v>
      </c>
      <c r="D179" s="361">
        <v>2016</v>
      </c>
      <c r="E179" s="266" t="s">
        <v>547</v>
      </c>
      <c r="F179" s="443" t="s">
        <v>427</v>
      </c>
      <c r="G179" s="362" t="s">
        <v>263</v>
      </c>
      <c r="H179" s="265" t="s">
        <v>15</v>
      </c>
      <c r="I179" s="266" t="s">
        <v>755</v>
      </c>
      <c r="J179" s="264" t="s">
        <v>534</v>
      </c>
      <c r="K179" s="264" t="s">
        <v>492</v>
      </c>
      <c r="L179" s="363">
        <v>2016</v>
      </c>
      <c r="M179" s="264" t="s">
        <v>2</v>
      </c>
      <c r="N179" s="363">
        <v>139</v>
      </c>
      <c r="O179" s="363"/>
      <c r="P179" s="363"/>
      <c r="Q179" s="364"/>
      <c r="R179" s="261" t="s">
        <v>720</v>
      </c>
      <c r="S179" s="263">
        <v>42625</v>
      </c>
      <c r="T179" s="263">
        <v>42705</v>
      </c>
      <c r="U179" s="265"/>
      <c r="V179" s="265" t="s">
        <v>784</v>
      </c>
      <c r="W179" s="445">
        <v>0.2</v>
      </c>
      <c r="X179" s="365" t="s">
        <v>430</v>
      </c>
      <c r="Y179" s="264"/>
      <c r="Z179" s="366"/>
      <c r="AA179" s="366"/>
      <c r="AB179" s="367" t="s">
        <v>481</v>
      </c>
    </row>
    <row r="180" spans="2:28" ht="135" customHeight="1" x14ac:dyDescent="0.2">
      <c r="B180" s="360">
        <v>3158</v>
      </c>
      <c r="C180" s="361">
        <v>153</v>
      </c>
      <c r="D180" s="361">
        <v>2016</v>
      </c>
      <c r="E180" s="266" t="s">
        <v>808</v>
      </c>
      <c r="F180" s="443" t="s">
        <v>119</v>
      </c>
      <c r="G180" s="362" t="s">
        <v>548</v>
      </c>
      <c r="H180" s="265" t="s">
        <v>548</v>
      </c>
      <c r="I180" s="266" t="s">
        <v>749</v>
      </c>
      <c r="J180" s="264" t="s">
        <v>534</v>
      </c>
      <c r="K180" s="264" t="s">
        <v>492</v>
      </c>
      <c r="L180" s="363">
        <v>2016</v>
      </c>
      <c r="M180" s="264" t="s">
        <v>2</v>
      </c>
      <c r="N180" s="363">
        <v>125</v>
      </c>
      <c r="O180" s="363"/>
      <c r="P180" s="363"/>
      <c r="Q180" s="364"/>
      <c r="R180" s="261"/>
      <c r="S180" s="263"/>
      <c r="T180" s="263"/>
      <c r="U180" s="265"/>
      <c r="V180" s="265" t="s">
        <v>785</v>
      </c>
      <c r="W180" s="445">
        <v>0</v>
      </c>
      <c r="X180" s="365" t="s">
        <v>429</v>
      </c>
      <c r="Y180" s="264"/>
      <c r="Z180" s="366"/>
      <c r="AA180" s="366"/>
      <c r="AB180" s="367" t="s">
        <v>481</v>
      </c>
    </row>
    <row r="181" spans="2:28" ht="409.6" customHeight="1" x14ac:dyDescent="0.2">
      <c r="B181" s="360">
        <v>3159</v>
      </c>
      <c r="C181" s="361">
        <v>154</v>
      </c>
      <c r="D181" s="361">
        <v>2016</v>
      </c>
      <c r="E181" s="266" t="s">
        <v>809</v>
      </c>
      <c r="F181" s="443" t="s">
        <v>119</v>
      </c>
      <c r="G181" s="362" t="s">
        <v>548</v>
      </c>
      <c r="H181" s="265" t="s">
        <v>548</v>
      </c>
      <c r="I181" s="266" t="s">
        <v>749</v>
      </c>
      <c r="J181" s="264" t="s">
        <v>534</v>
      </c>
      <c r="K181" s="264" t="s">
        <v>492</v>
      </c>
      <c r="L181" s="363">
        <v>2016</v>
      </c>
      <c r="M181" s="264" t="s">
        <v>2</v>
      </c>
      <c r="N181" s="363">
        <v>125</v>
      </c>
      <c r="O181" s="363"/>
      <c r="P181" s="363"/>
      <c r="Q181" s="364"/>
      <c r="R181" s="261"/>
      <c r="S181" s="263"/>
      <c r="T181" s="263"/>
      <c r="U181" s="265"/>
      <c r="V181" s="265" t="s">
        <v>1009</v>
      </c>
      <c r="W181" s="445">
        <v>0</v>
      </c>
      <c r="X181" s="365" t="s">
        <v>430</v>
      </c>
      <c r="Y181" s="264" t="s">
        <v>1010</v>
      </c>
      <c r="Z181" s="366"/>
      <c r="AA181" s="366"/>
      <c r="AB181" s="367" t="s">
        <v>481</v>
      </c>
    </row>
    <row r="182" spans="2:28" ht="325.5" customHeight="1" x14ac:dyDescent="0.2">
      <c r="B182" s="360">
        <v>3160</v>
      </c>
      <c r="C182" s="361">
        <v>155</v>
      </c>
      <c r="D182" s="361">
        <v>2016</v>
      </c>
      <c r="E182" s="266" t="s">
        <v>549</v>
      </c>
      <c r="F182" s="443" t="s">
        <v>119</v>
      </c>
      <c r="G182" s="362" t="s">
        <v>548</v>
      </c>
      <c r="H182" s="265" t="s">
        <v>548</v>
      </c>
      <c r="I182" s="266" t="s">
        <v>749</v>
      </c>
      <c r="J182" s="264" t="s">
        <v>534</v>
      </c>
      <c r="K182" s="264" t="s">
        <v>492</v>
      </c>
      <c r="L182" s="363">
        <v>2016</v>
      </c>
      <c r="M182" s="264" t="s">
        <v>2</v>
      </c>
      <c r="N182" s="363">
        <v>125</v>
      </c>
      <c r="O182" s="363"/>
      <c r="P182" s="363"/>
      <c r="Q182" s="364"/>
      <c r="R182" s="261"/>
      <c r="S182" s="263"/>
      <c r="T182" s="263"/>
      <c r="U182" s="265"/>
      <c r="V182" s="265" t="s">
        <v>1011</v>
      </c>
      <c r="W182" s="445">
        <v>0</v>
      </c>
      <c r="X182" s="365" t="s">
        <v>430</v>
      </c>
      <c r="Y182" s="264" t="s">
        <v>1010</v>
      </c>
      <c r="Z182" s="366"/>
      <c r="AA182" s="366"/>
      <c r="AB182" s="367" t="s">
        <v>481</v>
      </c>
    </row>
    <row r="183" spans="2:28" ht="213.75" customHeight="1" x14ac:dyDescent="0.2">
      <c r="B183" s="360">
        <v>3161</v>
      </c>
      <c r="C183" s="361">
        <v>156</v>
      </c>
      <c r="D183" s="361">
        <v>2016</v>
      </c>
      <c r="E183" s="266" t="s">
        <v>550</v>
      </c>
      <c r="F183" s="443" t="s">
        <v>119</v>
      </c>
      <c r="G183" s="362" t="s">
        <v>548</v>
      </c>
      <c r="H183" s="265" t="s">
        <v>548</v>
      </c>
      <c r="I183" s="266" t="s">
        <v>749</v>
      </c>
      <c r="J183" s="264" t="s">
        <v>534</v>
      </c>
      <c r="K183" s="264" t="s">
        <v>492</v>
      </c>
      <c r="L183" s="363">
        <v>2016</v>
      </c>
      <c r="M183" s="264" t="s">
        <v>2</v>
      </c>
      <c r="N183" s="363">
        <v>125</v>
      </c>
      <c r="O183" s="363"/>
      <c r="P183" s="363"/>
      <c r="Q183" s="364"/>
      <c r="R183" s="261"/>
      <c r="S183" s="263"/>
      <c r="T183" s="263"/>
      <c r="U183" s="265"/>
      <c r="V183" s="265" t="s">
        <v>1012</v>
      </c>
      <c r="W183" s="445">
        <v>0</v>
      </c>
      <c r="X183" s="365" t="s">
        <v>430</v>
      </c>
      <c r="Y183" s="264" t="s">
        <v>1010</v>
      </c>
      <c r="Z183" s="366"/>
      <c r="AA183" s="366"/>
      <c r="AB183" s="367" t="s">
        <v>481</v>
      </c>
    </row>
    <row r="184" spans="2:28" ht="168.75" customHeight="1" x14ac:dyDescent="0.2">
      <c r="B184" s="360">
        <v>3162</v>
      </c>
      <c r="C184" s="361">
        <v>157</v>
      </c>
      <c r="D184" s="361">
        <v>2016</v>
      </c>
      <c r="E184" s="266" t="s">
        <v>551</v>
      </c>
      <c r="F184" s="443" t="s">
        <v>119</v>
      </c>
      <c r="G184" s="362" t="s">
        <v>548</v>
      </c>
      <c r="H184" s="265" t="s">
        <v>548</v>
      </c>
      <c r="I184" s="266" t="s">
        <v>749</v>
      </c>
      <c r="J184" s="264" t="s">
        <v>534</v>
      </c>
      <c r="K184" s="264" t="s">
        <v>492</v>
      </c>
      <c r="L184" s="363">
        <v>2016</v>
      </c>
      <c r="M184" s="264" t="s">
        <v>2</v>
      </c>
      <c r="N184" s="363">
        <v>125</v>
      </c>
      <c r="O184" s="363"/>
      <c r="P184" s="363"/>
      <c r="Q184" s="364"/>
      <c r="R184" s="261"/>
      <c r="S184" s="263"/>
      <c r="T184" s="263"/>
      <c r="U184" s="265"/>
      <c r="V184" s="265" t="s">
        <v>1008</v>
      </c>
      <c r="W184" s="445">
        <v>0</v>
      </c>
      <c r="X184" s="365" t="s">
        <v>430</v>
      </c>
      <c r="Y184" s="264" t="s">
        <v>1010</v>
      </c>
      <c r="Z184" s="366"/>
      <c r="AA184" s="366"/>
      <c r="AB184" s="367" t="s">
        <v>481</v>
      </c>
    </row>
    <row r="185" spans="2:28" ht="68.25" customHeight="1" x14ac:dyDescent="0.2">
      <c r="B185" s="360">
        <v>3163</v>
      </c>
      <c r="C185" s="361">
        <v>158</v>
      </c>
      <c r="D185" s="361">
        <v>2016</v>
      </c>
      <c r="E185" s="266" t="s">
        <v>552</v>
      </c>
      <c r="F185" s="443" t="s">
        <v>102</v>
      </c>
      <c r="G185" s="362" t="s">
        <v>156</v>
      </c>
      <c r="H185" s="265" t="s">
        <v>259</v>
      </c>
      <c r="I185" s="266" t="s">
        <v>752</v>
      </c>
      <c r="J185" s="264" t="s">
        <v>534</v>
      </c>
      <c r="K185" s="264" t="s">
        <v>492</v>
      </c>
      <c r="L185" s="363">
        <v>2016</v>
      </c>
      <c r="M185" s="264" t="s">
        <v>2</v>
      </c>
      <c r="N185" s="363">
        <v>147</v>
      </c>
      <c r="O185" s="363"/>
      <c r="P185" s="363"/>
      <c r="Q185" s="364" t="s">
        <v>701</v>
      </c>
      <c r="R185" s="261" t="s">
        <v>1017</v>
      </c>
      <c r="S185" s="263"/>
      <c r="T185" s="263"/>
      <c r="U185" s="265"/>
      <c r="V185" s="265" t="s">
        <v>1018</v>
      </c>
      <c r="W185" s="445">
        <v>0.5</v>
      </c>
      <c r="X185" s="365" t="s">
        <v>430</v>
      </c>
      <c r="Y185" s="264"/>
      <c r="Z185" s="366"/>
      <c r="AA185" s="366"/>
      <c r="AB185" s="367" t="s">
        <v>481</v>
      </c>
    </row>
    <row r="186" spans="2:28" ht="93" customHeight="1" x14ac:dyDescent="0.2">
      <c r="B186" s="360">
        <v>3164</v>
      </c>
      <c r="C186" s="361">
        <v>159</v>
      </c>
      <c r="D186" s="361">
        <v>2016</v>
      </c>
      <c r="E186" s="266" t="s">
        <v>553</v>
      </c>
      <c r="F186" s="443" t="s">
        <v>102</v>
      </c>
      <c r="G186" s="362" t="s">
        <v>156</v>
      </c>
      <c r="H186" s="265" t="s">
        <v>259</v>
      </c>
      <c r="I186" s="266" t="s">
        <v>752</v>
      </c>
      <c r="J186" s="264" t="s">
        <v>534</v>
      </c>
      <c r="K186" s="264" t="s">
        <v>492</v>
      </c>
      <c r="L186" s="363">
        <v>2016</v>
      </c>
      <c r="M186" s="264" t="s">
        <v>2</v>
      </c>
      <c r="N186" s="363">
        <v>147</v>
      </c>
      <c r="O186" s="363"/>
      <c r="P186" s="363"/>
      <c r="Q186" s="364" t="s">
        <v>701</v>
      </c>
      <c r="R186" s="455" t="s">
        <v>1020</v>
      </c>
      <c r="S186" s="263"/>
      <c r="T186" s="263"/>
      <c r="U186" s="265"/>
      <c r="V186" s="265" t="s">
        <v>1021</v>
      </c>
      <c r="W186" s="445">
        <v>1</v>
      </c>
      <c r="X186" s="365" t="s">
        <v>428</v>
      </c>
      <c r="Y186" s="264"/>
      <c r="Z186" s="366" t="s">
        <v>816</v>
      </c>
      <c r="AA186" s="366">
        <v>2017</v>
      </c>
      <c r="AB186" s="367" t="s">
        <v>481</v>
      </c>
    </row>
    <row r="187" spans="2:28" ht="57" customHeight="1" x14ac:dyDescent="0.2">
      <c r="B187" s="360">
        <v>3165</v>
      </c>
      <c r="C187" s="361">
        <v>160</v>
      </c>
      <c r="D187" s="361">
        <v>2016</v>
      </c>
      <c r="E187" s="266" t="s">
        <v>554</v>
      </c>
      <c r="F187" s="443" t="s">
        <v>102</v>
      </c>
      <c r="G187" s="362" t="s">
        <v>156</v>
      </c>
      <c r="H187" s="265" t="s">
        <v>259</v>
      </c>
      <c r="I187" s="266" t="s">
        <v>752</v>
      </c>
      <c r="J187" s="264" t="s">
        <v>534</v>
      </c>
      <c r="K187" s="264" t="s">
        <v>492</v>
      </c>
      <c r="L187" s="363">
        <v>2016</v>
      </c>
      <c r="M187" s="264" t="s">
        <v>2</v>
      </c>
      <c r="N187" s="363">
        <v>147</v>
      </c>
      <c r="O187" s="363"/>
      <c r="P187" s="363"/>
      <c r="Q187" s="364" t="s">
        <v>701</v>
      </c>
      <c r="R187" s="455" t="s">
        <v>1022</v>
      </c>
      <c r="S187" s="263"/>
      <c r="T187" s="263"/>
      <c r="U187" s="265"/>
      <c r="V187" s="265" t="s">
        <v>1023</v>
      </c>
      <c r="W187" s="445">
        <v>1</v>
      </c>
      <c r="X187" s="365" t="s">
        <v>428</v>
      </c>
      <c r="Y187" s="264"/>
      <c r="Z187" s="366" t="s">
        <v>816</v>
      </c>
      <c r="AA187" s="366">
        <v>2017</v>
      </c>
      <c r="AB187" s="367" t="s">
        <v>481</v>
      </c>
    </row>
    <row r="188" spans="2:28" ht="61.5" customHeight="1" x14ac:dyDescent="0.2">
      <c r="B188" s="360">
        <v>3166</v>
      </c>
      <c r="C188" s="361">
        <v>161</v>
      </c>
      <c r="D188" s="361">
        <v>2016</v>
      </c>
      <c r="E188" s="266" t="s">
        <v>555</v>
      </c>
      <c r="F188" s="443" t="s">
        <v>102</v>
      </c>
      <c r="G188" s="362" t="s">
        <v>156</v>
      </c>
      <c r="H188" s="265" t="s">
        <v>259</v>
      </c>
      <c r="I188" s="266" t="s">
        <v>752</v>
      </c>
      <c r="J188" s="264" t="s">
        <v>534</v>
      </c>
      <c r="K188" s="264" t="s">
        <v>492</v>
      </c>
      <c r="L188" s="363">
        <v>2016</v>
      </c>
      <c r="M188" s="264" t="s">
        <v>2</v>
      </c>
      <c r="N188" s="363">
        <v>147</v>
      </c>
      <c r="O188" s="363"/>
      <c r="P188" s="363"/>
      <c r="Q188" s="364" t="s">
        <v>701</v>
      </c>
      <c r="R188" s="261" t="s">
        <v>1024</v>
      </c>
      <c r="S188" s="263"/>
      <c r="T188" s="263"/>
      <c r="U188" s="265"/>
      <c r="V188" s="265" t="s">
        <v>1025</v>
      </c>
      <c r="W188" s="445">
        <v>1</v>
      </c>
      <c r="X188" s="365" t="s">
        <v>428</v>
      </c>
      <c r="Y188" s="264"/>
      <c r="Z188" s="366" t="s">
        <v>816</v>
      </c>
      <c r="AA188" s="366">
        <v>2017</v>
      </c>
      <c r="AB188" s="367" t="s">
        <v>481</v>
      </c>
    </row>
    <row r="189" spans="2:28" ht="88.5" customHeight="1" x14ac:dyDescent="0.2">
      <c r="B189" s="360">
        <v>3167</v>
      </c>
      <c r="C189" s="361">
        <v>162</v>
      </c>
      <c r="D189" s="361">
        <v>2016</v>
      </c>
      <c r="E189" s="266" t="s">
        <v>557</v>
      </c>
      <c r="F189" s="443" t="s">
        <v>101</v>
      </c>
      <c r="G189" s="362" t="s">
        <v>118</v>
      </c>
      <c r="H189" s="265" t="s">
        <v>556</v>
      </c>
      <c r="I189" s="266" t="s">
        <v>357</v>
      </c>
      <c r="J189" s="264" t="s">
        <v>534</v>
      </c>
      <c r="K189" s="264" t="s">
        <v>492</v>
      </c>
      <c r="L189" s="363">
        <v>2016</v>
      </c>
      <c r="M189" s="264" t="s">
        <v>2</v>
      </c>
      <c r="N189" s="363">
        <v>109</v>
      </c>
      <c r="O189" s="363"/>
      <c r="P189" s="363"/>
      <c r="Q189" s="364"/>
      <c r="R189" s="261" t="s">
        <v>656</v>
      </c>
      <c r="S189" s="263"/>
      <c r="T189" s="263"/>
      <c r="U189" s="265"/>
      <c r="V189" s="265" t="s">
        <v>864</v>
      </c>
      <c r="W189" s="445">
        <v>0</v>
      </c>
      <c r="X189" s="365" t="s">
        <v>430</v>
      </c>
      <c r="Y189" s="264"/>
      <c r="Z189" s="366"/>
      <c r="AA189" s="366"/>
      <c r="AB189" s="367" t="s">
        <v>559</v>
      </c>
    </row>
    <row r="190" spans="2:28" ht="81.75" customHeight="1" x14ac:dyDescent="0.2">
      <c r="B190" s="360">
        <v>3168</v>
      </c>
      <c r="C190" s="361">
        <v>163</v>
      </c>
      <c r="D190" s="361">
        <v>2016</v>
      </c>
      <c r="E190" s="266" t="s">
        <v>558</v>
      </c>
      <c r="F190" s="443" t="s">
        <v>101</v>
      </c>
      <c r="G190" s="362" t="s">
        <v>118</v>
      </c>
      <c r="H190" s="265" t="s">
        <v>556</v>
      </c>
      <c r="I190" s="266" t="s">
        <v>357</v>
      </c>
      <c r="J190" s="264" t="s">
        <v>534</v>
      </c>
      <c r="K190" s="264" t="s">
        <v>492</v>
      </c>
      <c r="L190" s="363">
        <v>2016</v>
      </c>
      <c r="M190" s="264" t="s">
        <v>2</v>
      </c>
      <c r="N190" s="363">
        <v>109</v>
      </c>
      <c r="O190" s="363"/>
      <c r="P190" s="363"/>
      <c r="Q190" s="364"/>
      <c r="R190" s="261" t="s">
        <v>657</v>
      </c>
      <c r="S190" s="263"/>
      <c r="T190" s="263"/>
      <c r="U190" s="265"/>
      <c r="V190" s="265" t="s">
        <v>865</v>
      </c>
      <c r="W190" s="445">
        <v>0</v>
      </c>
      <c r="X190" s="365" t="s">
        <v>430</v>
      </c>
      <c r="Y190" s="264"/>
      <c r="Z190" s="366"/>
      <c r="AA190" s="366"/>
      <c r="AB190" s="367" t="s">
        <v>559</v>
      </c>
    </row>
    <row r="191" spans="2:28" ht="157.5" customHeight="1" x14ac:dyDescent="0.2">
      <c r="B191" s="360">
        <v>3174</v>
      </c>
      <c r="C191" s="361">
        <v>169</v>
      </c>
      <c r="D191" s="361">
        <v>2016</v>
      </c>
      <c r="E191" s="266" t="s">
        <v>560</v>
      </c>
      <c r="F191" s="443" t="s">
        <v>101</v>
      </c>
      <c r="G191" s="362" t="s">
        <v>118</v>
      </c>
      <c r="H191" s="265" t="s">
        <v>567</v>
      </c>
      <c r="I191" s="266" t="s">
        <v>244</v>
      </c>
      <c r="J191" s="264" t="s">
        <v>534</v>
      </c>
      <c r="K191" s="264" t="s">
        <v>492</v>
      </c>
      <c r="L191" s="363">
        <v>2016</v>
      </c>
      <c r="M191" s="264" t="s">
        <v>2</v>
      </c>
      <c r="N191" s="363">
        <v>101</v>
      </c>
      <c r="O191" s="363"/>
      <c r="P191" s="363"/>
      <c r="Q191" s="364"/>
      <c r="R191" s="261" t="s">
        <v>575</v>
      </c>
      <c r="S191" s="263"/>
      <c r="T191" s="263"/>
      <c r="U191" s="261" t="s">
        <v>575</v>
      </c>
      <c r="V191" s="265" t="s">
        <v>929</v>
      </c>
      <c r="W191" s="445">
        <v>1</v>
      </c>
      <c r="X191" s="365" t="s">
        <v>428</v>
      </c>
      <c r="Y191" s="264" t="s">
        <v>930</v>
      </c>
      <c r="Z191" s="366" t="s">
        <v>815</v>
      </c>
      <c r="AA191" s="366">
        <v>2017</v>
      </c>
      <c r="AB191" s="367" t="s">
        <v>559</v>
      </c>
    </row>
    <row r="192" spans="2:28" ht="133.5" customHeight="1" x14ac:dyDescent="0.2">
      <c r="B192" s="360">
        <v>3175</v>
      </c>
      <c r="C192" s="361">
        <v>170</v>
      </c>
      <c r="D192" s="361">
        <v>2016</v>
      </c>
      <c r="E192" s="266" t="s">
        <v>561</v>
      </c>
      <c r="F192" s="443" t="s">
        <v>101</v>
      </c>
      <c r="G192" s="362" t="s">
        <v>118</v>
      </c>
      <c r="H192" s="265" t="s">
        <v>567</v>
      </c>
      <c r="I192" s="266" t="s">
        <v>244</v>
      </c>
      <c r="J192" s="264" t="s">
        <v>534</v>
      </c>
      <c r="K192" s="264" t="s">
        <v>492</v>
      </c>
      <c r="L192" s="363">
        <v>2016</v>
      </c>
      <c r="M192" s="264" t="s">
        <v>2</v>
      </c>
      <c r="N192" s="363">
        <v>101</v>
      </c>
      <c r="O192" s="363"/>
      <c r="P192" s="363"/>
      <c r="Q192" s="364"/>
      <c r="R192" s="261" t="s">
        <v>576</v>
      </c>
      <c r="S192" s="263"/>
      <c r="T192" s="263"/>
      <c r="U192" s="261" t="s">
        <v>576</v>
      </c>
      <c r="V192" s="265" t="s">
        <v>931</v>
      </c>
      <c r="W192" s="445">
        <v>0</v>
      </c>
      <c r="X192" s="365" t="s">
        <v>430</v>
      </c>
      <c r="Y192" s="264"/>
      <c r="Z192" s="366"/>
      <c r="AA192" s="366"/>
      <c r="AB192" s="367" t="s">
        <v>559</v>
      </c>
    </row>
    <row r="193" spans="2:28" ht="79.5" customHeight="1" x14ac:dyDescent="0.2">
      <c r="B193" s="360">
        <v>3176</v>
      </c>
      <c r="C193" s="361">
        <v>171</v>
      </c>
      <c r="D193" s="361">
        <v>2016</v>
      </c>
      <c r="E193" s="266" t="s">
        <v>562</v>
      </c>
      <c r="F193" s="443" t="s">
        <v>101</v>
      </c>
      <c r="G193" s="362" t="s">
        <v>118</v>
      </c>
      <c r="H193" s="265" t="s">
        <v>567</v>
      </c>
      <c r="I193" s="266" t="s">
        <v>244</v>
      </c>
      <c r="J193" s="264" t="s">
        <v>534</v>
      </c>
      <c r="K193" s="264" t="s">
        <v>492</v>
      </c>
      <c r="L193" s="363">
        <v>2016</v>
      </c>
      <c r="M193" s="264" t="s">
        <v>2</v>
      </c>
      <c r="N193" s="363">
        <v>101</v>
      </c>
      <c r="O193" s="363"/>
      <c r="P193" s="363"/>
      <c r="Q193" s="364"/>
      <c r="R193" s="261" t="s">
        <v>577</v>
      </c>
      <c r="S193" s="263"/>
      <c r="T193" s="263"/>
      <c r="U193" s="261" t="s">
        <v>577</v>
      </c>
      <c r="V193" s="265" t="s">
        <v>932</v>
      </c>
      <c r="W193" s="445">
        <v>1</v>
      </c>
      <c r="X193" s="365" t="s">
        <v>428</v>
      </c>
      <c r="Y193" s="264"/>
      <c r="Z193" s="366" t="s">
        <v>815</v>
      </c>
      <c r="AA193" s="366">
        <v>2017</v>
      </c>
      <c r="AB193" s="367" t="s">
        <v>559</v>
      </c>
    </row>
    <row r="194" spans="2:28" ht="171.75" customHeight="1" x14ac:dyDescent="0.2">
      <c r="B194" s="360">
        <v>3177</v>
      </c>
      <c r="C194" s="361">
        <v>172</v>
      </c>
      <c r="D194" s="361">
        <v>2016</v>
      </c>
      <c r="E194" s="266" t="s">
        <v>563</v>
      </c>
      <c r="F194" s="443" t="s">
        <v>101</v>
      </c>
      <c r="G194" s="362" t="s">
        <v>118</v>
      </c>
      <c r="H194" s="265" t="s">
        <v>567</v>
      </c>
      <c r="I194" s="266" t="s">
        <v>244</v>
      </c>
      <c r="J194" s="264" t="s">
        <v>534</v>
      </c>
      <c r="K194" s="264" t="s">
        <v>492</v>
      </c>
      <c r="L194" s="363">
        <v>2016</v>
      </c>
      <c r="M194" s="264" t="s">
        <v>2</v>
      </c>
      <c r="N194" s="363">
        <v>101</v>
      </c>
      <c r="O194" s="363"/>
      <c r="P194" s="363"/>
      <c r="Q194" s="364"/>
      <c r="R194" s="261" t="s">
        <v>578</v>
      </c>
      <c r="S194" s="263"/>
      <c r="T194" s="263"/>
      <c r="U194" s="261" t="s">
        <v>578</v>
      </c>
      <c r="V194" s="265" t="s">
        <v>933</v>
      </c>
      <c r="W194" s="445">
        <v>0</v>
      </c>
      <c r="X194" s="365" t="s">
        <v>430</v>
      </c>
      <c r="Y194" s="264"/>
      <c r="Z194" s="366"/>
      <c r="AA194" s="366"/>
      <c r="AB194" s="367" t="s">
        <v>559</v>
      </c>
    </row>
    <row r="195" spans="2:28" ht="99" customHeight="1" x14ac:dyDescent="0.2">
      <c r="B195" s="360">
        <v>3178</v>
      </c>
      <c r="C195" s="361">
        <v>173</v>
      </c>
      <c r="D195" s="361">
        <v>2016</v>
      </c>
      <c r="E195" s="266" t="s">
        <v>564</v>
      </c>
      <c r="F195" s="443" t="s">
        <v>101</v>
      </c>
      <c r="G195" s="362" t="s">
        <v>118</v>
      </c>
      <c r="H195" s="265" t="s">
        <v>567</v>
      </c>
      <c r="I195" s="266" t="s">
        <v>244</v>
      </c>
      <c r="J195" s="264" t="s">
        <v>534</v>
      </c>
      <c r="K195" s="264" t="s">
        <v>492</v>
      </c>
      <c r="L195" s="363">
        <v>2016</v>
      </c>
      <c r="M195" s="264" t="s">
        <v>2</v>
      </c>
      <c r="N195" s="363">
        <v>101</v>
      </c>
      <c r="O195" s="363"/>
      <c r="P195" s="363"/>
      <c r="Q195" s="364"/>
      <c r="R195" s="261" t="s">
        <v>581</v>
      </c>
      <c r="S195" s="263"/>
      <c r="T195" s="263"/>
      <c r="U195" s="261" t="s">
        <v>581</v>
      </c>
      <c r="V195" s="265" t="s">
        <v>934</v>
      </c>
      <c r="W195" s="445">
        <v>1</v>
      </c>
      <c r="X195" s="365" t="s">
        <v>428</v>
      </c>
      <c r="Y195" s="264"/>
      <c r="Z195" s="366" t="s">
        <v>815</v>
      </c>
      <c r="AA195" s="366">
        <v>2017</v>
      </c>
      <c r="AB195" s="367" t="s">
        <v>559</v>
      </c>
    </row>
    <row r="196" spans="2:28" ht="198" customHeight="1" x14ac:dyDescent="0.2">
      <c r="B196" s="360">
        <v>3180</v>
      </c>
      <c r="C196" s="361">
        <v>175</v>
      </c>
      <c r="D196" s="361">
        <v>2016</v>
      </c>
      <c r="E196" s="266" t="s">
        <v>565</v>
      </c>
      <c r="F196" s="443" t="s">
        <v>101</v>
      </c>
      <c r="G196" s="362" t="s">
        <v>118</v>
      </c>
      <c r="H196" s="265" t="s">
        <v>567</v>
      </c>
      <c r="I196" s="266" t="s">
        <v>244</v>
      </c>
      <c r="J196" s="264" t="s">
        <v>534</v>
      </c>
      <c r="K196" s="264" t="s">
        <v>492</v>
      </c>
      <c r="L196" s="363">
        <v>2016</v>
      </c>
      <c r="M196" s="264" t="s">
        <v>2</v>
      </c>
      <c r="N196" s="363">
        <v>101</v>
      </c>
      <c r="O196" s="363"/>
      <c r="P196" s="363"/>
      <c r="Q196" s="364"/>
      <c r="R196" s="261" t="s">
        <v>579</v>
      </c>
      <c r="S196" s="263"/>
      <c r="T196" s="263"/>
      <c r="U196" s="261" t="s">
        <v>579</v>
      </c>
      <c r="V196" s="265" t="s">
        <v>935</v>
      </c>
      <c r="W196" s="445">
        <v>1</v>
      </c>
      <c r="X196" s="365" t="s">
        <v>428</v>
      </c>
      <c r="Y196" s="264"/>
      <c r="Z196" s="366" t="s">
        <v>815</v>
      </c>
      <c r="AA196" s="366">
        <v>2017</v>
      </c>
      <c r="AB196" s="367" t="s">
        <v>559</v>
      </c>
    </row>
    <row r="197" spans="2:28" ht="189" customHeight="1" x14ac:dyDescent="0.2">
      <c r="B197" s="360">
        <v>3181</v>
      </c>
      <c r="C197" s="361">
        <v>176</v>
      </c>
      <c r="D197" s="361">
        <v>2016</v>
      </c>
      <c r="E197" s="266" t="s">
        <v>566</v>
      </c>
      <c r="F197" s="443" t="s">
        <v>101</v>
      </c>
      <c r="G197" s="362" t="s">
        <v>385</v>
      </c>
      <c r="H197" s="265" t="s">
        <v>567</v>
      </c>
      <c r="I197" s="266" t="s">
        <v>244</v>
      </c>
      <c r="J197" s="264" t="s">
        <v>534</v>
      </c>
      <c r="K197" s="264" t="s">
        <v>492</v>
      </c>
      <c r="L197" s="363">
        <v>2016</v>
      </c>
      <c r="M197" s="264" t="s">
        <v>2</v>
      </c>
      <c r="N197" s="363">
        <v>101</v>
      </c>
      <c r="O197" s="363"/>
      <c r="P197" s="363"/>
      <c r="Q197" s="364"/>
      <c r="R197" s="261" t="s">
        <v>580</v>
      </c>
      <c r="S197" s="263"/>
      <c r="T197" s="263"/>
      <c r="U197" s="265"/>
      <c r="V197" s="265" t="s">
        <v>582</v>
      </c>
      <c r="W197" s="445">
        <v>0</v>
      </c>
      <c r="X197" s="365" t="s">
        <v>430</v>
      </c>
      <c r="Y197" s="264"/>
      <c r="Z197" s="366"/>
      <c r="AA197" s="366"/>
      <c r="AB197" s="367" t="s">
        <v>559</v>
      </c>
    </row>
    <row r="198" spans="2:28" ht="69" customHeight="1" x14ac:dyDescent="0.2">
      <c r="B198" s="360">
        <v>3182</v>
      </c>
      <c r="C198" s="361">
        <v>177</v>
      </c>
      <c r="D198" s="361">
        <v>2016</v>
      </c>
      <c r="E198" s="266" t="s">
        <v>568</v>
      </c>
      <c r="F198" s="443" t="s">
        <v>104</v>
      </c>
      <c r="G198" s="362" t="s">
        <v>263</v>
      </c>
      <c r="H198" s="265" t="s">
        <v>91</v>
      </c>
      <c r="I198" s="266" t="s">
        <v>748</v>
      </c>
      <c r="J198" s="264" t="s">
        <v>534</v>
      </c>
      <c r="K198" s="264" t="s">
        <v>492</v>
      </c>
      <c r="L198" s="363">
        <v>2016</v>
      </c>
      <c r="M198" s="264" t="s">
        <v>238</v>
      </c>
      <c r="N198" s="363">
        <v>1</v>
      </c>
      <c r="O198" s="363"/>
      <c r="P198" s="363"/>
      <c r="Q198" s="364"/>
      <c r="R198" s="261" t="s">
        <v>834</v>
      </c>
      <c r="S198" s="263"/>
      <c r="T198" s="263"/>
      <c r="U198" s="265"/>
      <c r="V198" s="265" t="s">
        <v>835</v>
      </c>
      <c r="W198" s="445">
        <v>0.5</v>
      </c>
      <c r="X198" s="365" t="s">
        <v>430</v>
      </c>
      <c r="Y198" s="264"/>
      <c r="Z198" s="366"/>
      <c r="AA198" s="366"/>
      <c r="AB198" s="367" t="s">
        <v>481</v>
      </c>
    </row>
    <row r="199" spans="2:28" ht="121.5" customHeight="1" x14ac:dyDescent="0.2">
      <c r="B199" s="360">
        <v>3183</v>
      </c>
      <c r="C199" s="361">
        <v>178</v>
      </c>
      <c r="D199" s="361">
        <v>2016</v>
      </c>
      <c r="E199" s="266" t="s">
        <v>569</v>
      </c>
      <c r="F199" s="443" t="s">
        <v>104</v>
      </c>
      <c r="G199" s="362" t="s">
        <v>263</v>
      </c>
      <c r="H199" s="265" t="s">
        <v>91</v>
      </c>
      <c r="I199" s="266" t="s">
        <v>748</v>
      </c>
      <c r="J199" s="264" t="s">
        <v>534</v>
      </c>
      <c r="K199" s="264" t="s">
        <v>492</v>
      </c>
      <c r="L199" s="363">
        <v>2016</v>
      </c>
      <c r="M199" s="264" t="s">
        <v>238</v>
      </c>
      <c r="N199" s="363">
        <v>1</v>
      </c>
      <c r="O199" s="363"/>
      <c r="P199" s="363"/>
      <c r="Q199" s="364"/>
      <c r="R199" s="261" t="s">
        <v>834</v>
      </c>
      <c r="S199" s="263"/>
      <c r="T199" s="263"/>
      <c r="U199" s="265"/>
      <c r="V199" s="265" t="s">
        <v>835</v>
      </c>
      <c r="W199" s="445">
        <v>0.5</v>
      </c>
      <c r="X199" s="365" t="s">
        <v>430</v>
      </c>
      <c r="Y199" s="264"/>
      <c r="Z199" s="366"/>
      <c r="AA199" s="366"/>
      <c r="AB199" s="367" t="s">
        <v>481</v>
      </c>
    </row>
    <row r="200" spans="2:28" ht="96" customHeight="1" x14ac:dyDescent="0.2">
      <c r="B200" s="360">
        <v>3184</v>
      </c>
      <c r="C200" s="361">
        <v>179</v>
      </c>
      <c r="D200" s="361">
        <v>2016</v>
      </c>
      <c r="E200" s="266" t="s">
        <v>570</v>
      </c>
      <c r="F200" s="443" t="s">
        <v>104</v>
      </c>
      <c r="G200" s="362" t="s">
        <v>263</v>
      </c>
      <c r="H200" s="265" t="s">
        <v>91</v>
      </c>
      <c r="I200" s="266" t="s">
        <v>748</v>
      </c>
      <c r="J200" s="264" t="s">
        <v>534</v>
      </c>
      <c r="K200" s="264" t="s">
        <v>492</v>
      </c>
      <c r="L200" s="363">
        <v>2016</v>
      </c>
      <c r="M200" s="264" t="s">
        <v>238</v>
      </c>
      <c r="N200" s="363">
        <v>1</v>
      </c>
      <c r="O200" s="363"/>
      <c r="P200" s="363"/>
      <c r="Q200" s="364"/>
      <c r="R200" s="261" t="s">
        <v>836</v>
      </c>
      <c r="S200" s="263"/>
      <c r="T200" s="263"/>
      <c r="U200" s="265"/>
      <c r="V200" s="265" t="s">
        <v>837</v>
      </c>
      <c r="W200" s="445">
        <v>0.7</v>
      </c>
      <c r="X200" s="365" t="s">
        <v>430</v>
      </c>
      <c r="Y200" s="264"/>
      <c r="Z200" s="366"/>
      <c r="AA200" s="366"/>
      <c r="AB200" s="367" t="s">
        <v>481</v>
      </c>
    </row>
    <row r="201" spans="2:28" ht="239.25" customHeight="1" x14ac:dyDescent="0.2">
      <c r="B201" s="360">
        <v>3185</v>
      </c>
      <c r="C201" s="361">
        <v>180</v>
      </c>
      <c r="D201" s="361">
        <v>2016</v>
      </c>
      <c r="E201" s="266" t="s">
        <v>571</v>
      </c>
      <c r="F201" s="443" t="s">
        <v>104</v>
      </c>
      <c r="G201" s="362" t="s">
        <v>263</v>
      </c>
      <c r="H201" s="265" t="s">
        <v>91</v>
      </c>
      <c r="I201" s="266" t="s">
        <v>748</v>
      </c>
      <c r="J201" s="264" t="s">
        <v>534</v>
      </c>
      <c r="K201" s="264" t="s">
        <v>492</v>
      </c>
      <c r="L201" s="363">
        <v>2016</v>
      </c>
      <c r="M201" s="264" t="s">
        <v>238</v>
      </c>
      <c r="N201" s="363">
        <v>1</v>
      </c>
      <c r="O201" s="363"/>
      <c r="P201" s="363"/>
      <c r="Q201" s="364"/>
      <c r="R201" s="261" t="s">
        <v>838</v>
      </c>
      <c r="S201" s="263"/>
      <c r="T201" s="263"/>
      <c r="U201" s="265"/>
      <c r="V201" s="265" t="s">
        <v>839</v>
      </c>
      <c r="W201" s="445">
        <v>0.5</v>
      </c>
      <c r="X201" s="365" t="s">
        <v>430</v>
      </c>
      <c r="Y201" s="264"/>
      <c r="Z201" s="366"/>
      <c r="AA201" s="366"/>
      <c r="AB201" s="367" t="s">
        <v>481</v>
      </c>
    </row>
    <row r="202" spans="2:28" ht="119.25" customHeight="1" x14ac:dyDescent="0.2">
      <c r="B202" s="360">
        <v>3194</v>
      </c>
      <c r="C202" s="361">
        <v>189</v>
      </c>
      <c r="D202" s="361">
        <v>2016</v>
      </c>
      <c r="E202" s="266" t="s">
        <v>590</v>
      </c>
      <c r="F202" s="443" t="s">
        <v>101</v>
      </c>
      <c r="G202" s="362" t="s">
        <v>118</v>
      </c>
      <c r="H202" s="265" t="s">
        <v>591</v>
      </c>
      <c r="I202" s="266" t="s">
        <v>357</v>
      </c>
      <c r="J202" s="264" t="s">
        <v>587</v>
      </c>
      <c r="K202" s="264" t="s">
        <v>573</v>
      </c>
      <c r="L202" s="363">
        <v>2016</v>
      </c>
      <c r="M202" s="264" t="s">
        <v>2</v>
      </c>
      <c r="N202" s="363">
        <v>105</v>
      </c>
      <c r="O202" s="363"/>
      <c r="P202" s="363"/>
      <c r="Q202" s="364"/>
      <c r="R202" s="261" t="s">
        <v>687</v>
      </c>
      <c r="S202" s="263"/>
      <c r="T202" s="263"/>
      <c r="U202" s="261" t="s">
        <v>687</v>
      </c>
      <c r="V202" s="261" t="s">
        <v>936</v>
      </c>
      <c r="W202" s="445">
        <v>0</v>
      </c>
      <c r="X202" s="376" t="s">
        <v>430</v>
      </c>
      <c r="Y202" s="264" t="s">
        <v>688</v>
      </c>
      <c r="Z202" s="366"/>
      <c r="AA202" s="366"/>
      <c r="AB202" s="367" t="s">
        <v>480</v>
      </c>
    </row>
    <row r="203" spans="2:28" ht="107.25" customHeight="1" x14ac:dyDescent="0.2">
      <c r="B203" s="360">
        <v>3195</v>
      </c>
      <c r="C203" s="361">
        <v>190</v>
      </c>
      <c r="D203" s="361">
        <v>2016</v>
      </c>
      <c r="E203" s="266" t="s">
        <v>786</v>
      </c>
      <c r="F203" s="443" t="s">
        <v>910</v>
      </c>
      <c r="G203" s="362" t="s">
        <v>263</v>
      </c>
      <c r="H203" s="265" t="s">
        <v>982</v>
      </c>
      <c r="I203" s="266" t="s">
        <v>45</v>
      </c>
      <c r="J203" s="264" t="s">
        <v>587</v>
      </c>
      <c r="K203" s="264" t="s">
        <v>573</v>
      </c>
      <c r="L203" s="363">
        <v>2016</v>
      </c>
      <c r="M203" s="264" t="s">
        <v>6</v>
      </c>
      <c r="N203" s="363">
        <v>2</v>
      </c>
      <c r="O203" s="363"/>
      <c r="P203" s="363"/>
      <c r="Q203" s="364"/>
      <c r="R203" s="261"/>
      <c r="S203" s="263"/>
      <c r="T203" s="263"/>
      <c r="U203" s="265"/>
      <c r="V203" s="265"/>
      <c r="W203" s="445">
        <v>0</v>
      </c>
      <c r="X203" s="365" t="s">
        <v>429</v>
      </c>
      <c r="Y203" s="264"/>
      <c r="Z203" s="366"/>
      <c r="AA203" s="366"/>
      <c r="AB203" s="367" t="s">
        <v>481</v>
      </c>
    </row>
    <row r="204" spans="2:28" ht="120" customHeight="1" x14ac:dyDescent="0.2">
      <c r="B204" s="360">
        <v>3196</v>
      </c>
      <c r="C204" s="361">
        <v>191</v>
      </c>
      <c r="D204" s="361">
        <v>2016</v>
      </c>
      <c r="E204" s="266" t="s">
        <v>596</v>
      </c>
      <c r="F204" s="443" t="s">
        <v>99</v>
      </c>
      <c r="G204" s="362" t="s">
        <v>156</v>
      </c>
      <c r="H204" s="265" t="s">
        <v>258</v>
      </c>
      <c r="I204" s="266" t="s">
        <v>685</v>
      </c>
      <c r="J204" s="264" t="s">
        <v>587</v>
      </c>
      <c r="K204" s="264" t="s">
        <v>573</v>
      </c>
      <c r="L204" s="363">
        <v>2016</v>
      </c>
      <c r="M204" s="264" t="s">
        <v>2</v>
      </c>
      <c r="N204" s="363">
        <v>52</v>
      </c>
      <c r="O204" s="363"/>
      <c r="P204" s="363"/>
      <c r="Q204" s="364"/>
      <c r="R204" s="261"/>
      <c r="S204" s="263"/>
      <c r="T204" s="263"/>
      <c r="U204" s="265"/>
      <c r="V204" s="265"/>
      <c r="W204" s="445">
        <v>0</v>
      </c>
      <c r="X204" s="365" t="s">
        <v>429</v>
      </c>
      <c r="Y204" s="264"/>
      <c r="Z204" s="366"/>
      <c r="AA204" s="366"/>
      <c r="AB204" s="367" t="s">
        <v>481</v>
      </c>
    </row>
    <row r="205" spans="2:28" ht="169.5" customHeight="1" x14ac:dyDescent="0.2">
      <c r="B205" s="360">
        <v>3197</v>
      </c>
      <c r="C205" s="361">
        <v>192</v>
      </c>
      <c r="D205" s="361">
        <v>2016</v>
      </c>
      <c r="E205" s="266" t="s">
        <v>810</v>
      </c>
      <c r="F205" s="443" t="s">
        <v>99</v>
      </c>
      <c r="G205" s="362" t="s">
        <v>156</v>
      </c>
      <c r="H205" s="265" t="s">
        <v>258</v>
      </c>
      <c r="I205" s="266" t="s">
        <v>685</v>
      </c>
      <c r="J205" s="264" t="s">
        <v>587</v>
      </c>
      <c r="K205" s="264" t="s">
        <v>573</v>
      </c>
      <c r="L205" s="363">
        <v>2016</v>
      </c>
      <c r="M205" s="264" t="s">
        <v>2</v>
      </c>
      <c r="N205" s="363">
        <v>52</v>
      </c>
      <c r="O205" s="363"/>
      <c r="P205" s="363"/>
      <c r="Q205" s="364"/>
      <c r="R205" s="261"/>
      <c r="S205" s="263"/>
      <c r="T205" s="263"/>
      <c r="U205" s="265"/>
      <c r="V205" s="265"/>
      <c r="W205" s="445">
        <v>0</v>
      </c>
      <c r="X205" s="365" t="s">
        <v>429</v>
      </c>
      <c r="Y205" s="264"/>
      <c r="Z205" s="366"/>
      <c r="AA205" s="366"/>
      <c r="AB205" s="367" t="s">
        <v>481</v>
      </c>
    </row>
    <row r="206" spans="2:28" ht="45" customHeight="1" x14ac:dyDescent="0.2">
      <c r="B206" s="360">
        <v>3198</v>
      </c>
      <c r="C206" s="361">
        <v>193</v>
      </c>
      <c r="D206" s="361">
        <v>2016</v>
      </c>
      <c r="E206" s="266" t="s">
        <v>597</v>
      </c>
      <c r="F206" s="443" t="s">
        <v>99</v>
      </c>
      <c r="G206" s="362" t="s">
        <v>156</v>
      </c>
      <c r="H206" s="265" t="s">
        <v>258</v>
      </c>
      <c r="I206" s="266" t="s">
        <v>685</v>
      </c>
      <c r="J206" s="264" t="s">
        <v>587</v>
      </c>
      <c r="K206" s="264" t="s">
        <v>573</v>
      </c>
      <c r="L206" s="363">
        <v>2016</v>
      </c>
      <c r="M206" s="264" t="s">
        <v>2</v>
      </c>
      <c r="N206" s="363">
        <v>52</v>
      </c>
      <c r="O206" s="363"/>
      <c r="P206" s="363"/>
      <c r="Q206" s="364"/>
      <c r="R206" s="261"/>
      <c r="S206" s="263"/>
      <c r="T206" s="263"/>
      <c r="U206" s="265"/>
      <c r="V206" s="265"/>
      <c r="W206" s="445">
        <v>0</v>
      </c>
      <c r="X206" s="365" t="s">
        <v>429</v>
      </c>
      <c r="Y206" s="264"/>
      <c r="Z206" s="366"/>
      <c r="AA206" s="366"/>
      <c r="AB206" s="367" t="s">
        <v>481</v>
      </c>
    </row>
    <row r="207" spans="2:28" ht="220.5" x14ac:dyDescent="0.2">
      <c r="B207" s="360">
        <v>3199</v>
      </c>
      <c r="C207" s="361">
        <v>194</v>
      </c>
      <c r="D207" s="361">
        <v>2016</v>
      </c>
      <c r="E207" s="266" t="s">
        <v>598</v>
      </c>
      <c r="F207" s="443" t="s">
        <v>99</v>
      </c>
      <c r="G207" s="362" t="s">
        <v>156</v>
      </c>
      <c r="H207" s="265" t="s">
        <v>258</v>
      </c>
      <c r="I207" s="266" t="s">
        <v>685</v>
      </c>
      <c r="J207" s="264" t="s">
        <v>587</v>
      </c>
      <c r="K207" s="264" t="s">
        <v>573</v>
      </c>
      <c r="L207" s="363">
        <v>2016</v>
      </c>
      <c r="M207" s="264" t="s">
        <v>2</v>
      </c>
      <c r="N207" s="363">
        <v>52</v>
      </c>
      <c r="O207" s="363"/>
      <c r="P207" s="363"/>
      <c r="Q207" s="364"/>
      <c r="R207" s="261"/>
      <c r="S207" s="263"/>
      <c r="T207" s="263"/>
      <c r="U207" s="265"/>
      <c r="V207" s="265"/>
      <c r="W207" s="445">
        <v>0</v>
      </c>
      <c r="X207" s="365" t="s">
        <v>429</v>
      </c>
      <c r="Y207" s="264"/>
      <c r="Z207" s="366"/>
      <c r="AA207" s="366"/>
      <c r="AB207" s="367" t="s">
        <v>481</v>
      </c>
    </row>
    <row r="208" spans="2:28" ht="47.25" x14ac:dyDescent="0.2">
      <c r="B208" s="360">
        <v>3200</v>
      </c>
      <c r="C208" s="361">
        <v>195</v>
      </c>
      <c r="D208" s="361">
        <v>2016</v>
      </c>
      <c r="E208" s="266" t="s">
        <v>599</v>
      </c>
      <c r="F208" s="443" t="s">
        <v>99</v>
      </c>
      <c r="G208" s="362" t="s">
        <v>156</v>
      </c>
      <c r="H208" s="265" t="s">
        <v>258</v>
      </c>
      <c r="I208" s="266" t="s">
        <v>685</v>
      </c>
      <c r="J208" s="264" t="s">
        <v>587</v>
      </c>
      <c r="K208" s="264" t="s">
        <v>573</v>
      </c>
      <c r="L208" s="363">
        <v>2016</v>
      </c>
      <c r="M208" s="264" t="s">
        <v>2</v>
      </c>
      <c r="N208" s="363">
        <v>52</v>
      </c>
      <c r="O208" s="363"/>
      <c r="P208" s="363"/>
      <c r="Q208" s="364"/>
      <c r="R208" s="261"/>
      <c r="S208" s="263"/>
      <c r="T208" s="263"/>
      <c r="U208" s="265"/>
      <c r="V208" s="265"/>
      <c r="W208" s="445">
        <v>0</v>
      </c>
      <c r="X208" s="365" t="s">
        <v>429</v>
      </c>
      <c r="Y208" s="264"/>
      <c r="Z208" s="366"/>
      <c r="AA208" s="366"/>
      <c r="AB208" s="367" t="s">
        <v>481</v>
      </c>
    </row>
    <row r="209" spans="2:28" ht="167.25" customHeight="1" x14ac:dyDescent="0.2">
      <c r="B209" s="360">
        <v>3201</v>
      </c>
      <c r="C209" s="361">
        <v>196</v>
      </c>
      <c r="D209" s="361">
        <v>2016</v>
      </c>
      <c r="E209" s="266" t="s">
        <v>601</v>
      </c>
      <c r="F209" s="443" t="s">
        <v>99</v>
      </c>
      <c r="G209" s="362" t="s">
        <v>156</v>
      </c>
      <c r="H209" s="265" t="s">
        <v>258</v>
      </c>
      <c r="I209" s="266" t="s">
        <v>685</v>
      </c>
      <c r="J209" s="264" t="s">
        <v>587</v>
      </c>
      <c r="K209" s="264" t="s">
        <v>573</v>
      </c>
      <c r="L209" s="363">
        <v>2016</v>
      </c>
      <c r="M209" s="264" t="s">
        <v>2</v>
      </c>
      <c r="N209" s="363">
        <v>52</v>
      </c>
      <c r="O209" s="363"/>
      <c r="P209" s="363"/>
      <c r="Q209" s="364"/>
      <c r="R209" s="261"/>
      <c r="S209" s="263"/>
      <c r="T209" s="263"/>
      <c r="U209" s="265"/>
      <c r="V209" s="265"/>
      <c r="W209" s="445">
        <v>0</v>
      </c>
      <c r="X209" s="365" t="s">
        <v>429</v>
      </c>
      <c r="Y209" s="264"/>
      <c r="Z209" s="366"/>
      <c r="AA209" s="366"/>
      <c r="AB209" s="367" t="s">
        <v>481</v>
      </c>
    </row>
    <row r="210" spans="2:28" ht="47.25" customHeight="1" x14ac:dyDescent="0.2">
      <c r="B210" s="360">
        <v>3202</v>
      </c>
      <c r="C210" s="361">
        <v>197</v>
      </c>
      <c r="D210" s="361">
        <v>2016</v>
      </c>
      <c r="E210" s="266" t="s">
        <v>600</v>
      </c>
      <c r="F210" s="443" t="s">
        <v>99</v>
      </c>
      <c r="G210" s="362" t="s">
        <v>156</v>
      </c>
      <c r="H210" s="265" t="s">
        <v>258</v>
      </c>
      <c r="I210" s="266" t="s">
        <v>685</v>
      </c>
      <c r="J210" s="264" t="s">
        <v>587</v>
      </c>
      <c r="K210" s="264" t="s">
        <v>573</v>
      </c>
      <c r="L210" s="363">
        <v>2016</v>
      </c>
      <c r="M210" s="264" t="s">
        <v>2</v>
      </c>
      <c r="N210" s="363">
        <v>52</v>
      </c>
      <c r="O210" s="363"/>
      <c r="P210" s="363"/>
      <c r="Q210" s="364"/>
      <c r="R210" s="261"/>
      <c r="S210" s="263"/>
      <c r="T210" s="263"/>
      <c r="U210" s="265"/>
      <c r="V210" s="265"/>
      <c r="W210" s="445">
        <v>0</v>
      </c>
      <c r="X210" s="365" t="s">
        <v>429</v>
      </c>
      <c r="Y210" s="264"/>
      <c r="Z210" s="366"/>
      <c r="AA210" s="366"/>
      <c r="AB210" s="367" t="s">
        <v>481</v>
      </c>
    </row>
    <row r="211" spans="2:28" ht="47.25" x14ac:dyDescent="0.2">
      <c r="B211" s="360">
        <v>3203</v>
      </c>
      <c r="C211" s="361">
        <v>198</v>
      </c>
      <c r="D211" s="361">
        <v>2016</v>
      </c>
      <c r="E211" s="266" t="s">
        <v>811</v>
      </c>
      <c r="F211" s="443" t="s">
        <v>99</v>
      </c>
      <c r="G211" s="362" t="s">
        <v>156</v>
      </c>
      <c r="H211" s="265" t="s">
        <v>258</v>
      </c>
      <c r="I211" s="266" t="s">
        <v>685</v>
      </c>
      <c r="J211" s="264" t="s">
        <v>587</v>
      </c>
      <c r="K211" s="264" t="s">
        <v>573</v>
      </c>
      <c r="L211" s="363">
        <v>2016</v>
      </c>
      <c r="M211" s="264" t="s">
        <v>2</v>
      </c>
      <c r="N211" s="363">
        <v>52</v>
      </c>
      <c r="O211" s="363"/>
      <c r="P211" s="363"/>
      <c r="Q211" s="364"/>
      <c r="R211" s="261"/>
      <c r="S211" s="263"/>
      <c r="T211" s="263"/>
      <c r="U211" s="265"/>
      <c r="V211" s="265"/>
      <c r="W211" s="445">
        <v>0</v>
      </c>
      <c r="X211" s="365" t="s">
        <v>429</v>
      </c>
      <c r="Y211" s="264"/>
      <c r="Z211" s="366"/>
      <c r="AA211" s="366"/>
      <c r="AB211" s="367" t="s">
        <v>481</v>
      </c>
    </row>
    <row r="212" spans="2:28" ht="212.25" customHeight="1" x14ac:dyDescent="0.2">
      <c r="B212" s="360">
        <v>3204</v>
      </c>
      <c r="C212" s="361">
        <v>199</v>
      </c>
      <c r="D212" s="361">
        <v>2016</v>
      </c>
      <c r="E212" s="266" t="s">
        <v>605</v>
      </c>
      <c r="F212" s="443" t="s">
        <v>104</v>
      </c>
      <c r="G212" s="362" t="s">
        <v>548</v>
      </c>
      <c r="H212" s="265" t="s">
        <v>548</v>
      </c>
      <c r="I212" s="266" t="s">
        <v>748</v>
      </c>
      <c r="J212" s="264" t="s">
        <v>587</v>
      </c>
      <c r="K212" s="264" t="s">
        <v>573</v>
      </c>
      <c r="L212" s="363">
        <v>2016</v>
      </c>
      <c r="M212" s="371" t="s">
        <v>6</v>
      </c>
      <c r="N212" s="363">
        <v>35</v>
      </c>
      <c r="O212" s="363"/>
      <c r="P212" s="363"/>
      <c r="Q212" s="364"/>
      <c r="R212" s="261" t="s">
        <v>818</v>
      </c>
      <c r="S212" s="263"/>
      <c r="T212" s="263"/>
      <c r="U212" s="265"/>
      <c r="V212" s="265" t="s">
        <v>819</v>
      </c>
      <c r="W212" s="445">
        <v>0.8</v>
      </c>
      <c r="X212" s="365" t="s">
        <v>430</v>
      </c>
      <c r="Y212" s="264"/>
      <c r="Z212" s="366"/>
      <c r="AA212" s="366"/>
      <c r="AB212" s="367" t="s">
        <v>481</v>
      </c>
    </row>
    <row r="213" spans="2:28" ht="79.5" customHeight="1" x14ac:dyDescent="0.2">
      <c r="B213" s="360">
        <v>3205</v>
      </c>
      <c r="C213" s="361">
        <v>200</v>
      </c>
      <c r="D213" s="361">
        <v>2016</v>
      </c>
      <c r="E213" s="266" t="s">
        <v>606</v>
      </c>
      <c r="F213" s="443" t="s">
        <v>104</v>
      </c>
      <c r="G213" s="362" t="s">
        <v>548</v>
      </c>
      <c r="H213" s="265" t="s">
        <v>548</v>
      </c>
      <c r="I213" s="266" t="s">
        <v>748</v>
      </c>
      <c r="J213" s="264" t="s">
        <v>587</v>
      </c>
      <c r="K213" s="264" t="s">
        <v>573</v>
      </c>
      <c r="L213" s="363">
        <v>2016</v>
      </c>
      <c r="M213" s="371" t="s">
        <v>6</v>
      </c>
      <c r="N213" s="363">
        <v>35</v>
      </c>
      <c r="O213" s="363"/>
      <c r="P213" s="363"/>
      <c r="Q213" s="364"/>
      <c r="R213" s="261" t="s">
        <v>818</v>
      </c>
      <c r="S213" s="263"/>
      <c r="T213" s="263"/>
      <c r="U213" s="265"/>
      <c r="V213" s="265" t="s">
        <v>819</v>
      </c>
      <c r="W213" s="445">
        <v>0.6</v>
      </c>
      <c r="X213" s="365" t="s">
        <v>430</v>
      </c>
      <c r="Y213" s="264"/>
      <c r="Z213" s="366"/>
      <c r="AA213" s="366"/>
      <c r="AB213" s="367" t="s">
        <v>481</v>
      </c>
    </row>
    <row r="214" spans="2:28" ht="99" customHeight="1" x14ac:dyDescent="0.2">
      <c r="B214" s="360">
        <v>3206</v>
      </c>
      <c r="C214" s="361">
        <v>201</v>
      </c>
      <c r="D214" s="361">
        <v>2016</v>
      </c>
      <c r="E214" s="266" t="s">
        <v>607</v>
      </c>
      <c r="F214" s="443" t="s">
        <v>104</v>
      </c>
      <c r="G214" s="362" t="s">
        <v>263</v>
      </c>
      <c r="H214" s="265" t="s">
        <v>91</v>
      </c>
      <c r="I214" s="266" t="s">
        <v>748</v>
      </c>
      <c r="J214" s="264" t="s">
        <v>587</v>
      </c>
      <c r="K214" s="264" t="s">
        <v>573</v>
      </c>
      <c r="L214" s="363">
        <v>2016</v>
      </c>
      <c r="M214" s="371" t="s">
        <v>6</v>
      </c>
      <c r="N214" s="363">
        <v>35</v>
      </c>
      <c r="O214" s="363"/>
      <c r="P214" s="363"/>
      <c r="Q214" s="364"/>
      <c r="R214" s="261" t="s">
        <v>823</v>
      </c>
      <c r="S214" s="263"/>
      <c r="T214" s="263"/>
      <c r="U214" s="265"/>
      <c r="V214" s="265" t="s">
        <v>825</v>
      </c>
      <c r="W214" s="445">
        <v>0.8</v>
      </c>
      <c r="X214" s="365" t="s">
        <v>430</v>
      </c>
      <c r="Y214" s="264"/>
      <c r="Z214" s="366"/>
      <c r="AA214" s="366"/>
      <c r="AB214" s="367" t="s">
        <v>481</v>
      </c>
    </row>
    <row r="215" spans="2:28" ht="63" x14ac:dyDescent="0.2">
      <c r="B215" s="360">
        <v>3207</v>
      </c>
      <c r="C215" s="361">
        <v>202</v>
      </c>
      <c r="D215" s="361">
        <v>2016</v>
      </c>
      <c r="E215" s="266" t="s">
        <v>608</v>
      </c>
      <c r="F215" s="443" t="s">
        <v>104</v>
      </c>
      <c r="G215" s="362" t="s">
        <v>548</v>
      </c>
      <c r="H215" s="265" t="s">
        <v>658</v>
      </c>
      <c r="I215" s="266" t="s">
        <v>748</v>
      </c>
      <c r="J215" s="264" t="s">
        <v>587</v>
      </c>
      <c r="K215" s="264" t="s">
        <v>573</v>
      </c>
      <c r="L215" s="363">
        <v>2016</v>
      </c>
      <c r="M215" s="371" t="s">
        <v>6</v>
      </c>
      <c r="N215" s="363">
        <v>35</v>
      </c>
      <c r="O215" s="363"/>
      <c r="P215" s="363"/>
      <c r="Q215" s="364"/>
      <c r="R215" s="261" t="s">
        <v>820</v>
      </c>
      <c r="S215" s="263"/>
      <c r="T215" s="263"/>
      <c r="U215" s="265"/>
      <c r="V215" s="265" t="s">
        <v>819</v>
      </c>
      <c r="W215" s="445">
        <v>0.6</v>
      </c>
      <c r="X215" s="365" t="s">
        <v>430</v>
      </c>
      <c r="Y215" s="264"/>
      <c r="Z215" s="366"/>
      <c r="AA215" s="366"/>
      <c r="AB215" s="367" t="s">
        <v>481</v>
      </c>
    </row>
    <row r="216" spans="2:28" ht="63" x14ac:dyDescent="0.2">
      <c r="B216" s="360">
        <v>3208</v>
      </c>
      <c r="C216" s="361">
        <v>203</v>
      </c>
      <c r="D216" s="361">
        <v>2016</v>
      </c>
      <c r="E216" s="266" t="s">
        <v>609</v>
      </c>
      <c r="F216" s="443" t="s">
        <v>104</v>
      </c>
      <c r="G216" s="362" t="s">
        <v>385</v>
      </c>
      <c r="H216" s="265" t="s">
        <v>138</v>
      </c>
      <c r="I216" s="266" t="s">
        <v>748</v>
      </c>
      <c r="J216" s="264" t="s">
        <v>587</v>
      </c>
      <c r="K216" s="264" t="s">
        <v>573</v>
      </c>
      <c r="L216" s="363">
        <v>2016</v>
      </c>
      <c r="M216" s="371" t="s">
        <v>6</v>
      </c>
      <c r="N216" s="363">
        <v>35</v>
      </c>
      <c r="O216" s="363"/>
      <c r="P216" s="363"/>
      <c r="Q216" s="364"/>
      <c r="R216" s="261" t="s">
        <v>821</v>
      </c>
      <c r="S216" s="263"/>
      <c r="T216" s="263"/>
      <c r="U216" s="265"/>
      <c r="V216" s="265" t="s">
        <v>819</v>
      </c>
      <c r="W216" s="445">
        <v>0.6</v>
      </c>
      <c r="X216" s="365" t="s">
        <v>430</v>
      </c>
      <c r="Y216" s="264"/>
      <c r="Z216" s="366"/>
      <c r="AA216" s="366"/>
      <c r="AB216" s="367" t="s">
        <v>481</v>
      </c>
    </row>
    <row r="217" spans="2:28" ht="63" x14ac:dyDescent="0.2">
      <c r="B217" s="360">
        <v>3209</v>
      </c>
      <c r="C217" s="361">
        <v>204</v>
      </c>
      <c r="D217" s="361">
        <v>2016</v>
      </c>
      <c r="E217" s="266" t="s">
        <v>610</v>
      </c>
      <c r="F217" s="443" t="s">
        <v>104</v>
      </c>
      <c r="G217" s="362" t="s">
        <v>548</v>
      </c>
      <c r="H217" s="265" t="s">
        <v>548</v>
      </c>
      <c r="I217" s="266" t="s">
        <v>748</v>
      </c>
      <c r="J217" s="264" t="s">
        <v>587</v>
      </c>
      <c r="K217" s="264" t="s">
        <v>573</v>
      </c>
      <c r="L217" s="363">
        <v>2016</v>
      </c>
      <c r="M217" s="371" t="s">
        <v>6</v>
      </c>
      <c r="N217" s="363">
        <v>35</v>
      </c>
      <c r="O217" s="363"/>
      <c r="P217" s="363"/>
      <c r="Q217" s="364"/>
      <c r="R217" s="261" t="s">
        <v>818</v>
      </c>
      <c r="S217" s="263"/>
      <c r="T217" s="263"/>
      <c r="U217" s="265"/>
      <c r="V217" s="265" t="s">
        <v>819</v>
      </c>
      <c r="W217" s="445">
        <v>0.6</v>
      </c>
      <c r="X217" s="365" t="s">
        <v>430</v>
      </c>
      <c r="Y217" s="264"/>
      <c r="Z217" s="366"/>
      <c r="AA217" s="366"/>
      <c r="AB217" s="367" t="s">
        <v>481</v>
      </c>
    </row>
    <row r="218" spans="2:28" ht="63" x14ac:dyDescent="0.2">
      <c r="B218" s="360">
        <v>3210</v>
      </c>
      <c r="C218" s="361">
        <v>205</v>
      </c>
      <c r="D218" s="361">
        <v>2016</v>
      </c>
      <c r="E218" s="266" t="s">
        <v>611</v>
      </c>
      <c r="F218" s="443" t="s">
        <v>104</v>
      </c>
      <c r="G218" s="362" t="s">
        <v>548</v>
      </c>
      <c r="H218" s="265" t="s">
        <v>659</v>
      </c>
      <c r="I218" s="266" t="s">
        <v>748</v>
      </c>
      <c r="J218" s="264" t="s">
        <v>587</v>
      </c>
      <c r="K218" s="264" t="s">
        <v>573</v>
      </c>
      <c r="L218" s="363">
        <v>2016</v>
      </c>
      <c r="M218" s="371" t="s">
        <v>6</v>
      </c>
      <c r="N218" s="363">
        <v>35</v>
      </c>
      <c r="O218" s="363"/>
      <c r="P218" s="363"/>
      <c r="Q218" s="364"/>
      <c r="R218" s="261" t="s">
        <v>818</v>
      </c>
      <c r="S218" s="263"/>
      <c r="T218" s="263"/>
      <c r="U218" s="265"/>
      <c r="V218" s="265" t="s">
        <v>819</v>
      </c>
      <c r="W218" s="445">
        <v>0.6</v>
      </c>
      <c r="X218" s="365" t="s">
        <v>430</v>
      </c>
      <c r="Y218" s="264"/>
      <c r="Z218" s="366"/>
      <c r="AA218" s="366"/>
      <c r="AB218" s="367" t="s">
        <v>481</v>
      </c>
    </row>
    <row r="219" spans="2:28" ht="88.5" customHeight="1" x14ac:dyDescent="0.2">
      <c r="B219" s="360">
        <v>3211</v>
      </c>
      <c r="C219" s="361">
        <v>206</v>
      </c>
      <c r="D219" s="361">
        <v>2016</v>
      </c>
      <c r="E219" s="266" t="s">
        <v>612</v>
      </c>
      <c r="F219" s="443" t="s">
        <v>427</v>
      </c>
      <c r="G219" s="362" t="s">
        <v>263</v>
      </c>
      <c r="H219" s="265" t="s">
        <v>10</v>
      </c>
      <c r="I219" s="266" t="s">
        <v>755</v>
      </c>
      <c r="J219" s="264" t="s">
        <v>587</v>
      </c>
      <c r="K219" s="264" t="s">
        <v>573</v>
      </c>
      <c r="L219" s="363">
        <v>2016</v>
      </c>
      <c r="M219" s="264" t="s">
        <v>2</v>
      </c>
      <c r="N219" s="363">
        <v>91</v>
      </c>
      <c r="O219" s="363"/>
      <c r="P219" s="363"/>
      <c r="Q219" s="364"/>
      <c r="R219" s="261" t="s">
        <v>778</v>
      </c>
      <c r="S219" s="263"/>
      <c r="T219" s="263"/>
      <c r="U219" s="265"/>
      <c r="V219" s="265" t="s">
        <v>779</v>
      </c>
      <c r="W219" s="445">
        <v>0.5</v>
      </c>
      <c r="X219" s="365" t="s">
        <v>430</v>
      </c>
      <c r="Y219" s="264"/>
      <c r="Z219" s="366"/>
      <c r="AA219" s="366"/>
      <c r="AB219" s="367" t="s">
        <v>481</v>
      </c>
    </row>
    <row r="220" spans="2:28" ht="126.75" customHeight="1" x14ac:dyDescent="0.2">
      <c r="B220" s="360">
        <v>3212</v>
      </c>
      <c r="C220" s="361">
        <v>207</v>
      </c>
      <c r="D220" s="361">
        <v>2016</v>
      </c>
      <c r="E220" s="266" t="s">
        <v>613</v>
      </c>
      <c r="F220" s="443" t="s">
        <v>427</v>
      </c>
      <c r="G220" s="362" t="s">
        <v>263</v>
      </c>
      <c r="H220" s="265" t="s">
        <v>15</v>
      </c>
      <c r="I220" s="266" t="s">
        <v>755</v>
      </c>
      <c r="J220" s="264" t="s">
        <v>587</v>
      </c>
      <c r="K220" s="264" t="s">
        <v>573</v>
      </c>
      <c r="L220" s="363">
        <v>2016</v>
      </c>
      <c r="M220" s="264" t="s">
        <v>2</v>
      </c>
      <c r="N220" s="363">
        <v>91</v>
      </c>
      <c r="O220" s="363"/>
      <c r="P220" s="363"/>
      <c r="Q220" s="364"/>
      <c r="R220" s="261" t="s">
        <v>780</v>
      </c>
      <c r="S220" s="263"/>
      <c r="T220" s="263"/>
      <c r="U220" s="265"/>
      <c r="V220" s="265" t="s">
        <v>781</v>
      </c>
      <c r="W220" s="445">
        <v>0.7</v>
      </c>
      <c r="X220" s="365" t="s">
        <v>430</v>
      </c>
      <c r="Y220" s="264"/>
      <c r="Z220" s="366"/>
      <c r="AA220" s="366"/>
      <c r="AB220" s="367" t="s">
        <v>481</v>
      </c>
    </row>
    <row r="221" spans="2:28" ht="157.5" x14ac:dyDescent="0.2">
      <c r="B221" s="360">
        <v>3213</v>
      </c>
      <c r="C221" s="361">
        <v>208</v>
      </c>
      <c r="D221" s="361">
        <v>2016</v>
      </c>
      <c r="E221" s="266" t="s">
        <v>614</v>
      </c>
      <c r="F221" s="443" t="s">
        <v>427</v>
      </c>
      <c r="G221" s="362" t="s">
        <v>263</v>
      </c>
      <c r="H221" s="265" t="s">
        <v>15</v>
      </c>
      <c r="I221" s="266" t="s">
        <v>755</v>
      </c>
      <c r="J221" s="264" t="s">
        <v>587</v>
      </c>
      <c r="K221" s="264" t="s">
        <v>573</v>
      </c>
      <c r="L221" s="363">
        <v>2016</v>
      </c>
      <c r="M221" s="264" t="s">
        <v>2</v>
      </c>
      <c r="N221" s="363">
        <v>91</v>
      </c>
      <c r="O221" s="363"/>
      <c r="P221" s="363"/>
      <c r="Q221" s="364"/>
      <c r="R221" s="261" t="s">
        <v>776</v>
      </c>
      <c r="S221" s="263"/>
      <c r="T221" s="263"/>
      <c r="U221" s="265"/>
      <c r="V221" s="265" t="s">
        <v>782</v>
      </c>
      <c r="W221" s="445">
        <v>0.3</v>
      </c>
      <c r="X221" s="365" t="s">
        <v>430</v>
      </c>
      <c r="Y221" s="264"/>
      <c r="Z221" s="366"/>
      <c r="AA221" s="366"/>
      <c r="AB221" s="367" t="s">
        <v>481</v>
      </c>
    </row>
    <row r="222" spans="2:28" ht="133.5" customHeight="1" x14ac:dyDescent="0.2">
      <c r="B222" s="360">
        <v>3214</v>
      </c>
      <c r="C222" s="361">
        <v>209</v>
      </c>
      <c r="D222" s="361">
        <v>2016</v>
      </c>
      <c r="E222" s="266" t="s">
        <v>615</v>
      </c>
      <c r="F222" s="443" t="s">
        <v>427</v>
      </c>
      <c r="G222" s="362" t="s">
        <v>263</v>
      </c>
      <c r="H222" s="265" t="s">
        <v>15</v>
      </c>
      <c r="I222" s="266" t="s">
        <v>755</v>
      </c>
      <c r="J222" s="264" t="s">
        <v>587</v>
      </c>
      <c r="K222" s="264" t="s">
        <v>573</v>
      </c>
      <c r="L222" s="363">
        <v>2016</v>
      </c>
      <c r="M222" s="264" t="s">
        <v>2</v>
      </c>
      <c r="N222" s="363">
        <v>91</v>
      </c>
      <c r="O222" s="363"/>
      <c r="P222" s="363"/>
      <c r="Q222" s="364"/>
      <c r="R222" s="261" t="s">
        <v>777</v>
      </c>
      <c r="S222" s="263"/>
      <c r="T222" s="263"/>
      <c r="U222" s="265"/>
      <c r="V222" s="265" t="s">
        <v>783</v>
      </c>
      <c r="W222" s="445">
        <v>0.5</v>
      </c>
      <c r="X222" s="365" t="s">
        <v>430</v>
      </c>
      <c r="Y222" s="264"/>
      <c r="Z222" s="366"/>
      <c r="AA222" s="366"/>
      <c r="AB222" s="367" t="s">
        <v>481</v>
      </c>
    </row>
    <row r="223" spans="2:28" ht="110.25" x14ac:dyDescent="0.2">
      <c r="B223" s="360">
        <v>3215</v>
      </c>
      <c r="C223" s="361">
        <v>210</v>
      </c>
      <c r="D223" s="361">
        <v>2016</v>
      </c>
      <c r="E223" s="266" t="s">
        <v>616</v>
      </c>
      <c r="F223" s="443" t="s">
        <v>100</v>
      </c>
      <c r="G223" s="362" t="s">
        <v>385</v>
      </c>
      <c r="H223" s="265" t="s">
        <v>138</v>
      </c>
      <c r="I223" s="266" t="s">
        <v>757</v>
      </c>
      <c r="J223" s="264" t="s">
        <v>587</v>
      </c>
      <c r="K223" s="264" t="s">
        <v>573</v>
      </c>
      <c r="L223" s="363">
        <v>2016</v>
      </c>
      <c r="M223" s="264" t="s">
        <v>6</v>
      </c>
      <c r="N223" s="363">
        <v>11</v>
      </c>
      <c r="O223" s="363"/>
      <c r="P223" s="363"/>
      <c r="Q223" s="364"/>
      <c r="R223" s="261"/>
      <c r="S223" s="263"/>
      <c r="T223" s="263"/>
      <c r="U223" s="265"/>
      <c r="V223" s="265" t="s">
        <v>996</v>
      </c>
      <c r="W223" s="445">
        <v>1</v>
      </c>
      <c r="X223" s="365" t="s">
        <v>428</v>
      </c>
      <c r="Y223" s="264"/>
      <c r="Z223" s="366" t="s">
        <v>816</v>
      </c>
      <c r="AA223" s="366">
        <v>2017</v>
      </c>
      <c r="AB223" s="367" t="s">
        <v>481</v>
      </c>
    </row>
    <row r="224" spans="2:28" ht="94.5" x14ac:dyDescent="0.2">
      <c r="B224" s="360">
        <v>3216</v>
      </c>
      <c r="C224" s="361">
        <v>211</v>
      </c>
      <c r="D224" s="361">
        <v>2016</v>
      </c>
      <c r="E224" s="266" t="s">
        <v>617</v>
      </c>
      <c r="F224" s="443" t="s">
        <v>100</v>
      </c>
      <c r="G224" s="362" t="s">
        <v>385</v>
      </c>
      <c r="H224" s="265" t="s">
        <v>138</v>
      </c>
      <c r="I224" s="266" t="s">
        <v>757</v>
      </c>
      <c r="J224" s="264" t="s">
        <v>587</v>
      </c>
      <c r="K224" s="264" t="s">
        <v>573</v>
      </c>
      <c r="L224" s="363">
        <v>2016</v>
      </c>
      <c r="M224" s="264" t="s">
        <v>6</v>
      </c>
      <c r="N224" s="363">
        <v>11</v>
      </c>
      <c r="O224" s="363"/>
      <c r="P224" s="363"/>
      <c r="Q224" s="364"/>
      <c r="R224" s="261"/>
      <c r="S224" s="263"/>
      <c r="T224" s="263"/>
      <c r="U224" s="265"/>
      <c r="V224" s="265" t="s">
        <v>997</v>
      </c>
      <c r="W224" s="445">
        <v>1</v>
      </c>
      <c r="X224" s="365" t="s">
        <v>428</v>
      </c>
      <c r="Y224" s="264"/>
      <c r="Z224" s="366" t="s">
        <v>816</v>
      </c>
      <c r="AA224" s="366">
        <v>2017</v>
      </c>
      <c r="AB224" s="367" t="s">
        <v>481</v>
      </c>
    </row>
    <row r="225" spans="2:28" ht="94.5" x14ac:dyDescent="0.2">
      <c r="B225" s="377">
        <v>3217</v>
      </c>
      <c r="C225" s="366">
        <v>212</v>
      </c>
      <c r="D225" s="361">
        <v>2016</v>
      </c>
      <c r="E225" s="266" t="s">
        <v>674</v>
      </c>
      <c r="F225" s="443" t="s">
        <v>99</v>
      </c>
      <c r="G225" s="362" t="s">
        <v>156</v>
      </c>
      <c r="H225" s="265" t="s">
        <v>259</v>
      </c>
      <c r="I225" s="266" t="s">
        <v>752</v>
      </c>
      <c r="J225" s="264" t="s">
        <v>675</v>
      </c>
      <c r="K225" s="264" t="s">
        <v>722</v>
      </c>
      <c r="L225" s="363">
        <v>2016</v>
      </c>
      <c r="M225" s="363" t="s">
        <v>2</v>
      </c>
      <c r="N225" s="363">
        <v>124</v>
      </c>
      <c r="O225" s="363"/>
      <c r="P225" s="363"/>
      <c r="Q225" s="363"/>
      <c r="R225" s="261"/>
      <c r="S225" s="363"/>
      <c r="T225" s="363"/>
      <c r="U225" s="378"/>
      <c r="V225" s="378"/>
      <c r="W225" s="445">
        <v>0</v>
      </c>
      <c r="X225" s="365" t="s">
        <v>429</v>
      </c>
      <c r="Y225" s="366"/>
      <c r="Z225" s="366"/>
      <c r="AA225" s="366"/>
      <c r="AB225" s="367" t="s">
        <v>481</v>
      </c>
    </row>
    <row r="226" spans="2:28" ht="126" x14ac:dyDescent="0.2">
      <c r="B226" s="377">
        <v>3221</v>
      </c>
      <c r="C226" s="366">
        <v>216</v>
      </c>
      <c r="D226" s="363">
        <v>2016</v>
      </c>
      <c r="E226" s="266" t="s">
        <v>677</v>
      </c>
      <c r="F226" s="443" t="s">
        <v>101</v>
      </c>
      <c r="G226" s="362" t="s">
        <v>118</v>
      </c>
      <c r="H226" s="266" t="s">
        <v>676</v>
      </c>
      <c r="I226" s="266" t="s">
        <v>751</v>
      </c>
      <c r="J226" s="264" t="s">
        <v>675</v>
      </c>
      <c r="K226" s="264" t="s">
        <v>722</v>
      </c>
      <c r="L226" s="363">
        <v>2016</v>
      </c>
      <c r="M226" s="363" t="s">
        <v>2</v>
      </c>
      <c r="N226" s="363">
        <v>132</v>
      </c>
      <c r="O226" s="363"/>
      <c r="P226" s="363"/>
      <c r="Q226" s="363"/>
      <c r="R226" s="261" t="s">
        <v>771</v>
      </c>
      <c r="S226" s="363"/>
      <c r="T226" s="363"/>
      <c r="U226" s="378"/>
      <c r="V226" s="378" t="s">
        <v>866</v>
      </c>
      <c r="W226" s="445">
        <v>0</v>
      </c>
      <c r="X226" s="376" t="s">
        <v>430</v>
      </c>
      <c r="Y226" s="366"/>
      <c r="Z226" s="366"/>
      <c r="AA226" s="366"/>
      <c r="AB226" s="366" t="s">
        <v>480</v>
      </c>
    </row>
    <row r="227" spans="2:28" ht="204.75" x14ac:dyDescent="0.2">
      <c r="B227" s="377">
        <v>3224</v>
      </c>
      <c r="C227" s="366">
        <v>219</v>
      </c>
      <c r="D227" s="363">
        <v>2016</v>
      </c>
      <c r="E227" s="266" t="s">
        <v>678</v>
      </c>
      <c r="F227" s="443" t="s">
        <v>101</v>
      </c>
      <c r="G227" s="362" t="s">
        <v>118</v>
      </c>
      <c r="H227" s="266" t="s">
        <v>676</v>
      </c>
      <c r="I227" s="266" t="s">
        <v>751</v>
      </c>
      <c r="J227" s="264" t="s">
        <v>675</v>
      </c>
      <c r="K227" s="264" t="s">
        <v>722</v>
      </c>
      <c r="L227" s="363">
        <v>2016</v>
      </c>
      <c r="M227" s="363" t="s">
        <v>2</v>
      </c>
      <c r="N227" s="363">
        <v>132</v>
      </c>
      <c r="O227" s="363"/>
      <c r="P227" s="363"/>
      <c r="Q227" s="363"/>
      <c r="R227" s="261" t="s">
        <v>772</v>
      </c>
      <c r="S227" s="363"/>
      <c r="T227" s="363"/>
      <c r="U227" s="378"/>
      <c r="V227" s="378" t="s">
        <v>867</v>
      </c>
      <c r="W227" s="445">
        <v>0</v>
      </c>
      <c r="X227" s="376" t="s">
        <v>430</v>
      </c>
      <c r="Y227" s="366"/>
      <c r="Z227" s="366"/>
      <c r="AA227" s="366"/>
      <c r="AB227" s="366" t="s">
        <v>480</v>
      </c>
    </row>
    <row r="228" spans="2:28" ht="173.25" x14ac:dyDescent="0.2">
      <c r="B228" s="360">
        <v>3225</v>
      </c>
      <c r="C228" s="361">
        <v>220</v>
      </c>
      <c r="D228" s="363">
        <v>2016</v>
      </c>
      <c r="E228" s="266" t="s">
        <v>679</v>
      </c>
      <c r="F228" s="443" t="s">
        <v>101</v>
      </c>
      <c r="G228" s="362" t="s">
        <v>118</v>
      </c>
      <c r="H228" s="266" t="s">
        <v>676</v>
      </c>
      <c r="I228" s="266" t="s">
        <v>751</v>
      </c>
      <c r="J228" s="264" t="s">
        <v>675</v>
      </c>
      <c r="K228" s="264" t="s">
        <v>722</v>
      </c>
      <c r="L228" s="363">
        <v>2016</v>
      </c>
      <c r="M228" s="363" t="s">
        <v>2</v>
      </c>
      <c r="N228" s="363">
        <v>132</v>
      </c>
      <c r="O228" s="363"/>
      <c r="P228" s="363"/>
      <c r="Q228" s="363"/>
      <c r="R228" s="261" t="s">
        <v>773</v>
      </c>
      <c r="S228" s="363"/>
      <c r="T228" s="363"/>
      <c r="U228" s="378"/>
      <c r="V228" s="378" t="s">
        <v>868</v>
      </c>
      <c r="W228" s="445">
        <v>0</v>
      </c>
      <c r="X228" s="376" t="s">
        <v>430</v>
      </c>
      <c r="Y228" s="366"/>
      <c r="Z228" s="366"/>
      <c r="AA228" s="366"/>
      <c r="AB228" s="366" t="s">
        <v>480</v>
      </c>
    </row>
    <row r="229" spans="2:28" ht="220.5" x14ac:dyDescent="0.2">
      <c r="B229" s="360">
        <v>3228</v>
      </c>
      <c r="C229" s="361">
        <v>223</v>
      </c>
      <c r="D229" s="363">
        <v>2016</v>
      </c>
      <c r="E229" s="266" t="s">
        <v>680</v>
      </c>
      <c r="F229" s="443" t="s">
        <v>101</v>
      </c>
      <c r="G229" s="362" t="s">
        <v>118</v>
      </c>
      <c r="H229" s="266" t="s">
        <v>681</v>
      </c>
      <c r="I229" s="266" t="s">
        <v>244</v>
      </c>
      <c r="J229" s="264" t="s">
        <v>675</v>
      </c>
      <c r="K229" s="264" t="s">
        <v>722</v>
      </c>
      <c r="L229" s="363">
        <v>2016</v>
      </c>
      <c r="M229" s="363" t="s">
        <v>2</v>
      </c>
      <c r="N229" s="363">
        <v>61</v>
      </c>
      <c r="O229" s="363"/>
      <c r="P229" s="363"/>
      <c r="Q229" s="363"/>
      <c r="R229" s="261" t="s">
        <v>869</v>
      </c>
      <c r="S229" s="363"/>
      <c r="T229" s="363"/>
      <c r="U229" s="378"/>
      <c r="V229" s="378" t="s">
        <v>870</v>
      </c>
      <c r="W229" s="445">
        <v>0</v>
      </c>
      <c r="X229" s="376" t="s">
        <v>430</v>
      </c>
      <c r="Y229" s="366"/>
      <c r="Z229" s="366"/>
      <c r="AA229" s="366"/>
      <c r="AB229" s="366" t="s">
        <v>480</v>
      </c>
    </row>
    <row r="230" spans="2:28" ht="157.5" x14ac:dyDescent="0.2">
      <c r="B230" s="377">
        <v>3229</v>
      </c>
      <c r="C230" s="366">
        <v>224</v>
      </c>
      <c r="D230" s="363">
        <v>2016</v>
      </c>
      <c r="E230" s="266" t="s">
        <v>682</v>
      </c>
      <c r="F230" s="443" t="s">
        <v>101</v>
      </c>
      <c r="G230" s="362" t="s">
        <v>118</v>
      </c>
      <c r="H230" s="266" t="s">
        <v>681</v>
      </c>
      <c r="I230" s="266" t="s">
        <v>244</v>
      </c>
      <c r="J230" s="264" t="s">
        <v>675</v>
      </c>
      <c r="K230" s="264" t="s">
        <v>722</v>
      </c>
      <c r="L230" s="363">
        <v>2016</v>
      </c>
      <c r="M230" s="363" t="s">
        <v>2</v>
      </c>
      <c r="N230" s="363">
        <v>61</v>
      </c>
      <c r="O230" s="363"/>
      <c r="P230" s="363"/>
      <c r="Q230" s="363"/>
      <c r="R230" s="261" t="s">
        <v>869</v>
      </c>
      <c r="S230" s="363"/>
      <c r="T230" s="363"/>
      <c r="U230" s="378"/>
      <c r="V230" s="378" t="s">
        <v>871</v>
      </c>
      <c r="W230" s="445">
        <v>0</v>
      </c>
      <c r="X230" s="376" t="s">
        <v>430</v>
      </c>
      <c r="Y230" s="366"/>
      <c r="Z230" s="366"/>
      <c r="AA230" s="366"/>
      <c r="AB230" s="366" t="s">
        <v>480</v>
      </c>
    </row>
    <row r="231" spans="2:28" ht="78.75" x14ac:dyDescent="0.2">
      <c r="B231" s="377">
        <v>3233</v>
      </c>
      <c r="C231" s="366">
        <v>228</v>
      </c>
      <c r="D231" s="407">
        <v>2016</v>
      </c>
      <c r="E231" s="266" t="s">
        <v>683</v>
      </c>
      <c r="F231" s="443" t="s">
        <v>101</v>
      </c>
      <c r="G231" s="362" t="s">
        <v>118</v>
      </c>
      <c r="H231" s="266" t="s">
        <v>681</v>
      </c>
      <c r="I231" s="266" t="s">
        <v>244</v>
      </c>
      <c r="J231" s="264" t="s">
        <v>675</v>
      </c>
      <c r="K231" s="264" t="s">
        <v>722</v>
      </c>
      <c r="L231" s="363">
        <v>2016</v>
      </c>
      <c r="M231" s="363" t="s">
        <v>2</v>
      </c>
      <c r="N231" s="363">
        <v>61</v>
      </c>
      <c r="O231" s="363"/>
      <c r="P231" s="363"/>
      <c r="Q231" s="363"/>
      <c r="R231" s="261" t="s">
        <v>872</v>
      </c>
      <c r="S231" s="363"/>
      <c r="T231" s="363"/>
      <c r="U231" s="378"/>
      <c r="V231" s="378" t="s">
        <v>873</v>
      </c>
      <c r="W231" s="445">
        <v>0</v>
      </c>
      <c r="X231" s="376" t="s">
        <v>430</v>
      </c>
      <c r="Y231" s="366"/>
      <c r="Z231" s="366"/>
      <c r="AA231" s="366"/>
      <c r="AB231" s="366" t="s">
        <v>480</v>
      </c>
    </row>
    <row r="232" spans="2:28" ht="94.5" x14ac:dyDescent="0.2">
      <c r="B232" s="404">
        <v>3234</v>
      </c>
      <c r="C232" s="361">
        <v>229</v>
      </c>
      <c r="D232" s="407">
        <v>2016</v>
      </c>
      <c r="E232" s="266" t="s">
        <v>684</v>
      </c>
      <c r="F232" s="443" t="s">
        <v>910</v>
      </c>
      <c r="G232" s="362" t="s">
        <v>263</v>
      </c>
      <c r="H232" s="363" t="s">
        <v>15</v>
      </c>
      <c r="I232" s="266" t="s">
        <v>685</v>
      </c>
      <c r="J232" s="264" t="s">
        <v>675</v>
      </c>
      <c r="K232" s="264" t="s">
        <v>722</v>
      </c>
      <c r="L232" s="363">
        <v>2016</v>
      </c>
      <c r="M232" s="363" t="s">
        <v>686</v>
      </c>
      <c r="N232" s="363">
        <v>9</v>
      </c>
      <c r="O232" s="363"/>
      <c r="P232" s="363"/>
      <c r="Q232" s="363"/>
      <c r="R232" s="261"/>
      <c r="S232" s="363"/>
      <c r="T232" s="363"/>
      <c r="U232" s="378"/>
      <c r="V232" s="378"/>
      <c r="W232" s="445">
        <v>0</v>
      </c>
      <c r="X232" s="365" t="s">
        <v>429</v>
      </c>
      <c r="Y232" s="366"/>
      <c r="Z232" s="366"/>
      <c r="AA232" s="366"/>
      <c r="AB232" s="367" t="s">
        <v>481</v>
      </c>
    </row>
    <row r="233" spans="2:28" ht="78.75" x14ac:dyDescent="0.25">
      <c r="B233" s="405">
        <v>3235</v>
      </c>
      <c r="C233" s="366">
        <v>230</v>
      </c>
      <c r="D233" s="407">
        <v>2016</v>
      </c>
      <c r="E233" s="266" t="s">
        <v>733</v>
      </c>
      <c r="F233" s="443" t="s">
        <v>104</v>
      </c>
      <c r="G233" s="362" t="s">
        <v>178</v>
      </c>
      <c r="H233" s="410" t="s">
        <v>11</v>
      </c>
      <c r="I233" s="266" t="s">
        <v>755</v>
      </c>
      <c r="J233" s="406" t="s">
        <v>734</v>
      </c>
      <c r="K233" s="264" t="s">
        <v>689</v>
      </c>
      <c r="L233" s="407">
        <v>2016</v>
      </c>
      <c r="M233" s="407" t="s">
        <v>2</v>
      </c>
      <c r="N233" s="419">
        <v>120</v>
      </c>
      <c r="O233" s="419"/>
      <c r="P233" s="419"/>
      <c r="Q233" s="407"/>
      <c r="R233" s="261"/>
      <c r="S233" s="408"/>
      <c r="T233" s="408"/>
      <c r="U233" s="406"/>
      <c r="V233" s="409"/>
      <c r="W233" s="445">
        <v>0</v>
      </c>
      <c r="X233" s="365" t="s">
        <v>429</v>
      </c>
      <c r="Y233" s="406"/>
      <c r="Z233" s="420"/>
      <c r="AA233" s="420"/>
      <c r="AB233" s="367" t="s">
        <v>481</v>
      </c>
    </row>
    <row r="234" spans="2:28" ht="78.75" x14ac:dyDescent="0.25">
      <c r="B234" s="405">
        <v>3236</v>
      </c>
      <c r="C234" s="366">
        <v>231</v>
      </c>
      <c r="D234" s="407">
        <v>2016</v>
      </c>
      <c r="E234" s="266" t="s">
        <v>735</v>
      </c>
      <c r="F234" s="443" t="s">
        <v>99</v>
      </c>
      <c r="G234" s="362" t="s">
        <v>156</v>
      </c>
      <c r="H234" s="407" t="s">
        <v>736</v>
      </c>
      <c r="I234" s="266" t="s">
        <v>755</v>
      </c>
      <c r="J234" s="406" t="s">
        <v>734</v>
      </c>
      <c r="K234" s="264" t="s">
        <v>689</v>
      </c>
      <c r="L234" s="407">
        <v>2016</v>
      </c>
      <c r="M234" s="407" t="s">
        <v>2</v>
      </c>
      <c r="N234" s="419">
        <v>120</v>
      </c>
      <c r="O234" s="419"/>
      <c r="P234" s="419"/>
      <c r="Q234" s="407"/>
      <c r="R234" s="261"/>
      <c r="S234" s="408"/>
      <c r="T234" s="408"/>
      <c r="U234" s="406"/>
      <c r="V234" s="409"/>
      <c r="W234" s="445">
        <v>0</v>
      </c>
      <c r="X234" s="365" t="s">
        <v>429</v>
      </c>
      <c r="Y234" s="406"/>
      <c r="Z234" s="420"/>
      <c r="AA234" s="420"/>
      <c r="AB234" s="367" t="s">
        <v>481</v>
      </c>
    </row>
    <row r="235" spans="2:28" ht="78.75" x14ac:dyDescent="0.25">
      <c r="B235" s="404">
        <v>3237</v>
      </c>
      <c r="C235" s="361">
        <v>232</v>
      </c>
      <c r="D235" s="407">
        <v>2016</v>
      </c>
      <c r="E235" s="266" t="s">
        <v>737</v>
      </c>
      <c r="F235" s="443" t="s">
        <v>910</v>
      </c>
      <c r="G235" s="362" t="s">
        <v>263</v>
      </c>
      <c r="H235" s="407" t="s">
        <v>38</v>
      </c>
      <c r="I235" s="421" t="s">
        <v>753</v>
      </c>
      <c r="J235" s="264" t="s">
        <v>734</v>
      </c>
      <c r="K235" s="264" t="s">
        <v>689</v>
      </c>
      <c r="L235" s="419">
        <v>2016</v>
      </c>
      <c r="M235" s="419" t="s">
        <v>2</v>
      </c>
      <c r="N235" s="419">
        <v>128</v>
      </c>
      <c r="O235" s="419"/>
      <c r="P235" s="419"/>
      <c r="Q235" s="407"/>
      <c r="R235" s="261"/>
      <c r="S235" s="408"/>
      <c r="T235" s="408"/>
      <c r="U235" s="406"/>
      <c r="V235" s="409"/>
      <c r="W235" s="445">
        <v>0</v>
      </c>
      <c r="X235" s="365" t="s">
        <v>429</v>
      </c>
      <c r="Y235" s="406"/>
      <c r="Z235" s="420"/>
      <c r="AA235" s="420"/>
      <c r="AB235" s="367" t="s">
        <v>481</v>
      </c>
    </row>
    <row r="236" spans="2:28" ht="105" x14ac:dyDescent="0.25">
      <c r="B236" s="405">
        <v>3238</v>
      </c>
      <c r="C236" s="366">
        <v>233</v>
      </c>
      <c r="D236" s="407">
        <v>2016</v>
      </c>
      <c r="E236" s="266" t="s">
        <v>738</v>
      </c>
      <c r="F236" s="443" t="s">
        <v>101</v>
      </c>
      <c r="G236" s="362" t="s">
        <v>118</v>
      </c>
      <c r="H236" s="411" t="s">
        <v>769</v>
      </c>
      <c r="I236" s="266" t="s">
        <v>244</v>
      </c>
      <c r="J236" s="422" t="s">
        <v>734</v>
      </c>
      <c r="K236" s="264" t="s">
        <v>689</v>
      </c>
      <c r="L236" s="407">
        <v>2016</v>
      </c>
      <c r="M236" s="407" t="s">
        <v>2</v>
      </c>
      <c r="N236" s="407">
        <v>34</v>
      </c>
      <c r="O236" s="407"/>
      <c r="P236" s="407"/>
      <c r="Q236" s="407"/>
      <c r="R236" s="261" t="s">
        <v>874</v>
      </c>
      <c r="S236" s="408"/>
      <c r="T236" s="408"/>
      <c r="U236" s="406"/>
      <c r="V236" s="453" t="s">
        <v>1004</v>
      </c>
      <c r="W236" s="445">
        <v>0</v>
      </c>
      <c r="X236" s="365" t="s">
        <v>429</v>
      </c>
      <c r="Y236" s="406"/>
      <c r="Z236" s="420"/>
      <c r="AA236" s="420"/>
      <c r="AB236" s="366" t="s">
        <v>480</v>
      </c>
    </row>
    <row r="237" spans="2:28" ht="105" x14ac:dyDescent="0.25">
      <c r="B237" s="405">
        <v>3239</v>
      </c>
      <c r="C237" s="366">
        <v>234</v>
      </c>
      <c r="D237" s="407">
        <v>2016</v>
      </c>
      <c r="E237" s="266" t="s">
        <v>739</v>
      </c>
      <c r="F237" s="443" t="s">
        <v>101</v>
      </c>
      <c r="G237" s="362" t="s">
        <v>118</v>
      </c>
      <c r="H237" s="411" t="s">
        <v>769</v>
      </c>
      <c r="I237" s="266" t="s">
        <v>244</v>
      </c>
      <c r="J237" s="422" t="s">
        <v>734</v>
      </c>
      <c r="K237" s="264" t="s">
        <v>689</v>
      </c>
      <c r="L237" s="407">
        <v>2016</v>
      </c>
      <c r="M237" s="407" t="s">
        <v>2</v>
      </c>
      <c r="N237" s="407">
        <v>34</v>
      </c>
      <c r="O237" s="407"/>
      <c r="P237" s="407"/>
      <c r="Q237" s="407"/>
      <c r="R237" s="261" t="s">
        <v>874</v>
      </c>
      <c r="S237" s="408"/>
      <c r="T237" s="408"/>
      <c r="U237" s="406"/>
      <c r="V237" s="453" t="s">
        <v>1004</v>
      </c>
      <c r="W237" s="445">
        <v>0</v>
      </c>
      <c r="X237" s="365" t="s">
        <v>429</v>
      </c>
      <c r="Y237" s="406"/>
      <c r="Z237" s="420"/>
      <c r="AA237" s="420"/>
      <c r="AB237" s="366" t="s">
        <v>480</v>
      </c>
    </row>
    <row r="238" spans="2:28" ht="105" x14ac:dyDescent="0.25">
      <c r="B238" s="404">
        <v>3240</v>
      </c>
      <c r="C238" s="361">
        <v>235</v>
      </c>
      <c r="D238" s="407">
        <v>2016</v>
      </c>
      <c r="E238" s="266" t="s">
        <v>740</v>
      </c>
      <c r="F238" s="443" t="s">
        <v>101</v>
      </c>
      <c r="G238" s="362" t="s">
        <v>118</v>
      </c>
      <c r="H238" s="411" t="s">
        <v>769</v>
      </c>
      <c r="I238" s="266" t="s">
        <v>244</v>
      </c>
      <c r="J238" s="422" t="s">
        <v>734</v>
      </c>
      <c r="K238" s="264" t="s">
        <v>689</v>
      </c>
      <c r="L238" s="407">
        <v>2016</v>
      </c>
      <c r="M238" s="407" t="s">
        <v>2</v>
      </c>
      <c r="N238" s="407">
        <v>34</v>
      </c>
      <c r="O238" s="407"/>
      <c r="P238" s="407"/>
      <c r="Q238" s="407"/>
      <c r="R238" s="261" t="s">
        <v>874</v>
      </c>
      <c r="S238" s="408"/>
      <c r="T238" s="408"/>
      <c r="U238" s="406"/>
      <c r="V238" s="453" t="s">
        <v>1004</v>
      </c>
      <c r="W238" s="445">
        <v>0</v>
      </c>
      <c r="X238" s="365" t="s">
        <v>429</v>
      </c>
      <c r="Y238" s="406"/>
      <c r="Z238" s="420"/>
      <c r="AA238" s="420"/>
      <c r="AB238" s="366" t="s">
        <v>480</v>
      </c>
    </row>
    <row r="239" spans="2:28" ht="105" x14ac:dyDescent="0.25">
      <c r="B239" s="405">
        <v>3241</v>
      </c>
      <c r="C239" s="366">
        <v>236</v>
      </c>
      <c r="D239" s="407">
        <v>2016</v>
      </c>
      <c r="E239" s="266" t="s">
        <v>741</v>
      </c>
      <c r="F239" s="443" t="s">
        <v>101</v>
      </c>
      <c r="G239" s="362" t="s">
        <v>118</v>
      </c>
      <c r="H239" s="411" t="s">
        <v>769</v>
      </c>
      <c r="I239" s="266" t="s">
        <v>244</v>
      </c>
      <c r="J239" s="422" t="s">
        <v>734</v>
      </c>
      <c r="K239" s="264" t="s">
        <v>689</v>
      </c>
      <c r="L239" s="407">
        <v>2016</v>
      </c>
      <c r="M239" s="407" t="s">
        <v>2</v>
      </c>
      <c r="N239" s="407">
        <v>34</v>
      </c>
      <c r="O239" s="407"/>
      <c r="P239" s="407"/>
      <c r="Q239" s="407"/>
      <c r="R239" s="261" t="s">
        <v>874</v>
      </c>
      <c r="S239" s="408"/>
      <c r="T239" s="408"/>
      <c r="U239" s="406"/>
      <c r="V239" s="453" t="s">
        <v>1004</v>
      </c>
      <c r="W239" s="445">
        <v>0</v>
      </c>
      <c r="X239" s="365" t="s">
        <v>429</v>
      </c>
      <c r="Y239" s="406"/>
      <c r="Z239" s="420"/>
      <c r="AA239" s="420"/>
      <c r="AB239" s="366" t="s">
        <v>480</v>
      </c>
    </row>
    <row r="240" spans="2:28" ht="126" x14ac:dyDescent="0.25">
      <c r="B240" s="405">
        <v>3242</v>
      </c>
      <c r="C240" s="366">
        <v>237</v>
      </c>
      <c r="D240" s="407">
        <v>2016</v>
      </c>
      <c r="E240" s="266" t="s">
        <v>742</v>
      </c>
      <c r="F240" s="443" t="s">
        <v>101</v>
      </c>
      <c r="G240" s="362" t="s">
        <v>118</v>
      </c>
      <c r="H240" s="411" t="s">
        <v>769</v>
      </c>
      <c r="I240" s="266" t="s">
        <v>244</v>
      </c>
      <c r="J240" s="422" t="s">
        <v>734</v>
      </c>
      <c r="K240" s="264" t="s">
        <v>689</v>
      </c>
      <c r="L240" s="407">
        <v>2016</v>
      </c>
      <c r="M240" s="407" t="s">
        <v>2</v>
      </c>
      <c r="N240" s="407">
        <v>34</v>
      </c>
      <c r="O240" s="407"/>
      <c r="P240" s="407"/>
      <c r="Q240" s="407"/>
      <c r="R240" s="261" t="s">
        <v>874</v>
      </c>
      <c r="S240" s="408"/>
      <c r="T240" s="408"/>
      <c r="U240" s="406"/>
      <c r="V240" s="453" t="s">
        <v>1004</v>
      </c>
      <c r="W240" s="445">
        <v>0</v>
      </c>
      <c r="X240" s="365" t="s">
        <v>429</v>
      </c>
      <c r="Y240" s="406"/>
      <c r="Z240" s="420"/>
      <c r="AA240" s="420"/>
      <c r="AB240" s="366" t="s">
        <v>480</v>
      </c>
    </row>
    <row r="241" spans="2:28" ht="105" x14ac:dyDescent="0.25">
      <c r="B241" s="404">
        <v>3243</v>
      </c>
      <c r="C241" s="361">
        <v>238</v>
      </c>
      <c r="D241" s="407">
        <v>2016</v>
      </c>
      <c r="E241" s="266" t="s">
        <v>743</v>
      </c>
      <c r="F241" s="443" t="s">
        <v>101</v>
      </c>
      <c r="G241" s="362" t="s">
        <v>118</v>
      </c>
      <c r="H241" s="411" t="s">
        <v>769</v>
      </c>
      <c r="I241" s="266" t="s">
        <v>244</v>
      </c>
      <c r="J241" s="422" t="s">
        <v>734</v>
      </c>
      <c r="K241" s="264" t="s">
        <v>689</v>
      </c>
      <c r="L241" s="407">
        <v>2016</v>
      </c>
      <c r="M241" s="407" t="s">
        <v>2</v>
      </c>
      <c r="N241" s="407">
        <v>34</v>
      </c>
      <c r="O241" s="407"/>
      <c r="P241" s="407"/>
      <c r="Q241" s="407"/>
      <c r="R241" s="261" t="s">
        <v>874</v>
      </c>
      <c r="S241" s="408"/>
      <c r="T241" s="408"/>
      <c r="U241" s="406"/>
      <c r="V241" s="453" t="s">
        <v>1004</v>
      </c>
      <c r="W241" s="445">
        <v>0</v>
      </c>
      <c r="X241" s="365" t="s">
        <v>429</v>
      </c>
      <c r="Y241" s="406"/>
      <c r="Z241" s="420"/>
      <c r="AA241" s="420"/>
      <c r="AB241" s="366" t="s">
        <v>480</v>
      </c>
    </row>
    <row r="242" spans="2:28" ht="110.25" x14ac:dyDescent="0.25">
      <c r="B242" s="405">
        <v>3244</v>
      </c>
      <c r="C242" s="366">
        <v>239</v>
      </c>
      <c r="D242" s="407">
        <v>2016</v>
      </c>
      <c r="E242" s="266" t="s">
        <v>744</v>
      </c>
      <c r="F242" s="443" t="s">
        <v>101</v>
      </c>
      <c r="G242" s="362" t="s">
        <v>118</v>
      </c>
      <c r="H242" s="411" t="s">
        <v>769</v>
      </c>
      <c r="I242" s="266" t="s">
        <v>244</v>
      </c>
      <c r="J242" s="422" t="s">
        <v>734</v>
      </c>
      <c r="K242" s="264" t="s">
        <v>689</v>
      </c>
      <c r="L242" s="407">
        <v>2016</v>
      </c>
      <c r="M242" s="407" t="s">
        <v>2</v>
      </c>
      <c r="N242" s="407">
        <v>34</v>
      </c>
      <c r="O242" s="407"/>
      <c r="P242" s="407"/>
      <c r="Q242" s="407"/>
      <c r="R242" s="261" t="s">
        <v>874</v>
      </c>
      <c r="S242" s="408"/>
      <c r="T242" s="408"/>
      <c r="U242" s="406"/>
      <c r="V242" s="453" t="s">
        <v>1004</v>
      </c>
      <c r="W242" s="445">
        <v>0</v>
      </c>
      <c r="X242" s="365" t="s">
        <v>429</v>
      </c>
      <c r="Y242" s="406"/>
      <c r="Z242" s="420"/>
      <c r="AA242" s="420"/>
      <c r="AB242" s="366" t="s">
        <v>480</v>
      </c>
    </row>
    <row r="243" spans="2:28" ht="94.5" x14ac:dyDescent="0.25">
      <c r="B243" s="405">
        <v>3245</v>
      </c>
      <c r="C243" s="366">
        <v>240</v>
      </c>
      <c r="D243" s="407">
        <v>2016</v>
      </c>
      <c r="E243" s="266" t="s">
        <v>745</v>
      </c>
      <c r="F243" s="443" t="s">
        <v>101</v>
      </c>
      <c r="G243" s="362" t="s">
        <v>118</v>
      </c>
      <c r="H243" s="411" t="s">
        <v>769</v>
      </c>
      <c r="I243" s="266" t="s">
        <v>244</v>
      </c>
      <c r="J243" s="422" t="s">
        <v>734</v>
      </c>
      <c r="K243" s="264" t="s">
        <v>689</v>
      </c>
      <c r="L243" s="407">
        <v>2016</v>
      </c>
      <c r="M243" s="407" t="s">
        <v>2</v>
      </c>
      <c r="N243" s="407">
        <v>34</v>
      </c>
      <c r="O243" s="407"/>
      <c r="P243" s="407"/>
      <c r="Q243" s="407"/>
      <c r="R243" s="261" t="s">
        <v>875</v>
      </c>
      <c r="S243" s="427"/>
      <c r="T243" s="408"/>
      <c r="U243" s="406"/>
      <c r="V243" s="427" t="s">
        <v>876</v>
      </c>
      <c r="W243" s="445">
        <v>0</v>
      </c>
      <c r="X243" s="365" t="s">
        <v>430</v>
      </c>
      <c r="Y243" s="406"/>
      <c r="Z243" s="420"/>
      <c r="AA243" s="420"/>
      <c r="AB243" s="366" t="s">
        <v>480</v>
      </c>
    </row>
    <row r="244" spans="2:28" ht="189" x14ac:dyDescent="0.25">
      <c r="B244" s="405">
        <v>3247</v>
      </c>
      <c r="C244" s="366">
        <v>242</v>
      </c>
      <c r="D244" s="407">
        <v>2016</v>
      </c>
      <c r="E244" s="266" t="s">
        <v>758</v>
      </c>
      <c r="F244" s="443" t="s">
        <v>101</v>
      </c>
      <c r="G244" s="362" t="s">
        <v>118</v>
      </c>
      <c r="H244" s="407" t="s">
        <v>59</v>
      </c>
      <c r="I244" s="421" t="s">
        <v>751</v>
      </c>
      <c r="J244" s="422" t="s">
        <v>734</v>
      </c>
      <c r="K244" s="264" t="s">
        <v>689</v>
      </c>
      <c r="L244" s="407">
        <v>2016</v>
      </c>
      <c r="M244" s="407" t="s">
        <v>2</v>
      </c>
      <c r="N244" s="407">
        <v>51</v>
      </c>
      <c r="O244" s="407"/>
      <c r="P244" s="407"/>
      <c r="Q244" s="407"/>
      <c r="R244" s="261" t="s">
        <v>850</v>
      </c>
      <c r="S244" s="408"/>
      <c r="T244" s="408"/>
      <c r="U244" s="406"/>
      <c r="V244" s="264" t="s">
        <v>851</v>
      </c>
      <c r="W244" s="445">
        <v>0</v>
      </c>
      <c r="X244" s="365" t="s">
        <v>430</v>
      </c>
      <c r="Y244" s="406"/>
      <c r="Z244" s="420"/>
      <c r="AA244" s="420"/>
      <c r="AB244" s="366" t="s">
        <v>480</v>
      </c>
    </row>
    <row r="245" spans="2:28" ht="94.5" x14ac:dyDescent="0.25">
      <c r="B245" s="405">
        <v>3248</v>
      </c>
      <c r="C245" s="366">
        <v>243</v>
      </c>
      <c r="D245" s="407">
        <v>2016</v>
      </c>
      <c r="E245" s="266" t="s">
        <v>759</v>
      </c>
      <c r="F245" s="443" t="s">
        <v>101</v>
      </c>
      <c r="G245" s="362" t="s">
        <v>118</v>
      </c>
      <c r="H245" s="407" t="s">
        <v>59</v>
      </c>
      <c r="I245" s="421" t="s">
        <v>751</v>
      </c>
      <c r="J245" s="422" t="s">
        <v>734</v>
      </c>
      <c r="K245" s="264" t="s">
        <v>689</v>
      </c>
      <c r="L245" s="407">
        <v>2016</v>
      </c>
      <c r="M245" s="407" t="s">
        <v>2</v>
      </c>
      <c r="N245" s="407">
        <v>51</v>
      </c>
      <c r="O245" s="407"/>
      <c r="P245" s="407"/>
      <c r="Q245" s="407"/>
      <c r="R245" s="261" t="s">
        <v>852</v>
      </c>
      <c r="S245" s="408"/>
      <c r="T245" s="408"/>
      <c r="U245" s="406"/>
      <c r="V245" s="264" t="s">
        <v>851</v>
      </c>
      <c r="W245" s="445">
        <v>0</v>
      </c>
      <c r="X245" s="365" t="s">
        <v>430</v>
      </c>
      <c r="Y245" s="406"/>
      <c r="Z245" s="420"/>
      <c r="AA245" s="420"/>
      <c r="AB245" s="366" t="s">
        <v>480</v>
      </c>
    </row>
    <row r="246" spans="2:28" ht="94.5" x14ac:dyDescent="0.25">
      <c r="B246" s="404">
        <v>3249</v>
      </c>
      <c r="C246" s="361">
        <v>244</v>
      </c>
      <c r="D246" s="407">
        <v>2016</v>
      </c>
      <c r="E246" s="266" t="s">
        <v>760</v>
      </c>
      <c r="F246" s="443" t="s">
        <v>101</v>
      </c>
      <c r="G246" s="362" t="s">
        <v>118</v>
      </c>
      <c r="H246" s="407" t="s">
        <v>59</v>
      </c>
      <c r="I246" s="421" t="s">
        <v>751</v>
      </c>
      <c r="J246" s="422" t="s">
        <v>734</v>
      </c>
      <c r="K246" s="264" t="s">
        <v>689</v>
      </c>
      <c r="L246" s="407">
        <v>2016</v>
      </c>
      <c r="M246" s="407" t="s">
        <v>2</v>
      </c>
      <c r="N246" s="407">
        <v>51</v>
      </c>
      <c r="O246" s="407"/>
      <c r="P246" s="407"/>
      <c r="Q246" s="407"/>
      <c r="R246" s="261" t="s">
        <v>853</v>
      </c>
      <c r="S246" s="408"/>
      <c r="T246" s="408"/>
      <c r="U246" s="406"/>
      <c r="V246" s="264" t="s">
        <v>851</v>
      </c>
      <c r="W246" s="445">
        <v>0</v>
      </c>
      <c r="X246" s="365" t="s">
        <v>430</v>
      </c>
      <c r="Y246" s="406"/>
      <c r="Z246" s="420"/>
      <c r="AA246" s="420"/>
      <c r="AB246" s="366" t="s">
        <v>480</v>
      </c>
    </row>
    <row r="247" spans="2:28" ht="78.75" x14ac:dyDescent="0.25">
      <c r="B247" s="405">
        <v>3250</v>
      </c>
      <c r="C247" s="366">
        <v>245</v>
      </c>
      <c r="D247" s="407">
        <v>2016</v>
      </c>
      <c r="E247" s="266" t="s">
        <v>761</v>
      </c>
      <c r="F247" s="443" t="s">
        <v>101</v>
      </c>
      <c r="G247" s="362" t="s">
        <v>118</v>
      </c>
      <c r="H247" s="407" t="s">
        <v>59</v>
      </c>
      <c r="I247" s="421" t="s">
        <v>751</v>
      </c>
      <c r="J247" s="422" t="s">
        <v>734</v>
      </c>
      <c r="K247" s="264" t="s">
        <v>689</v>
      </c>
      <c r="L247" s="407">
        <v>2016</v>
      </c>
      <c r="M247" s="407" t="s">
        <v>2</v>
      </c>
      <c r="N247" s="407">
        <v>51</v>
      </c>
      <c r="O247" s="407"/>
      <c r="P247" s="407"/>
      <c r="Q247" s="407"/>
      <c r="R247" s="261"/>
      <c r="S247" s="408"/>
      <c r="T247" s="408"/>
      <c r="U247" s="406"/>
      <c r="V247" s="409"/>
      <c r="W247" s="445">
        <v>0</v>
      </c>
      <c r="X247" s="365" t="s">
        <v>429</v>
      </c>
      <c r="Y247" s="406"/>
      <c r="Z247" s="420"/>
      <c r="AA247" s="420"/>
      <c r="AB247" s="366" t="s">
        <v>480</v>
      </c>
    </row>
    <row r="248" spans="2:28" ht="78.75" x14ac:dyDescent="0.25">
      <c r="B248" s="405">
        <v>3251</v>
      </c>
      <c r="C248" s="366">
        <v>246</v>
      </c>
      <c r="D248" s="407">
        <v>2016</v>
      </c>
      <c r="E248" s="266" t="s">
        <v>762</v>
      </c>
      <c r="F248" s="443" t="s">
        <v>101</v>
      </c>
      <c r="G248" s="362" t="s">
        <v>118</v>
      </c>
      <c r="H248" s="407" t="s">
        <v>59</v>
      </c>
      <c r="I248" s="421" t="s">
        <v>751</v>
      </c>
      <c r="J248" s="422" t="s">
        <v>734</v>
      </c>
      <c r="K248" s="264" t="s">
        <v>689</v>
      </c>
      <c r="L248" s="407">
        <v>2016</v>
      </c>
      <c r="M248" s="407" t="s">
        <v>2</v>
      </c>
      <c r="N248" s="407">
        <v>51</v>
      </c>
      <c r="O248" s="407"/>
      <c r="P248" s="407"/>
      <c r="Q248" s="407"/>
      <c r="R248" s="261"/>
      <c r="S248" s="408"/>
      <c r="T248" s="408"/>
      <c r="U248" s="406"/>
      <c r="V248" s="409"/>
      <c r="W248" s="445">
        <v>0</v>
      </c>
      <c r="X248" s="365" t="s">
        <v>429</v>
      </c>
      <c r="Y248" s="406"/>
      <c r="Z248" s="420"/>
      <c r="AA248" s="420"/>
      <c r="AB248" s="366" t="s">
        <v>480</v>
      </c>
    </row>
    <row r="249" spans="2:28" ht="78.75" x14ac:dyDescent="0.25">
      <c r="B249" s="404">
        <v>3252</v>
      </c>
      <c r="C249" s="361">
        <v>247</v>
      </c>
      <c r="D249" s="407">
        <v>2016</v>
      </c>
      <c r="E249" s="266" t="s">
        <v>763</v>
      </c>
      <c r="F249" s="443" t="s">
        <v>101</v>
      </c>
      <c r="G249" s="362" t="s">
        <v>118</v>
      </c>
      <c r="H249" s="407" t="s">
        <v>59</v>
      </c>
      <c r="I249" s="421" t="s">
        <v>751</v>
      </c>
      <c r="J249" s="422" t="s">
        <v>734</v>
      </c>
      <c r="K249" s="264" t="s">
        <v>689</v>
      </c>
      <c r="L249" s="407">
        <v>2016</v>
      </c>
      <c r="M249" s="407" t="s">
        <v>2</v>
      </c>
      <c r="N249" s="407">
        <v>51</v>
      </c>
      <c r="O249" s="407"/>
      <c r="P249" s="407"/>
      <c r="Q249" s="407"/>
      <c r="R249" s="261"/>
      <c r="S249" s="408"/>
      <c r="T249" s="408"/>
      <c r="U249" s="406"/>
      <c r="V249" s="409"/>
      <c r="W249" s="445">
        <v>0</v>
      </c>
      <c r="X249" s="365" t="s">
        <v>429</v>
      </c>
      <c r="Y249" s="406"/>
      <c r="Z249" s="420"/>
      <c r="AA249" s="420"/>
      <c r="AB249" s="366" t="s">
        <v>480</v>
      </c>
    </row>
    <row r="250" spans="2:28" ht="78.75" x14ac:dyDescent="0.25">
      <c r="B250" s="405">
        <v>3253</v>
      </c>
      <c r="C250" s="366">
        <v>248</v>
      </c>
      <c r="D250" s="407">
        <v>2016</v>
      </c>
      <c r="E250" s="266" t="s">
        <v>764</v>
      </c>
      <c r="F250" s="443" t="s">
        <v>101</v>
      </c>
      <c r="G250" s="362" t="s">
        <v>118</v>
      </c>
      <c r="H250" s="407" t="s">
        <v>59</v>
      </c>
      <c r="I250" s="421" t="s">
        <v>751</v>
      </c>
      <c r="J250" s="422" t="s">
        <v>734</v>
      </c>
      <c r="K250" s="264" t="s">
        <v>689</v>
      </c>
      <c r="L250" s="407">
        <v>2016</v>
      </c>
      <c r="M250" s="407" t="s">
        <v>2</v>
      </c>
      <c r="N250" s="407">
        <v>51</v>
      </c>
      <c r="O250" s="407"/>
      <c r="P250" s="407"/>
      <c r="Q250" s="407"/>
      <c r="R250" s="261"/>
      <c r="S250" s="408"/>
      <c r="T250" s="408"/>
      <c r="U250" s="406"/>
      <c r="V250" s="409"/>
      <c r="W250" s="445">
        <v>0</v>
      </c>
      <c r="X250" s="365" t="s">
        <v>429</v>
      </c>
      <c r="Y250" s="406"/>
      <c r="Z250" s="420"/>
      <c r="AA250" s="420"/>
      <c r="AB250" s="366" t="s">
        <v>480</v>
      </c>
    </row>
    <row r="251" spans="2:28" ht="78.75" x14ac:dyDescent="0.25">
      <c r="B251" s="405">
        <v>3254</v>
      </c>
      <c r="C251" s="366">
        <v>249</v>
      </c>
      <c r="D251" s="407">
        <v>2016</v>
      </c>
      <c r="E251" s="266" t="s">
        <v>765</v>
      </c>
      <c r="F251" s="443" t="s">
        <v>101</v>
      </c>
      <c r="G251" s="362" t="s">
        <v>118</v>
      </c>
      <c r="H251" s="407" t="s">
        <v>768</v>
      </c>
      <c r="I251" s="421" t="s">
        <v>357</v>
      </c>
      <c r="J251" s="422" t="s">
        <v>734</v>
      </c>
      <c r="K251" s="264" t="s">
        <v>689</v>
      </c>
      <c r="L251" s="407">
        <v>2016</v>
      </c>
      <c r="M251" s="407" t="s">
        <v>2</v>
      </c>
      <c r="N251" s="407">
        <v>118</v>
      </c>
      <c r="O251" s="407"/>
      <c r="P251" s="407"/>
      <c r="Q251" s="407"/>
      <c r="R251" s="261"/>
      <c r="S251" s="408"/>
      <c r="T251" s="408"/>
      <c r="U251" s="406"/>
      <c r="V251" s="378" t="s">
        <v>881</v>
      </c>
      <c r="W251" s="445">
        <v>0</v>
      </c>
      <c r="X251" s="365" t="s">
        <v>430</v>
      </c>
      <c r="Y251" s="406"/>
      <c r="Z251" s="420"/>
      <c r="AA251" s="420"/>
      <c r="AB251" s="366" t="s">
        <v>480</v>
      </c>
    </row>
    <row r="252" spans="2:28" ht="78.75" x14ac:dyDescent="0.25">
      <c r="B252" s="404">
        <v>3255</v>
      </c>
      <c r="C252" s="361">
        <v>250</v>
      </c>
      <c r="D252" s="407">
        <v>2016</v>
      </c>
      <c r="E252" s="266" t="s">
        <v>766</v>
      </c>
      <c r="F252" s="443" t="s">
        <v>101</v>
      </c>
      <c r="G252" s="362" t="s">
        <v>118</v>
      </c>
      <c r="H252" s="407" t="s">
        <v>768</v>
      </c>
      <c r="I252" s="421" t="s">
        <v>357</v>
      </c>
      <c r="J252" s="422" t="s">
        <v>734</v>
      </c>
      <c r="K252" s="264" t="s">
        <v>689</v>
      </c>
      <c r="L252" s="407">
        <v>2016</v>
      </c>
      <c r="M252" s="407" t="s">
        <v>2</v>
      </c>
      <c r="N252" s="407">
        <v>118</v>
      </c>
      <c r="O252" s="407"/>
      <c r="P252" s="407"/>
      <c r="Q252" s="407"/>
      <c r="R252" s="261"/>
      <c r="S252" s="408"/>
      <c r="T252" s="408"/>
      <c r="U252" s="406"/>
      <c r="V252" s="378" t="s">
        <v>881</v>
      </c>
      <c r="W252" s="445">
        <v>0</v>
      </c>
      <c r="X252" s="365" t="s">
        <v>430</v>
      </c>
      <c r="Y252" s="406"/>
      <c r="Z252" s="420"/>
      <c r="AA252" s="420"/>
      <c r="AB252" s="366" t="s">
        <v>480</v>
      </c>
    </row>
    <row r="253" spans="2:28" ht="126" x14ac:dyDescent="0.25">
      <c r="B253" s="405">
        <v>3256</v>
      </c>
      <c r="C253" s="361">
        <v>251</v>
      </c>
      <c r="D253" s="407">
        <v>2016</v>
      </c>
      <c r="E253" s="266" t="s">
        <v>767</v>
      </c>
      <c r="F253" s="443" t="s">
        <v>101</v>
      </c>
      <c r="G253" s="362" t="s">
        <v>118</v>
      </c>
      <c r="H253" s="407" t="s">
        <v>768</v>
      </c>
      <c r="I253" s="421" t="s">
        <v>357</v>
      </c>
      <c r="J253" s="422" t="s">
        <v>734</v>
      </c>
      <c r="K253" s="264" t="s">
        <v>689</v>
      </c>
      <c r="L253" s="407">
        <v>2016</v>
      </c>
      <c r="M253" s="407" t="s">
        <v>2</v>
      </c>
      <c r="N253" s="407">
        <v>118</v>
      </c>
      <c r="O253" s="407"/>
      <c r="P253" s="407"/>
      <c r="Q253" s="407"/>
      <c r="R253" s="261"/>
      <c r="S253" s="408"/>
      <c r="T253" s="408"/>
      <c r="U253" s="406"/>
      <c r="V253" s="378" t="s">
        <v>881</v>
      </c>
      <c r="W253" s="445">
        <v>0</v>
      </c>
      <c r="X253" s="365" t="s">
        <v>430</v>
      </c>
      <c r="Y253" s="406"/>
      <c r="Z253" s="420"/>
      <c r="AA253" s="420"/>
      <c r="AB253" s="366" t="s">
        <v>480</v>
      </c>
    </row>
    <row r="254" spans="2:28" ht="252" x14ac:dyDescent="0.25">
      <c r="B254" s="405">
        <v>3257</v>
      </c>
      <c r="C254" s="366">
        <v>252</v>
      </c>
      <c r="D254" s="407">
        <v>2016</v>
      </c>
      <c r="E254" s="266" t="s">
        <v>812</v>
      </c>
      <c r="F254" s="443" t="s">
        <v>101</v>
      </c>
      <c r="G254" s="362" t="s">
        <v>118</v>
      </c>
      <c r="H254" s="407" t="s">
        <v>983</v>
      </c>
      <c r="I254" s="421" t="s">
        <v>753</v>
      </c>
      <c r="J254" s="422" t="s">
        <v>787</v>
      </c>
      <c r="K254" s="264" t="s">
        <v>770</v>
      </c>
      <c r="L254" s="407">
        <v>2016</v>
      </c>
      <c r="M254" s="407" t="s">
        <v>6</v>
      </c>
      <c r="N254" s="407">
        <v>2</v>
      </c>
      <c r="O254" s="407"/>
      <c r="P254" s="407"/>
      <c r="Q254" s="407"/>
      <c r="R254" s="261"/>
      <c r="S254" s="408"/>
      <c r="T254" s="408"/>
      <c r="U254" s="406"/>
      <c r="V254" s="409"/>
      <c r="W254" s="445">
        <v>0</v>
      </c>
      <c r="X254" s="365" t="s">
        <v>429</v>
      </c>
      <c r="Y254" s="406"/>
      <c r="Z254" s="420"/>
      <c r="AA254" s="420"/>
      <c r="AB254" s="366" t="s">
        <v>481</v>
      </c>
    </row>
    <row r="255" spans="2:28" ht="156.75" customHeight="1" x14ac:dyDescent="0.25">
      <c r="B255" s="404">
        <v>3258</v>
      </c>
      <c r="C255" s="361">
        <v>253</v>
      </c>
      <c r="D255" s="407">
        <v>2016</v>
      </c>
      <c r="E255" s="266" t="s">
        <v>788</v>
      </c>
      <c r="F255" s="443" t="s">
        <v>101</v>
      </c>
      <c r="G255" s="362" t="s">
        <v>118</v>
      </c>
      <c r="H255" s="407" t="s">
        <v>15</v>
      </c>
      <c r="I255" s="421" t="s">
        <v>748</v>
      </c>
      <c r="J255" s="422" t="s">
        <v>787</v>
      </c>
      <c r="K255" s="264" t="s">
        <v>770</v>
      </c>
      <c r="L255" s="407">
        <v>2016</v>
      </c>
      <c r="M255" s="407" t="s">
        <v>2</v>
      </c>
      <c r="N255" s="407">
        <v>39</v>
      </c>
      <c r="O255" s="407"/>
      <c r="P255" s="407"/>
      <c r="Q255" s="407"/>
      <c r="R255" s="261"/>
      <c r="S255" s="408"/>
      <c r="T255" s="408"/>
      <c r="U255" s="406"/>
      <c r="V255" s="409"/>
      <c r="W255" s="445">
        <v>0</v>
      </c>
      <c r="X255" s="365" t="s">
        <v>429</v>
      </c>
      <c r="Y255" s="406"/>
      <c r="Z255" s="420"/>
      <c r="AA255" s="420"/>
      <c r="AB255" s="366" t="s">
        <v>481</v>
      </c>
    </row>
    <row r="256" spans="2:28" ht="78.75" x14ac:dyDescent="0.25">
      <c r="B256" s="431">
        <v>3259</v>
      </c>
      <c r="C256" s="432">
        <v>254</v>
      </c>
      <c r="D256" s="415">
        <v>2016</v>
      </c>
      <c r="E256" s="413" t="s">
        <v>789</v>
      </c>
      <c r="F256" s="443" t="s">
        <v>101</v>
      </c>
      <c r="G256" s="414" t="s">
        <v>118</v>
      </c>
      <c r="H256" s="415" t="s">
        <v>15</v>
      </c>
      <c r="I256" s="433" t="s">
        <v>748</v>
      </c>
      <c r="J256" s="423" t="s">
        <v>787</v>
      </c>
      <c r="K256" s="434" t="s">
        <v>770</v>
      </c>
      <c r="L256" s="415">
        <v>2016</v>
      </c>
      <c r="M256" s="415" t="s">
        <v>2</v>
      </c>
      <c r="N256" s="415">
        <v>39</v>
      </c>
      <c r="O256" s="415"/>
      <c r="P256" s="415"/>
      <c r="Q256" s="415"/>
      <c r="R256" s="435"/>
      <c r="S256" s="416"/>
      <c r="T256" s="416"/>
      <c r="U256" s="412"/>
      <c r="V256" s="417"/>
      <c r="W256" s="445">
        <v>0</v>
      </c>
      <c r="X256" s="436" t="s">
        <v>429</v>
      </c>
      <c r="Y256" s="412"/>
      <c r="Z256" s="424"/>
      <c r="AA256" s="424"/>
      <c r="AB256" s="418" t="s">
        <v>481</v>
      </c>
    </row>
    <row r="257" spans="2:28" ht="78.75" x14ac:dyDescent="0.25">
      <c r="B257" s="405">
        <v>3260</v>
      </c>
      <c r="C257" s="366">
        <v>255</v>
      </c>
      <c r="D257" s="407">
        <v>2016</v>
      </c>
      <c r="E257" s="266" t="s">
        <v>790</v>
      </c>
      <c r="F257" s="443" t="s">
        <v>101</v>
      </c>
      <c r="G257" s="362" t="s">
        <v>118</v>
      </c>
      <c r="H257" s="407" t="s">
        <v>15</v>
      </c>
      <c r="I257" s="421" t="s">
        <v>748</v>
      </c>
      <c r="J257" s="422" t="s">
        <v>787</v>
      </c>
      <c r="K257" s="264" t="s">
        <v>770</v>
      </c>
      <c r="L257" s="407">
        <v>2016</v>
      </c>
      <c r="M257" s="407" t="s">
        <v>2</v>
      </c>
      <c r="N257" s="407">
        <v>39</v>
      </c>
      <c r="O257" s="407"/>
      <c r="P257" s="407"/>
      <c r="Q257" s="407"/>
      <c r="R257" s="261"/>
      <c r="S257" s="408"/>
      <c r="T257" s="408"/>
      <c r="U257" s="406"/>
      <c r="V257" s="409"/>
      <c r="W257" s="445">
        <v>0</v>
      </c>
      <c r="X257" s="365" t="s">
        <v>429</v>
      </c>
      <c r="Y257" s="406"/>
      <c r="Z257" s="420"/>
      <c r="AA257" s="420"/>
      <c r="AB257" s="366" t="s">
        <v>481</v>
      </c>
    </row>
    <row r="258" spans="2:28" ht="236.25" x14ac:dyDescent="0.25">
      <c r="B258" s="404">
        <v>3261</v>
      </c>
      <c r="C258" s="361">
        <v>256</v>
      </c>
      <c r="D258" s="407">
        <v>2016</v>
      </c>
      <c r="E258" s="266" t="s">
        <v>791</v>
      </c>
      <c r="F258" s="443" t="s">
        <v>101</v>
      </c>
      <c r="G258" s="362" t="s">
        <v>118</v>
      </c>
      <c r="H258" s="407" t="s">
        <v>15</v>
      </c>
      <c r="I258" s="421" t="s">
        <v>748</v>
      </c>
      <c r="J258" s="422" t="s">
        <v>787</v>
      </c>
      <c r="K258" s="264" t="s">
        <v>770</v>
      </c>
      <c r="L258" s="407">
        <v>2016</v>
      </c>
      <c r="M258" s="407" t="s">
        <v>2</v>
      </c>
      <c r="N258" s="407">
        <v>39</v>
      </c>
      <c r="O258" s="407"/>
      <c r="P258" s="407"/>
      <c r="Q258" s="407"/>
      <c r="R258" s="261"/>
      <c r="S258" s="408"/>
      <c r="T258" s="408"/>
      <c r="U258" s="406"/>
      <c r="V258" s="409"/>
      <c r="W258" s="445">
        <v>0</v>
      </c>
      <c r="X258" s="365" t="s">
        <v>429</v>
      </c>
      <c r="Y258" s="406"/>
      <c r="Z258" s="420"/>
      <c r="AA258" s="420"/>
      <c r="AB258" s="366" t="s">
        <v>481</v>
      </c>
    </row>
    <row r="259" spans="2:28" ht="184.5" customHeight="1" x14ac:dyDescent="0.25">
      <c r="B259" s="405">
        <v>3262</v>
      </c>
      <c r="C259" s="361">
        <v>257</v>
      </c>
      <c r="D259" s="407">
        <v>2016</v>
      </c>
      <c r="E259" s="266" t="s">
        <v>792</v>
      </c>
      <c r="F259" s="443" t="s">
        <v>99</v>
      </c>
      <c r="G259" s="362" t="s">
        <v>156</v>
      </c>
      <c r="H259" s="411" t="s">
        <v>793</v>
      </c>
      <c r="I259" s="421" t="s">
        <v>752</v>
      </c>
      <c r="J259" s="422" t="s">
        <v>787</v>
      </c>
      <c r="K259" s="264" t="s">
        <v>770</v>
      </c>
      <c r="L259" s="407">
        <v>2016</v>
      </c>
      <c r="M259" s="407" t="s">
        <v>143</v>
      </c>
      <c r="N259" s="407">
        <v>7</v>
      </c>
      <c r="O259" s="407"/>
      <c r="P259" s="407"/>
      <c r="Q259" s="407"/>
      <c r="R259" s="261"/>
      <c r="S259" s="408"/>
      <c r="T259" s="408"/>
      <c r="U259" s="406"/>
      <c r="V259" s="409"/>
      <c r="W259" s="445">
        <v>0</v>
      </c>
      <c r="X259" s="365" t="s">
        <v>429</v>
      </c>
      <c r="Y259" s="406"/>
      <c r="Z259" s="420"/>
      <c r="AA259" s="420"/>
      <c r="AB259" s="366" t="s">
        <v>481</v>
      </c>
    </row>
    <row r="260" spans="2:28" ht="173.25" x14ac:dyDescent="0.25">
      <c r="B260" s="405">
        <v>3263</v>
      </c>
      <c r="C260" s="366">
        <v>258</v>
      </c>
      <c r="D260" s="407">
        <v>2016</v>
      </c>
      <c r="E260" s="266" t="s">
        <v>794</v>
      </c>
      <c r="F260" s="443" t="s">
        <v>101</v>
      </c>
      <c r="G260" s="362" t="s">
        <v>118</v>
      </c>
      <c r="H260" s="411" t="s">
        <v>797</v>
      </c>
      <c r="I260" s="421" t="s">
        <v>357</v>
      </c>
      <c r="J260" s="422" t="s">
        <v>787</v>
      </c>
      <c r="K260" s="264" t="s">
        <v>770</v>
      </c>
      <c r="L260" s="407">
        <v>2016</v>
      </c>
      <c r="M260" s="407" t="s">
        <v>143</v>
      </c>
      <c r="N260" s="407">
        <v>15</v>
      </c>
      <c r="O260" s="407"/>
      <c r="P260" s="407"/>
      <c r="Q260" s="407"/>
      <c r="R260" s="261" t="s">
        <v>877</v>
      </c>
      <c r="S260" s="408"/>
      <c r="T260" s="408"/>
      <c r="U260" s="406"/>
      <c r="V260" s="261" t="s">
        <v>1005</v>
      </c>
      <c r="W260" s="445">
        <v>0</v>
      </c>
      <c r="X260" s="365" t="s">
        <v>430</v>
      </c>
      <c r="Y260" s="406"/>
      <c r="Z260" s="420"/>
      <c r="AA260" s="420"/>
      <c r="AB260" s="366" t="s">
        <v>559</v>
      </c>
    </row>
    <row r="261" spans="2:28" ht="173.25" x14ac:dyDescent="0.25">
      <c r="B261" s="404">
        <v>3264</v>
      </c>
      <c r="C261" s="361">
        <v>259</v>
      </c>
      <c r="D261" s="407">
        <v>2016</v>
      </c>
      <c r="E261" s="266" t="s">
        <v>795</v>
      </c>
      <c r="F261" s="443" t="s">
        <v>101</v>
      </c>
      <c r="G261" s="362" t="s">
        <v>118</v>
      </c>
      <c r="H261" s="411" t="s">
        <v>797</v>
      </c>
      <c r="I261" s="421" t="s">
        <v>357</v>
      </c>
      <c r="J261" s="422" t="s">
        <v>787</v>
      </c>
      <c r="K261" s="264" t="s">
        <v>770</v>
      </c>
      <c r="L261" s="407">
        <v>2016</v>
      </c>
      <c r="M261" s="407" t="s">
        <v>143</v>
      </c>
      <c r="N261" s="407">
        <v>15</v>
      </c>
      <c r="O261" s="407"/>
      <c r="P261" s="407"/>
      <c r="Q261" s="407"/>
      <c r="R261" s="261" t="s">
        <v>879</v>
      </c>
      <c r="S261" s="408"/>
      <c r="T261" s="408"/>
      <c r="U261" s="406"/>
      <c r="V261" s="261" t="s">
        <v>1006</v>
      </c>
      <c r="W261" s="445">
        <v>0</v>
      </c>
      <c r="X261" s="365" t="s">
        <v>430</v>
      </c>
      <c r="Y261" s="406"/>
      <c r="Z261" s="420"/>
      <c r="AA261" s="420"/>
      <c r="AB261" s="366" t="s">
        <v>559</v>
      </c>
    </row>
    <row r="262" spans="2:28" ht="110.25" x14ac:dyDescent="0.25">
      <c r="B262" s="405">
        <v>3265</v>
      </c>
      <c r="C262" s="361">
        <v>260</v>
      </c>
      <c r="D262" s="407">
        <v>2016</v>
      </c>
      <c r="E262" s="266" t="s">
        <v>796</v>
      </c>
      <c r="F262" s="421" t="s">
        <v>100</v>
      </c>
      <c r="G262" s="362" t="s">
        <v>385</v>
      </c>
      <c r="H262" s="411" t="s">
        <v>797</v>
      </c>
      <c r="I262" s="421" t="s">
        <v>357</v>
      </c>
      <c r="J262" s="422" t="s">
        <v>787</v>
      </c>
      <c r="K262" s="264" t="s">
        <v>770</v>
      </c>
      <c r="L262" s="407">
        <v>2016</v>
      </c>
      <c r="M262" s="407" t="s">
        <v>143</v>
      </c>
      <c r="N262" s="407">
        <v>15</v>
      </c>
      <c r="O262" s="407"/>
      <c r="P262" s="407"/>
      <c r="Q262" s="407"/>
      <c r="R262" s="261" t="s">
        <v>880</v>
      </c>
      <c r="S262" s="408"/>
      <c r="T262" s="408"/>
      <c r="U262" s="406"/>
      <c r="V262" s="261" t="s">
        <v>878</v>
      </c>
      <c r="W262" s="445">
        <v>0</v>
      </c>
      <c r="X262" s="365" t="s">
        <v>430</v>
      </c>
      <c r="Y262" s="406"/>
      <c r="Z262" s="420"/>
      <c r="AA262" s="420"/>
      <c r="AB262" s="366" t="s">
        <v>559</v>
      </c>
    </row>
    <row r="263" spans="2:28" ht="409.5" x14ac:dyDescent="0.25">
      <c r="B263" s="405">
        <v>3266</v>
      </c>
      <c r="C263" s="366">
        <v>261</v>
      </c>
      <c r="D263" s="407">
        <v>2016</v>
      </c>
      <c r="E263" s="266" t="s">
        <v>882</v>
      </c>
      <c r="F263" s="421" t="s">
        <v>910</v>
      </c>
      <c r="G263" s="362" t="s">
        <v>263</v>
      </c>
      <c r="H263" s="411" t="s">
        <v>937</v>
      </c>
      <c r="I263" s="428" t="s">
        <v>756</v>
      </c>
      <c r="J263" s="422" t="s">
        <v>883</v>
      </c>
      <c r="K263" s="264" t="s">
        <v>814</v>
      </c>
      <c r="L263" s="407">
        <v>2016</v>
      </c>
      <c r="M263" s="407" t="s">
        <v>2</v>
      </c>
      <c r="N263" s="407">
        <v>114</v>
      </c>
      <c r="O263" s="407"/>
      <c r="P263" s="407"/>
      <c r="Q263" s="407"/>
      <c r="R263" s="261" t="s">
        <v>938</v>
      </c>
      <c r="S263" s="408"/>
      <c r="T263" s="408"/>
      <c r="U263" s="429"/>
      <c r="V263" s="261" t="s">
        <v>939</v>
      </c>
      <c r="W263" s="446">
        <v>0.5</v>
      </c>
      <c r="X263" s="365" t="s">
        <v>429</v>
      </c>
      <c r="Y263" s="429"/>
      <c r="Z263" s="430"/>
      <c r="AA263" s="430"/>
      <c r="AB263" s="430" t="s">
        <v>481</v>
      </c>
    </row>
    <row r="264" spans="2:28" ht="173.25" x14ac:dyDescent="0.25">
      <c r="B264" s="404">
        <v>3267</v>
      </c>
      <c r="C264" s="361">
        <v>262</v>
      </c>
      <c r="D264" s="407">
        <v>2016</v>
      </c>
      <c r="E264" s="266" t="s">
        <v>884</v>
      </c>
      <c r="F264" s="421" t="s">
        <v>910</v>
      </c>
      <c r="G264" s="362" t="s">
        <v>263</v>
      </c>
      <c r="H264" s="411" t="s">
        <v>937</v>
      </c>
      <c r="I264" s="428" t="s">
        <v>756</v>
      </c>
      <c r="J264" s="422" t="s">
        <v>883</v>
      </c>
      <c r="K264" s="264" t="s">
        <v>814</v>
      </c>
      <c r="L264" s="407">
        <v>2016</v>
      </c>
      <c r="M264" s="407" t="s">
        <v>2</v>
      </c>
      <c r="N264" s="407">
        <v>114</v>
      </c>
      <c r="O264" s="407"/>
      <c r="P264" s="407"/>
      <c r="Q264" s="407" t="s">
        <v>942</v>
      </c>
      <c r="R264" s="261" t="s">
        <v>940</v>
      </c>
      <c r="S264" s="408"/>
      <c r="T264" s="408"/>
      <c r="U264" s="429"/>
      <c r="V264" s="261" t="s">
        <v>941</v>
      </c>
      <c r="W264" s="444">
        <v>0</v>
      </c>
      <c r="X264" s="365" t="s">
        <v>430</v>
      </c>
      <c r="Y264" s="429"/>
      <c r="Z264" s="430"/>
      <c r="AA264" s="430"/>
      <c r="AB264" s="430" t="s">
        <v>481</v>
      </c>
    </row>
    <row r="265" spans="2:28" ht="189" x14ac:dyDescent="0.25">
      <c r="B265" s="405">
        <v>3268</v>
      </c>
      <c r="C265" s="361">
        <v>263</v>
      </c>
      <c r="D265" s="407">
        <v>2016</v>
      </c>
      <c r="E265" s="266" t="s">
        <v>885</v>
      </c>
      <c r="F265" s="421" t="s">
        <v>910</v>
      </c>
      <c r="G265" s="362" t="s">
        <v>263</v>
      </c>
      <c r="H265" s="411" t="s">
        <v>937</v>
      </c>
      <c r="I265" s="428" t="s">
        <v>756</v>
      </c>
      <c r="J265" s="422" t="s">
        <v>883</v>
      </c>
      <c r="K265" s="264" t="s">
        <v>814</v>
      </c>
      <c r="L265" s="407">
        <v>2016</v>
      </c>
      <c r="M265" s="407" t="s">
        <v>2</v>
      </c>
      <c r="N265" s="407">
        <v>114</v>
      </c>
      <c r="O265" s="407"/>
      <c r="P265" s="407"/>
      <c r="Q265" s="407" t="s">
        <v>701</v>
      </c>
      <c r="R265" s="261" t="s">
        <v>943</v>
      </c>
      <c r="S265" s="408"/>
      <c r="T265" s="408"/>
      <c r="U265" s="429"/>
      <c r="V265" s="261" t="s">
        <v>944</v>
      </c>
      <c r="W265" s="444">
        <v>1</v>
      </c>
      <c r="X265" s="365" t="s">
        <v>428</v>
      </c>
      <c r="Y265" s="429"/>
      <c r="Z265" s="454" t="s">
        <v>815</v>
      </c>
      <c r="AA265" s="454">
        <v>2017</v>
      </c>
      <c r="AB265" s="430" t="s">
        <v>481</v>
      </c>
    </row>
    <row r="266" spans="2:28" ht="173.25" x14ac:dyDescent="0.25">
      <c r="B266" s="405">
        <v>3269</v>
      </c>
      <c r="C266" s="366">
        <v>264</v>
      </c>
      <c r="D266" s="407">
        <v>2016</v>
      </c>
      <c r="E266" s="266" t="s">
        <v>886</v>
      </c>
      <c r="F266" s="421" t="s">
        <v>910</v>
      </c>
      <c r="G266" s="362" t="s">
        <v>263</v>
      </c>
      <c r="H266" s="411" t="s">
        <v>937</v>
      </c>
      <c r="I266" s="428" t="s">
        <v>756</v>
      </c>
      <c r="J266" s="422" t="s">
        <v>883</v>
      </c>
      <c r="K266" s="264" t="s">
        <v>814</v>
      </c>
      <c r="L266" s="407">
        <v>2016</v>
      </c>
      <c r="M266" s="407" t="s">
        <v>2</v>
      </c>
      <c r="N266" s="407">
        <v>114</v>
      </c>
      <c r="O266" s="407"/>
      <c r="P266" s="407"/>
      <c r="Q266" s="407" t="s">
        <v>942</v>
      </c>
      <c r="R266" s="261" t="s">
        <v>948</v>
      </c>
      <c r="S266" s="408"/>
      <c r="T266" s="408"/>
      <c r="U266" s="429"/>
      <c r="V266" s="261" t="s">
        <v>941</v>
      </c>
      <c r="W266" s="445">
        <v>0.4</v>
      </c>
      <c r="X266" s="365" t="s">
        <v>430</v>
      </c>
      <c r="Y266" s="429"/>
      <c r="Z266" s="430"/>
      <c r="AA266" s="430"/>
      <c r="AB266" s="430" t="s">
        <v>481</v>
      </c>
    </row>
    <row r="267" spans="2:28" ht="126" x14ac:dyDescent="0.25">
      <c r="B267" s="404">
        <v>3270</v>
      </c>
      <c r="C267" s="361">
        <v>265</v>
      </c>
      <c r="D267" s="407">
        <v>2016</v>
      </c>
      <c r="E267" s="266" t="s">
        <v>887</v>
      </c>
      <c r="F267" s="421" t="s">
        <v>910</v>
      </c>
      <c r="G267" s="362" t="s">
        <v>263</v>
      </c>
      <c r="H267" s="411" t="s">
        <v>937</v>
      </c>
      <c r="I267" s="428" t="s">
        <v>756</v>
      </c>
      <c r="J267" s="422" t="s">
        <v>883</v>
      </c>
      <c r="K267" s="264" t="s">
        <v>814</v>
      </c>
      <c r="L267" s="407">
        <v>2016</v>
      </c>
      <c r="M267" s="407" t="s">
        <v>2</v>
      </c>
      <c r="N267" s="407">
        <v>114</v>
      </c>
      <c r="O267" s="407"/>
      <c r="P267" s="407"/>
      <c r="Q267" s="407" t="s">
        <v>942</v>
      </c>
      <c r="R267" s="261" t="s">
        <v>949</v>
      </c>
      <c r="S267" s="408"/>
      <c r="T267" s="408"/>
      <c r="U267" s="429"/>
      <c r="V267" s="261" t="s">
        <v>941</v>
      </c>
      <c r="W267" s="445">
        <v>0.4</v>
      </c>
      <c r="X267" s="365" t="s">
        <v>430</v>
      </c>
      <c r="Y267" s="429"/>
      <c r="Z267" s="430"/>
      <c r="AA267" s="430"/>
      <c r="AB267" s="430" t="s">
        <v>481</v>
      </c>
    </row>
    <row r="268" spans="2:28" ht="378" x14ac:dyDescent="0.25">
      <c r="B268" s="405">
        <v>3271</v>
      </c>
      <c r="C268" s="361">
        <v>266</v>
      </c>
      <c r="D268" s="407">
        <v>2016</v>
      </c>
      <c r="E268" s="266" t="s">
        <v>888</v>
      </c>
      <c r="F268" s="421" t="s">
        <v>910</v>
      </c>
      <c r="G268" s="362" t="s">
        <v>263</v>
      </c>
      <c r="H268" s="411" t="s">
        <v>937</v>
      </c>
      <c r="I268" s="428" t="s">
        <v>756</v>
      </c>
      <c r="J268" s="422" t="s">
        <v>883</v>
      </c>
      <c r="K268" s="264" t="s">
        <v>814</v>
      </c>
      <c r="L268" s="407">
        <v>2016</v>
      </c>
      <c r="M268" s="407" t="s">
        <v>2</v>
      </c>
      <c r="N268" s="407">
        <v>114</v>
      </c>
      <c r="O268" s="407"/>
      <c r="P268" s="407"/>
      <c r="Q268" s="407"/>
      <c r="R268" s="261" t="s">
        <v>950</v>
      </c>
      <c r="S268" s="408"/>
      <c r="T268" s="408"/>
      <c r="U268" s="429"/>
      <c r="V268" s="261" t="s">
        <v>951</v>
      </c>
      <c r="W268" s="445">
        <v>0.2</v>
      </c>
      <c r="X268" s="365" t="s">
        <v>429</v>
      </c>
      <c r="Y268" s="429"/>
      <c r="Z268" s="430"/>
      <c r="AA268" s="430"/>
      <c r="AB268" s="430" t="s">
        <v>481</v>
      </c>
    </row>
    <row r="269" spans="2:28" ht="220.5" x14ac:dyDescent="0.25">
      <c r="B269" s="405">
        <v>3272</v>
      </c>
      <c r="C269" s="366">
        <v>267</v>
      </c>
      <c r="D269" s="407">
        <v>2016</v>
      </c>
      <c r="E269" s="266" t="s">
        <v>889</v>
      </c>
      <c r="F269" s="421" t="s">
        <v>910</v>
      </c>
      <c r="G269" s="362" t="s">
        <v>263</v>
      </c>
      <c r="H269" s="411" t="s">
        <v>937</v>
      </c>
      <c r="I269" s="428" t="s">
        <v>756</v>
      </c>
      <c r="J269" s="422" t="s">
        <v>883</v>
      </c>
      <c r="K269" s="264" t="s">
        <v>814</v>
      </c>
      <c r="L269" s="407">
        <v>2016</v>
      </c>
      <c r="M269" s="407" t="s">
        <v>2</v>
      </c>
      <c r="N269" s="407">
        <v>114</v>
      </c>
      <c r="O269" s="407"/>
      <c r="P269" s="407"/>
      <c r="Q269" s="407"/>
      <c r="R269" s="261" t="s">
        <v>952</v>
      </c>
      <c r="S269" s="408"/>
      <c r="T269" s="408"/>
      <c r="U269" s="429"/>
      <c r="V269" s="261" t="s">
        <v>953</v>
      </c>
      <c r="W269" s="445">
        <v>0.7</v>
      </c>
      <c r="X269" s="365" t="s">
        <v>430</v>
      </c>
      <c r="Y269" s="429"/>
      <c r="Z269" s="430"/>
      <c r="AA269" s="430"/>
      <c r="AB269" s="430" t="s">
        <v>481</v>
      </c>
    </row>
    <row r="270" spans="2:28" ht="252" x14ac:dyDescent="0.25">
      <c r="B270" s="404">
        <v>3273</v>
      </c>
      <c r="C270" s="366">
        <v>268</v>
      </c>
      <c r="D270" s="407">
        <v>2016</v>
      </c>
      <c r="E270" s="266" t="s">
        <v>890</v>
      </c>
      <c r="F270" s="421" t="s">
        <v>910</v>
      </c>
      <c r="G270" s="362" t="s">
        <v>263</v>
      </c>
      <c r="H270" s="411" t="s">
        <v>956</v>
      </c>
      <c r="I270" s="428" t="s">
        <v>756</v>
      </c>
      <c r="J270" s="422" t="s">
        <v>883</v>
      </c>
      <c r="K270" s="264" t="s">
        <v>814</v>
      </c>
      <c r="L270" s="407">
        <v>2016</v>
      </c>
      <c r="M270" s="407" t="s">
        <v>2</v>
      </c>
      <c r="N270" s="407">
        <v>28</v>
      </c>
      <c r="O270" s="407"/>
      <c r="P270" s="407"/>
      <c r="Q270" s="407" t="s">
        <v>942</v>
      </c>
      <c r="R270" s="261" t="s">
        <v>954</v>
      </c>
      <c r="S270" s="408"/>
      <c r="T270" s="408"/>
      <c r="U270" s="429"/>
      <c r="V270" s="261" t="s">
        <v>955</v>
      </c>
      <c r="W270" s="445">
        <v>0.4</v>
      </c>
      <c r="X270" s="365" t="s">
        <v>430</v>
      </c>
      <c r="Y270" s="429"/>
      <c r="Z270" s="430"/>
      <c r="AA270" s="430"/>
      <c r="AB270" s="430" t="s">
        <v>481</v>
      </c>
    </row>
    <row r="271" spans="2:28" ht="252" x14ac:dyDescent="0.25">
      <c r="B271" s="405">
        <v>3274</v>
      </c>
      <c r="C271" s="361">
        <v>269</v>
      </c>
      <c r="D271" s="407">
        <v>2016</v>
      </c>
      <c r="E271" s="266" t="s">
        <v>891</v>
      </c>
      <c r="F271" s="421" t="s">
        <v>910</v>
      </c>
      <c r="G271" s="362" t="s">
        <v>263</v>
      </c>
      <c r="H271" s="411" t="s">
        <v>956</v>
      </c>
      <c r="I271" s="428" t="s">
        <v>756</v>
      </c>
      <c r="J271" s="422" t="s">
        <v>883</v>
      </c>
      <c r="K271" s="264" t="s">
        <v>814</v>
      </c>
      <c r="L271" s="407">
        <v>2016</v>
      </c>
      <c r="M271" s="407" t="s">
        <v>2</v>
      </c>
      <c r="N271" s="407">
        <v>28</v>
      </c>
      <c r="O271" s="407"/>
      <c r="P271" s="407"/>
      <c r="Q271" s="407" t="s">
        <v>942</v>
      </c>
      <c r="R271" s="261" t="s">
        <v>957</v>
      </c>
      <c r="S271" s="408"/>
      <c r="T271" s="408"/>
      <c r="U271" s="429"/>
      <c r="V271" s="261" t="s">
        <v>958</v>
      </c>
      <c r="W271" s="445">
        <v>0.4</v>
      </c>
      <c r="X271" s="365" t="s">
        <v>430</v>
      </c>
      <c r="Y271" s="429"/>
      <c r="Z271" s="430"/>
      <c r="AA271" s="430"/>
      <c r="AB271" s="430" t="s">
        <v>481</v>
      </c>
    </row>
    <row r="272" spans="2:28" ht="252" x14ac:dyDescent="0.25">
      <c r="B272" s="405">
        <v>3275</v>
      </c>
      <c r="C272" s="361">
        <v>270</v>
      </c>
      <c r="D272" s="407">
        <v>2016</v>
      </c>
      <c r="E272" s="266" t="s">
        <v>892</v>
      </c>
      <c r="F272" s="421" t="s">
        <v>910</v>
      </c>
      <c r="G272" s="362" t="s">
        <v>263</v>
      </c>
      <c r="H272" s="411" t="s">
        <v>956</v>
      </c>
      <c r="I272" s="428" t="s">
        <v>756</v>
      </c>
      <c r="J272" s="422" t="s">
        <v>883</v>
      </c>
      <c r="K272" s="264" t="s">
        <v>814</v>
      </c>
      <c r="L272" s="407">
        <v>2016</v>
      </c>
      <c r="M272" s="407" t="s">
        <v>2</v>
      </c>
      <c r="N272" s="407">
        <v>28</v>
      </c>
      <c r="O272" s="407"/>
      <c r="P272" s="407"/>
      <c r="Q272" s="407" t="s">
        <v>942</v>
      </c>
      <c r="R272" s="261" t="s">
        <v>959</v>
      </c>
      <c r="S272" s="408"/>
      <c r="T272" s="408"/>
      <c r="U272" s="429"/>
      <c r="V272" s="261" t="s">
        <v>955</v>
      </c>
      <c r="W272" s="445">
        <v>0.4</v>
      </c>
      <c r="X272" s="365" t="s">
        <v>430</v>
      </c>
      <c r="Y272" s="429"/>
      <c r="Z272" s="430"/>
      <c r="AA272" s="430"/>
      <c r="AB272" s="430" t="s">
        <v>481</v>
      </c>
    </row>
    <row r="273" spans="2:28" ht="63" x14ac:dyDescent="0.25">
      <c r="B273" s="404">
        <v>3276</v>
      </c>
      <c r="C273" s="366">
        <v>271</v>
      </c>
      <c r="D273" s="407">
        <v>2016</v>
      </c>
      <c r="E273" s="266" t="s">
        <v>895</v>
      </c>
      <c r="F273" s="421"/>
      <c r="G273" s="362" t="s">
        <v>548</v>
      </c>
      <c r="H273" s="421" t="s">
        <v>894</v>
      </c>
      <c r="I273" s="428" t="s">
        <v>749</v>
      </c>
      <c r="J273" s="422" t="s">
        <v>883</v>
      </c>
      <c r="K273" s="264" t="s">
        <v>814</v>
      </c>
      <c r="L273" s="407">
        <v>2016</v>
      </c>
      <c r="M273" s="407" t="s">
        <v>2</v>
      </c>
      <c r="N273" s="407">
        <v>119</v>
      </c>
      <c r="O273" s="407"/>
      <c r="P273" s="407"/>
      <c r="Q273" s="407"/>
      <c r="R273" s="429"/>
      <c r="S273" s="408"/>
      <c r="T273" s="408"/>
      <c r="U273" s="429"/>
      <c r="V273" s="409"/>
      <c r="W273" s="445">
        <v>0</v>
      </c>
      <c r="X273" s="365" t="s">
        <v>429</v>
      </c>
      <c r="Y273" s="429"/>
      <c r="Z273" s="430"/>
      <c r="AA273" s="430"/>
      <c r="AB273" s="430" t="s">
        <v>481</v>
      </c>
    </row>
    <row r="274" spans="2:28" ht="63" x14ac:dyDescent="0.25">
      <c r="B274" s="405">
        <v>3277</v>
      </c>
      <c r="C274" s="361">
        <v>272</v>
      </c>
      <c r="D274" s="407">
        <v>2016</v>
      </c>
      <c r="E274" s="266" t="s">
        <v>896</v>
      </c>
      <c r="F274" s="443" t="s">
        <v>909</v>
      </c>
      <c r="G274" s="362" t="s">
        <v>157</v>
      </c>
      <c r="H274" s="411" t="s">
        <v>64</v>
      </c>
      <c r="I274" s="428" t="s">
        <v>749</v>
      </c>
      <c r="J274" s="422" t="s">
        <v>883</v>
      </c>
      <c r="K274" s="264" t="s">
        <v>814</v>
      </c>
      <c r="L274" s="407">
        <v>2016</v>
      </c>
      <c r="M274" s="407" t="s">
        <v>2</v>
      </c>
      <c r="N274" s="407">
        <v>119</v>
      </c>
      <c r="O274" s="407"/>
      <c r="P274" s="407"/>
      <c r="Q274" s="407"/>
      <c r="R274" s="429"/>
      <c r="S274" s="408"/>
      <c r="T274" s="408"/>
      <c r="U274" s="429"/>
      <c r="V274" s="409"/>
      <c r="W274" s="445">
        <v>0</v>
      </c>
      <c r="X274" s="365" t="s">
        <v>429</v>
      </c>
      <c r="Y274" s="429"/>
      <c r="Z274" s="430"/>
      <c r="AA274" s="430"/>
      <c r="AB274" s="430" t="s">
        <v>481</v>
      </c>
    </row>
    <row r="275" spans="2:28" ht="63" x14ac:dyDescent="0.25">
      <c r="B275" s="405">
        <v>3278</v>
      </c>
      <c r="C275" s="361">
        <v>273</v>
      </c>
      <c r="D275" s="407">
        <v>2016</v>
      </c>
      <c r="E275" s="266" t="s">
        <v>897</v>
      </c>
      <c r="F275" s="421" t="s">
        <v>100</v>
      </c>
      <c r="G275" s="362" t="s">
        <v>385</v>
      </c>
      <c r="H275" s="407" t="s">
        <v>898</v>
      </c>
      <c r="I275" s="428" t="s">
        <v>749</v>
      </c>
      <c r="J275" s="422" t="s">
        <v>883</v>
      </c>
      <c r="K275" s="264" t="s">
        <v>814</v>
      </c>
      <c r="L275" s="407">
        <v>2016</v>
      </c>
      <c r="M275" s="407" t="s">
        <v>2</v>
      </c>
      <c r="N275" s="407">
        <v>119</v>
      </c>
      <c r="O275" s="407"/>
      <c r="P275" s="407"/>
      <c r="Q275" s="407"/>
      <c r="R275" s="429"/>
      <c r="S275" s="408"/>
      <c r="T275" s="408"/>
      <c r="U275" s="429"/>
      <c r="V275" s="409"/>
      <c r="W275" s="445">
        <v>0</v>
      </c>
      <c r="X275" s="365" t="s">
        <v>429</v>
      </c>
      <c r="Y275" s="429"/>
      <c r="Z275" s="430"/>
      <c r="AA275" s="430"/>
      <c r="AB275" s="430" t="s">
        <v>481</v>
      </c>
    </row>
    <row r="276" spans="2:28" ht="126" x14ac:dyDescent="0.25">
      <c r="B276" s="404">
        <v>3279</v>
      </c>
      <c r="C276" s="366">
        <v>274</v>
      </c>
      <c r="D276" s="407">
        <v>2016</v>
      </c>
      <c r="E276" s="266" t="s">
        <v>899</v>
      </c>
      <c r="F276" s="443" t="s">
        <v>909</v>
      </c>
      <c r="G276" s="362" t="s">
        <v>157</v>
      </c>
      <c r="H276" s="411" t="s">
        <v>64</v>
      </c>
      <c r="I276" s="428" t="s">
        <v>749</v>
      </c>
      <c r="J276" s="422" t="s">
        <v>883</v>
      </c>
      <c r="K276" s="264" t="s">
        <v>814</v>
      </c>
      <c r="L276" s="407">
        <v>2016</v>
      </c>
      <c r="M276" s="407" t="s">
        <v>2</v>
      </c>
      <c r="N276" s="407">
        <v>119</v>
      </c>
      <c r="O276" s="407"/>
      <c r="P276" s="407"/>
      <c r="Q276" s="407"/>
      <c r="R276" s="429"/>
      <c r="S276" s="408"/>
      <c r="T276" s="408"/>
      <c r="U276" s="429"/>
      <c r="V276" s="409"/>
      <c r="W276" s="445">
        <v>0</v>
      </c>
      <c r="X276" s="365" t="s">
        <v>429</v>
      </c>
      <c r="Y276" s="429"/>
      <c r="Z276" s="430"/>
      <c r="AA276" s="430"/>
      <c r="AB276" s="430" t="s">
        <v>481</v>
      </c>
    </row>
    <row r="277" spans="2:28" ht="78.75" x14ac:dyDescent="0.25">
      <c r="B277" s="405">
        <v>3280</v>
      </c>
      <c r="C277" s="361">
        <v>275</v>
      </c>
      <c r="D277" s="407">
        <v>2016</v>
      </c>
      <c r="E277" s="266" t="s">
        <v>900</v>
      </c>
      <c r="F277" s="443" t="s">
        <v>909</v>
      </c>
      <c r="G277" s="362" t="s">
        <v>157</v>
      </c>
      <c r="H277" s="411" t="s">
        <v>64</v>
      </c>
      <c r="I277" s="428" t="s">
        <v>749</v>
      </c>
      <c r="J277" s="422" t="s">
        <v>883</v>
      </c>
      <c r="K277" s="264" t="s">
        <v>814</v>
      </c>
      <c r="L277" s="407">
        <v>2016</v>
      </c>
      <c r="M277" s="407" t="s">
        <v>2</v>
      </c>
      <c r="N277" s="407">
        <v>119</v>
      </c>
      <c r="O277" s="407"/>
      <c r="P277" s="407"/>
      <c r="Q277" s="407"/>
      <c r="R277" s="429"/>
      <c r="S277" s="408"/>
      <c r="T277" s="408"/>
      <c r="U277" s="429"/>
      <c r="V277" s="409"/>
      <c r="W277" s="445">
        <v>0</v>
      </c>
      <c r="X277" s="365" t="s">
        <v>429</v>
      </c>
      <c r="Y277" s="429"/>
      <c r="Z277" s="430"/>
      <c r="AA277" s="430"/>
      <c r="AB277" s="430" t="s">
        <v>481</v>
      </c>
    </row>
    <row r="278" spans="2:28" ht="63" x14ac:dyDescent="0.25">
      <c r="B278" s="405">
        <v>3281</v>
      </c>
      <c r="C278" s="451">
        <v>276</v>
      </c>
      <c r="D278" s="407">
        <v>2016</v>
      </c>
      <c r="E278" s="266" t="s">
        <v>901</v>
      </c>
      <c r="F278" s="443" t="s">
        <v>909</v>
      </c>
      <c r="G278" s="362" t="s">
        <v>157</v>
      </c>
      <c r="H278" s="411" t="s">
        <v>64</v>
      </c>
      <c r="I278" s="428" t="s">
        <v>749</v>
      </c>
      <c r="J278" s="422" t="s">
        <v>883</v>
      </c>
      <c r="K278" s="264" t="s">
        <v>814</v>
      </c>
      <c r="L278" s="407">
        <v>2016</v>
      </c>
      <c r="M278" s="407" t="s">
        <v>2</v>
      </c>
      <c r="N278" s="407">
        <v>119</v>
      </c>
      <c r="O278" s="407"/>
      <c r="P278" s="407"/>
      <c r="Q278" s="407"/>
      <c r="R278" s="429"/>
      <c r="S278" s="408"/>
      <c r="T278" s="408"/>
      <c r="U278" s="429"/>
      <c r="V278" s="409"/>
      <c r="W278" s="445">
        <v>0</v>
      </c>
      <c r="X278" s="365" t="s">
        <v>429</v>
      </c>
      <c r="Y278" s="429"/>
      <c r="Z278" s="430"/>
      <c r="AA278" s="430"/>
      <c r="AB278" s="430" t="s">
        <v>481</v>
      </c>
    </row>
    <row r="279" spans="2:28" ht="47.25" x14ac:dyDescent="0.25">
      <c r="B279" s="405">
        <v>3282</v>
      </c>
      <c r="C279" s="452">
        <v>277</v>
      </c>
      <c r="D279" s="406">
        <v>2017</v>
      </c>
      <c r="E279" s="266" t="s">
        <v>961</v>
      </c>
      <c r="F279" s="443" t="s">
        <v>910</v>
      </c>
      <c r="G279" s="362" t="s">
        <v>263</v>
      </c>
      <c r="H279" s="411" t="s">
        <v>962</v>
      </c>
      <c r="I279" s="428" t="s">
        <v>748</v>
      </c>
      <c r="J279" s="422" t="s">
        <v>963</v>
      </c>
      <c r="K279" s="264" t="s">
        <v>815</v>
      </c>
      <c r="L279" s="407">
        <v>2017</v>
      </c>
      <c r="M279" s="407" t="s">
        <v>238</v>
      </c>
      <c r="N279" s="407">
        <v>1</v>
      </c>
      <c r="O279" s="407"/>
      <c r="P279" s="407"/>
      <c r="Q279" s="407"/>
      <c r="R279" s="429"/>
      <c r="S279" s="408"/>
      <c r="T279" s="408"/>
      <c r="U279" s="429"/>
      <c r="V279" s="409"/>
      <c r="W279" s="445">
        <v>0</v>
      </c>
      <c r="X279" s="365" t="s">
        <v>429</v>
      </c>
      <c r="Y279" s="429"/>
      <c r="Z279" s="430"/>
      <c r="AA279" s="430"/>
      <c r="AB279" s="430" t="s">
        <v>481</v>
      </c>
    </row>
    <row r="280" spans="2:28" ht="47.25" x14ac:dyDescent="0.25">
      <c r="B280" s="405">
        <v>3283</v>
      </c>
      <c r="C280" s="361">
        <v>278</v>
      </c>
      <c r="D280" s="406">
        <v>2017</v>
      </c>
      <c r="E280" s="266" t="s">
        <v>964</v>
      </c>
      <c r="F280" s="443" t="s">
        <v>910</v>
      </c>
      <c r="G280" s="362" t="s">
        <v>263</v>
      </c>
      <c r="H280" s="411" t="s">
        <v>962</v>
      </c>
      <c r="I280" s="428" t="s">
        <v>748</v>
      </c>
      <c r="J280" s="422" t="s">
        <v>963</v>
      </c>
      <c r="K280" s="264" t="s">
        <v>815</v>
      </c>
      <c r="L280" s="407">
        <v>2017</v>
      </c>
      <c r="M280" s="407" t="s">
        <v>238</v>
      </c>
      <c r="N280" s="407">
        <v>1</v>
      </c>
      <c r="O280" s="407"/>
      <c r="P280" s="407"/>
      <c r="Q280" s="407"/>
      <c r="R280" s="429"/>
      <c r="S280" s="408"/>
      <c r="T280" s="408"/>
      <c r="U280" s="429"/>
      <c r="V280" s="409"/>
      <c r="W280" s="445">
        <v>0</v>
      </c>
      <c r="X280" s="365" t="s">
        <v>429</v>
      </c>
      <c r="Y280" s="429"/>
      <c r="Z280" s="430"/>
      <c r="AA280" s="430"/>
      <c r="AB280" s="430" t="s">
        <v>481</v>
      </c>
    </row>
    <row r="281" spans="2:28" ht="141.75" x14ac:dyDescent="0.25">
      <c r="B281" s="405">
        <v>3284</v>
      </c>
      <c r="C281" s="451">
        <v>279</v>
      </c>
      <c r="D281" s="406">
        <v>2017</v>
      </c>
      <c r="E281" s="266" t="s">
        <v>965</v>
      </c>
      <c r="F281" s="443" t="s">
        <v>910</v>
      </c>
      <c r="G281" s="362" t="s">
        <v>263</v>
      </c>
      <c r="H281" s="411" t="s">
        <v>962</v>
      </c>
      <c r="I281" s="428" t="s">
        <v>748</v>
      </c>
      <c r="J281" s="422" t="s">
        <v>963</v>
      </c>
      <c r="K281" s="264" t="s">
        <v>815</v>
      </c>
      <c r="L281" s="407">
        <v>2017</v>
      </c>
      <c r="M281" s="407" t="s">
        <v>238</v>
      </c>
      <c r="N281" s="407">
        <v>1</v>
      </c>
      <c r="O281" s="407"/>
      <c r="P281" s="407"/>
      <c r="Q281" s="407"/>
      <c r="R281" s="429"/>
      <c r="S281" s="408"/>
      <c r="T281" s="408"/>
      <c r="U281" s="429"/>
      <c r="V281" s="409"/>
      <c r="W281" s="445">
        <v>0</v>
      </c>
      <c r="X281" s="365" t="s">
        <v>429</v>
      </c>
      <c r="Y281" s="429"/>
      <c r="Z281" s="430"/>
      <c r="AA281" s="430"/>
      <c r="AB281" s="430" t="s">
        <v>481</v>
      </c>
    </row>
    <row r="282" spans="2:28" ht="47.25" x14ac:dyDescent="0.25">
      <c r="B282" s="405">
        <v>3285</v>
      </c>
      <c r="C282" s="452">
        <v>280</v>
      </c>
      <c r="D282" s="406">
        <v>2017</v>
      </c>
      <c r="E282" s="266" t="s">
        <v>966</v>
      </c>
      <c r="F282" s="443" t="s">
        <v>910</v>
      </c>
      <c r="G282" s="362" t="s">
        <v>263</v>
      </c>
      <c r="H282" s="411" t="s">
        <v>962</v>
      </c>
      <c r="I282" s="428" t="s">
        <v>748</v>
      </c>
      <c r="J282" s="422" t="s">
        <v>963</v>
      </c>
      <c r="K282" s="264" t="s">
        <v>815</v>
      </c>
      <c r="L282" s="407">
        <v>2017</v>
      </c>
      <c r="M282" s="407" t="s">
        <v>238</v>
      </c>
      <c r="N282" s="407">
        <v>1</v>
      </c>
      <c r="O282" s="407"/>
      <c r="P282" s="407"/>
      <c r="Q282" s="407"/>
      <c r="R282" s="429"/>
      <c r="S282" s="408"/>
      <c r="T282" s="408"/>
      <c r="U282" s="429"/>
      <c r="V282" s="409"/>
      <c r="W282" s="445">
        <v>0</v>
      </c>
      <c r="X282" s="365" t="s">
        <v>429</v>
      </c>
      <c r="Y282" s="429"/>
      <c r="Z282" s="430"/>
      <c r="AA282" s="430"/>
      <c r="AB282" s="430" t="s">
        <v>481</v>
      </c>
    </row>
    <row r="283" spans="2:28" ht="78.75" x14ac:dyDescent="0.25">
      <c r="B283" s="405">
        <v>3286</v>
      </c>
      <c r="C283" s="361">
        <v>281</v>
      </c>
      <c r="D283" s="406">
        <v>2017</v>
      </c>
      <c r="E283" s="266" t="s">
        <v>967</v>
      </c>
      <c r="F283" s="443" t="s">
        <v>914</v>
      </c>
      <c r="G283" s="362" t="s">
        <v>118</v>
      </c>
      <c r="H283" s="411" t="s">
        <v>130</v>
      </c>
      <c r="I283" s="428" t="s">
        <v>751</v>
      </c>
      <c r="J283" s="422" t="s">
        <v>974</v>
      </c>
      <c r="K283" s="264" t="s">
        <v>816</v>
      </c>
      <c r="L283" s="407">
        <v>2017</v>
      </c>
      <c r="M283" s="407" t="s">
        <v>2</v>
      </c>
      <c r="N283" s="407">
        <v>47</v>
      </c>
      <c r="O283" s="407"/>
      <c r="P283" s="407"/>
      <c r="Q283" s="407"/>
      <c r="R283" s="429"/>
      <c r="S283" s="408"/>
      <c r="T283" s="408"/>
      <c r="U283" s="429"/>
      <c r="V283" s="409"/>
      <c r="W283" s="445">
        <v>0</v>
      </c>
      <c r="X283" s="365" t="s">
        <v>429</v>
      </c>
      <c r="Y283" s="429"/>
      <c r="Z283" s="430"/>
      <c r="AA283" s="430"/>
      <c r="AB283" s="430" t="s">
        <v>559</v>
      </c>
    </row>
    <row r="284" spans="2:28" ht="78.75" x14ac:dyDescent="0.25">
      <c r="B284" s="405">
        <v>3287</v>
      </c>
      <c r="C284" s="451">
        <v>282</v>
      </c>
      <c r="D284" s="406">
        <v>2017</v>
      </c>
      <c r="E284" s="266" t="s">
        <v>968</v>
      </c>
      <c r="F284" s="443" t="s">
        <v>914</v>
      </c>
      <c r="G284" s="362" t="s">
        <v>118</v>
      </c>
      <c r="H284" s="411" t="s">
        <v>130</v>
      </c>
      <c r="I284" s="428" t="s">
        <v>751</v>
      </c>
      <c r="J284" s="422" t="s">
        <v>974</v>
      </c>
      <c r="K284" s="264" t="s">
        <v>816</v>
      </c>
      <c r="L284" s="407">
        <v>2017</v>
      </c>
      <c r="M284" s="407" t="s">
        <v>2</v>
      </c>
      <c r="N284" s="407">
        <v>47</v>
      </c>
      <c r="O284" s="407"/>
      <c r="P284" s="407"/>
      <c r="Q284" s="407"/>
      <c r="R284" s="429"/>
      <c r="S284" s="408"/>
      <c r="T284" s="408"/>
      <c r="U284" s="429"/>
      <c r="V284" s="409"/>
      <c r="W284" s="445">
        <v>0</v>
      </c>
      <c r="X284" s="365" t="s">
        <v>429</v>
      </c>
      <c r="Y284" s="429"/>
      <c r="Z284" s="430"/>
      <c r="AA284" s="430"/>
      <c r="AB284" s="430" t="s">
        <v>559</v>
      </c>
    </row>
    <row r="285" spans="2:28" ht="78.75" x14ac:dyDescent="0.25">
      <c r="B285" s="405">
        <v>3288</v>
      </c>
      <c r="C285" s="452">
        <v>283</v>
      </c>
      <c r="D285" s="406">
        <v>2017</v>
      </c>
      <c r="E285" s="266" t="s">
        <v>969</v>
      </c>
      <c r="F285" s="443" t="s">
        <v>914</v>
      </c>
      <c r="G285" s="362" t="s">
        <v>118</v>
      </c>
      <c r="H285" s="411" t="s">
        <v>130</v>
      </c>
      <c r="I285" s="428" t="s">
        <v>751</v>
      </c>
      <c r="J285" s="422" t="s">
        <v>974</v>
      </c>
      <c r="K285" s="264" t="s">
        <v>816</v>
      </c>
      <c r="L285" s="407">
        <v>2017</v>
      </c>
      <c r="M285" s="407" t="s">
        <v>2</v>
      </c>
      <c r="N285" s="407">
        <v>47</v>
      </c>
      <c r="O285" s="407"/>
      <c r="P285" s="407"/>
      <c r="Q285" s="407"/>
      <c r="R285" s="429"/>
      <c r="S285" s="408"/>
      <c r="T285" s="408"/>
      <c r="U285" s="429"/>
      <c r="V285" s="409"/>
      <c r="W285" s="445">
        <v>0</v>
      </c>
      <c r="X285" s="365" t="s">
        <v>429</v>
      </c>
      <c r="Y285" s="429"/>
      <c r="Z285" s="430"/>
      <c r="AA285" s="430"/>
      <c r="AB285" s="430" t="s">
        <v>559</v>
      </c>
    </row>
    <row r="286" spans="2:28" ht="78.75" x14ac:dyDescent="0.25">
      <c r="B286" s="405">
        <v>3289</v>
      </c>
      <c r="C286" s="361">
        <v>284</v>
      </c>
      <c r="D286" s="406">
        <v>2017</v>
      </c>
      <c r="E286" s="266" t="s">
        <v>970</v>
      </c>
      <c r="F286" s="443" t="s">
        <v>914</v>
      </c>
      <c r="G286" s="362" t="s">
        <v>118</v>
      </c>
      <c r="H286" s="411" t="s">
        <v>130</v>
      </c>
      <c r="I286" s="428" t="s">
        <v>751</v>
      </c>
      <c r="J286" s="422" t="s">
        <v>974</v>
      </c>
      <c r="K286" s="264" t="s">
        <v>816</v>
      </c>
      <c r="L286" s="407">
        <v>2017</v>
      </c>
      <c r="M286" s="407" t="s">
        <v>2</v>
      </c>
      <c r="N286" s="407">
        <v>47</v>
      </c>
      <c r="O286" s="407"/>
      <c r="P286" s="407"/>
      <c r="Q286" s="407"/>
      <c r="R286" s="429"/>
      <c r="S286" s="408"/>
      <c r="T286" s="408"/>
      <c r="U286" s="429"/>
      <c r="V286" s="409"/>
      <c r="W286" s="445">
        <v>0</v>
      </c>
      <c r="X286" s="365" t="s">
        <v>429</v>
      </c>
      <c r="Y286" s="429"/>
      <c r="Z286" s="430"/>
      <c r="AA286" s="430"/>
      <c r="AB286" s="430" t="s">
        <v>559</v>
      </c>
    </row>
    <row r="287" spans="2:28" ht="78.75" x14ac:dyDescent="0.25">
      <c r="B287" s="405">
        <v>3290</v>
      </c>
      <c r="C287" s="451">
        <v>285</v>
      </c>
      <c r="D287" s="406">
        <v>2017</v>
      </c>
      <c r="E287" s="266" t="s">
        <v>971</v>
      </c>
      <c r="F287" s="443" t="s">
        <v>914</v>
      </c>
      <c r="G287" s="362" t="s">
        <v>118</v>
      </c>
      <c r="H287" s="411" t="s">
        <v>130</v>
      </c>
      <c r="I287" s="428" t="s">
        <v>751</v>
      </c>
      <c r="J287" s="422" t="s">
        <v>974</v>
      </c>
      <c r="K287" s="264" t="s">
        <v>816</v>
      </c>
      <c r="L287" s="407">
        <v>2017</v>
      </c>
      <c r="M287" s="407" t="s">
        <v>2</v>
      </c>
      <c r="N287" s="407">
        <v>47</v>
      </c>
      <c r="O287" s="407"/>
      <c r="P287" s="407"/>
      <c r="Q287" s="407"/>
      <c r="R287" s="429"/>
      <c r="S287" s="408"/>
      <c r="T287" s="408"/>
      <c r="U287" s="429"/>
      <c r="V287" s="409"/>
      <c r="W287" s="445">
        <v>0</v>
      </c>
      <c r="X287" s="365" t="s">
        <v>429</v>
      </c>
      <c r="Y287" s="429"/>
      <c r="Z287" s="430"/>
      <c r="AA287" s="430"/>
      <c r="AB287" s="430" t="s">
        <v>559</v>
      </c>
    </row>
    <row r="288" spans="2:28" ht="78.75" x14ac:dyDescent="0.25">
      <c r="B288" s="405">
        <v>3291</v>
      </c>
      <c r="C288" s="452">
        <v>286</v>
      </c>
      <c r="D288" s="406">
        <v>2017</v>
      </c>
      <c r="E288" s="266" t="s">
        <v>972</v>
      </c>
      <c r="F288" s="443" t="s">
        <v>914</v>
      </c>
      <c r="G288" s="362" t="s">
        <v>118</v>
      </c>
      <c r="H288" s="411" t="s">
        <v>130</v>
      </c>
      <c r="I288" s="428" t="s">
        <v>751</v>
      </c>
      <c r="J288" s="422" t="s">
        <v>974</v>
      </c>
      <c r="K288" s="264" t="s">
        <v>816</v>
      </c>
      <c r="L288" s="407">
        <v>2017</v>
      </c>
      <c r="M288" s="407" t="s">
        <v>2</v>
      </c>
      <c r="N288" s="407">
        <v>47</v>
      </c>
      <c r="O288" s="407"/>
      <c r="P288" s="407"/>
      <c r="Q288" s="407"/>
      <c r="R288" s="429"/>
      <c r="S288" s="408"/>
      <c r="T288" s="408"/>
      <c r="U288" s="429"/>
      <c r="V288" s="409"/>
      <c r="W288" s="445">
        <v>0</v>
      </c>
      <c r="X288" s="365" t="s">
        <v>429</v>
      </c>
      <c r="Y288" s="429"/>
      <c r="Z288" s="430"/>
      <c r="AA288" s="430"/>
      <c r="AB288" s="430" t="s">
        <v>559</v>
      </c>
    </row>
    <row r="289" spans="2:28" ht="78.75" x14ac:dyDescent="0.25">
      <c r="B289" s="405">
        <v>3292</v>
      </c>
      <c r="C289" s="361">
        <v>287</v>
      </c>
      <c r="D289" s="406">
        <v>2017</v>
      </c>
      <c r="E289" s="266" t="s">
        <v>973</v>
      </c>
      <c r="F289" s="443" t="s">
        <v>914</v>
      </c>
      <c r="G289" s="362" t="s">
        <v>118</v>
      </c>
      <c r="H289" s="411" t="s">
        <v>130</v>
      </c>
      <c r="I289" s="428" t="s">
        <v>751</v>
      </c>
      <c r="J289" s="422" t="s">
        <v>974</v>
      </c>
      <c r="K289" s="264" t="s">
        <v>816</v>
      </c>
      <c r="L289" s="407">
        <v>2017</v>
      </c>
      <c r="M289" s="407" t="s">
        <v>2</v>
      </c>
      <c r="N289" s="407">
        <v>47</v>
      </c>
      <c r="O289" s="407"/>
      <c r="P289" s="407"/>
      <c r="Q289" s="407"/>
      <c r="R289" s="429"/>
      <c r="S289" s="408"/>
      <c r="T289" s="408"/>
      <c r="U289" s="429"/>
      <c r="V289" s="409"/>
      <c r="W289" s="445">
        <v>0</v>
      </c>
      <c r="X289" s="365" t="s">
        <v>429</v>
      </c>
      <c r="Y289" s="429"/>
      <c r="Z289" s="430"/>
      <c r="AA289" s="430"/>
      <c r="AB289" s="430" t="s">
        <v>559</v>
      </c>
    </row>
    <row r="290" spans="2:28" ht="141.75" x14ac:dyDescent="0.25">
      <c r="B290" s="405">
        <v>3293</v>
      </c>
      <c r="C290" s="451">
        <v>288</v>
      </c>
      <c r="D290" s="406">
        <v>2017</v>
      </c>
      <c r="E290" s="266" t="s">
        <v>975</v>
      </c>
      <c r="F290" s="443" t="s">
        <v>914</v>
      </c>
      <c r="G290" s="362" t="s">
        <v>179</v>
      </c>
      <c r="H290" s="411" t="s">
        <v>979</v>
      </c>
      <c r="I290" s="428" t="s">
        <v>980</v>
      </c>
      <c r="J290" s="422" t="s">
        <v>974</v>
      </c>
      <c r="K290" s="264" t="s">
        <v>816</v>
      </c>
      <c r="L290" s="407">
        <v>2017</v>
      </c>
      <c r="M290" s="407" t="s">
        <v>2</v>
      </c>
      <c r="N290" s="407">
        <v>117</v>
      </c>
      <c r="O290" s="407"/>
      <c r="P290" s="407"/>
      <c r="Q290" s="407"/>
      <c r="R290" s="429"/>
      <c r="S290" s="408"/>
      <c r="T290" s="408"/>
      <c r="U290" s="429"/>
      <c r="V290" s="409"/>
      <c r="W290" s="445">
        <v>0</v>
      </c>
      <c r="X290" s="365" t="s">
        <v>429</v>
      </c>
      <c r="Y290" s="429"/>
      <c r="Z290" s="430"/>
      <c r="AA290" s="430"/>
      <c r="AB290" s="430" t="s">
        <v>559</v>
      </c>
    </row>
    <row r="291" spans="2:28" ht="94.5" x14ac:dyDescent="0.25">
      <c r="B291" s="405">
        <v>3294</v>
      </c>
      <c r="C291" s="452">
        <v>289</v>
      </c>
      <c r="D291" s="406">
        <v>2017</v>
      </c>
      <c r="E291" s="266" t="s">
        <v>976</v>
      </c>
      <c r="F291" s="443" t="s">
        <v>914</v>
      </c>
      <c r="G291" s="362" t="s">
        <v>179</v>
      </c>
      <c r="H291" s="411" t="s">
        <v>979</v>
      </c>
      <c r="I291" s="428" t="s">
        <v>980</v>
      </c>
      <c r="J291" s="422" t="s">
        <v>974</v>
      </c>
      <c r="K291" s="264" t="s">
        <v>816</v>
      </c>
      <c r="L291" s="407">
        <v>2017</v>
      </c>
      <c r="M291" s="407" t="s">
        <v>2</v>
      </c>
      <c r="N291" s="407">
        <v>117</v>
      </c>
      <c r="O291" s="407"/>
      <c r="P291" s="407"/>
      <c r="Q291" s="407"/>
      <c r="R291" s="429"/>
      <c r="S291" s="408"/>
      <c r="T291" s="408"/>
      <c r="U291" s="429"/>
      <c r="V291" s="409"/>
      <c r="W291" s="445">
        <v>0</v>
      </c>
      <c r="X291" s="365" t="s">
        <v>429</v>
      </c>
      <c r="Y291" s="429"/>
      <c r="Z291" s="430"/>
      <c r="AA291" s="430"/>
      <c r="AB291" s="430" t="s">
        <v>559</v>
      </c>
    </row>
    <row r="292" spans="2:28" ht="94.5" x14ac:dyDescent="0.25">
      <c r="B292" s="405">
        <v>3295</v>
      </c>
      <c r="C292" s="361">
        <v>290</v>
      </c>
      <c r="D292" s="406">
        <v>2017</v>
      </c>
      <c r="E292" s="266" t="s">
        <v>977</v>
      </c>
      <c r="F292" s="443" t="s">
        <v>914</v>
      </c>
      <c r="G292" s="362" t="s">
        <v>179</v>
      </c>
      <c r="H292" s="411" t="s">
        <v>979</v>
      </c>
      <c r="I292" s="428" t="s">
        <v>980</v>
      </c>
      <c r="J292" s="422" t="s">
        <v>974</v>
      </c>
      <c r="K292" s="264" t="s">
        <v>816</v>
      </c>
      <c r="L292" s="407">
        <v>2017</v>
      </c>
      <c r="M292" s="407" t="s">
        <v>2</v>
      </c>
      <c r="N292" s="407">
        <v>117</v>
      </c>
      <c r="O292" s="407"/>
      <c r="P292" s="407"/>
      <c r="Q292" s="407"/>
      <c r="R292" s="429"/>
      <c r="S292" s="408"/>
      <c r="T292" s="408"/>
      <c r="U292" s="429"/>
      <c r="V292" s="409"/>
      <c r="W292" s="445">
        <v>0</v>
      </c>
      <c r="X292" s="365" t="s">
        <v>429</v>
      </c>
      <c r="Y292" s="429"/>
      <c r="Z292" s="430"/>
      <c r="AA292" s="430"/>
      <c r="AB292" s="430" t="s">
        <v>559</v>
      </c>
    </row>
    <row r="293" spans="2:28" ht="93" x14ac:dyDescent="0.25">
      <c r="B293" s="405">
        <v>3296</v>
      </c>
      <c r="C293" s="451">
        <v>291</v>
      </c>
      <c r="D293" s="406">
        <v>2017</v>
      </c>
      <c r="E293" s="266" t="s">
        <v>978</v>
      </c>
      <c r="F293" s="443" t="s">
        <v>914</v>
      </c>
      <c r="G293" s="362" t="s">
        <v>179</v>
      </c>
      <c r="H293" s="411" t="s">
        <v>979</v>
      </c>
      <c r="I293" s="428" t="s">
        <v>980</v>
      </c>
      <c r="J293" s="422" t="s">
        <v>974</v>
      </c>
      <c r="K293" s="264" t="s">
        <v>816</v>
      </c>
      <c r="L293" s="407">
        <v>2017</v>
      </c>
      <c r="M293" s="407" t="s">
        <v>2</v>
      </c>
      <c r="N293" s="407">
        <v>117</v>
      </c>
      <c r="O293" s="407"/>
      <c r="P293" s="407"/>
      <c r="Q293" s="407"/>
      <c r="R293" s="429"/>
      <c r="S293" s="408"/>
      <c r="T293" s="408"/>
      <c r="U293" s="429"/>
      <c r="V293" s="409"/>
      <c r="W293" s="445">
        <v>0</v>
      </c>
      <c r="X293" s="365" t="s">
        <v>429</v>
      </c>
      <c r="Y293" s="429"/>
      <c r="Z293" s="430"/>
      <c r="AA293" s="430"/>
      <c r="AB293" s="430" t="s">
        <v>559</v>
      </c>
    </row>
    <row r="294" spans="2:28" ht="47.25" x14ac:dyDescent="0.25">
      <c r="B294" s="405">
        <v>3297</v>
      </c>
      <c r="C294" s="452">
        <v>292</v>
      </c>
      <c r="D294" s="406">
        <v>2017</v>
      </c>
      <c r="E294" s="266" t="s">
        <v>981</v>
      </c>
      <c r="F294" s="443" t="s">
        <v>910</v>
      </c>
      <c r="G294" s="362" t="s">
        <v>263</v>
      </c>
      <c r="H294" s="411" t="s">
        <v>982</v>
      </c>
      <c r="I294" s="428" t="s">
        <v>753</v>
      </c>
      <c r="J294" s="422" t="s">
        <v>974</v>
      </c>
      <c r="K294" s="264" t="s">
        <v>816</v>
      </c>
      <c r="L294" s="407">
        <v>2017</v>
      </c>
      <c r="M294" s="407" t="s">
        <v>6</v>
      </c>
      <c r="N294" s="407">
        <v>2</v>
      </c>
      <c r="O294" s="407"/>
      <c r="P294" s="407"/>
      <c r="Q294" s="407"/>
      <c r="R294" s="429"/>
      <c r="S294" s="408"/>
      <c r="T294" s="408"/>
      <c r="U294" s="429"/>
      <c r="V294" s="409"/>
      <c r="W294" s="445">
        <v>0</v>
      </c>
      <c r="X294" s="365" t="s">
        <v>429</v>
      </c>
      <c r="Y294" s="429"/>
      <c r="Z294" s="430"/>
      <c r="AA294" s="430"/>
      <c r="AB294" s="430" t="s">
        <v>481</v>
      </c>
    </row>
    <row r="295" spans="2:28" ht="94.5" x14ac:dyDescent="0.25">
      <c r="B295" s="405">
        <v>3298</v>
      </c>
      <c r="C295" s="361">
        <v>293</v>
      </c>
      <c r="D295" s="406">
        <v>2017</v>
      </c>
      <c r="E295" s="266" t="s">
        <v>984</v>
      </c>
      <c r="F295" s="443" t="s">
        <v>100</v>
      </c>
      <c r="G295" s="362" t="s">
        <v>385</v>
      </c>
      <c r="H295" s="411" t="s">
        <v>138</v>
      </c>
      <c r="I295" s="428" t="s">
        <v>756</v>
      </c>
      <c r="J295" s="422" t="s">
        <v>974</v>
      </c>
      <c r="K295" s="264" t="s">
        <v>816</v>
      </c>
      <c r="L295" s="407">
        <v>2017</v>
      </c>
      <c r="M295" s="407" t="s">
        <v>6</v>
      </c>
      <c r="N295" s="407">
        <v>11</v>
      </c>
      <c r="O295" s="407"/>
      <c r="P295" s="407"/>
      <c r="Q295" s="407"/>
      <c r="R295" s="429"/>
      <c r="S295" s="408"/>
      <c r="T295" s="408"/>
      <c r="U295" s="429"/>
      <c r="V295" s="409"/>
      <c r="W295" s="445">
        <v>0</v>
      </c>
      <c r="X295" s="365" t="s">
        <v>429</v>
      </c>
      <c r="Y295" s="429"/>
      <c r="Z295" s="430"/>
      <c r="AA295" s="430"/>
      <c r="AB295" s="430" t="s">
        <v>481</v>
      </c>
    </row>
    <row r="296" spans="2:28" ht="94.5" x14ac:dyDescent="0.25">
      <c r="B296" s="405">
        <v>3299</v>
      </c>
      <c r="C296" s="451">
        <v>294</v>
      </c>
      <c r="D296" s="406">
        <v>2017</v>
      </c>
      <c r="E296" s="266" t="s">
        <v>985</v>
      </c>
      <c r="F296" s="443" t="s">
        <v>100</v>
      </c>
      <c r="G296" s="362" t="s">
        <v>385</v>
      </c>
      <c r="H296" s="411" t="s">
        <v>138</v>
      </c>
      <c r="I296" s="428" t="s">
        <v>756</v>
      </c>
      <c r="J296" s="422" t="s">
        <v>974</v>
      </c>
      <c r="K296" s="264" t="s">
        <v>816</v>
      </c>
      <c r="L296" s="407">
        <v>2017</v>
      </c>
      <c r="M296" s="407" t="s">
        <v>6</v>
      </c>
      <c r="N296" s="407">
        <v>11</v>
      </c>
      <c r="O296" s="407"/>
      <c r="P296" s="407"/>
      <c r="Q296" s="407"/>
      <c r="R296" s="429"/>
      <c r="S296" s="408"/>
      <c r="T296" s="408"/>
      <c r="U296" s="429"/>
      <c r="V296" s="409"/>
      <c r="W296" s="445">
        <v>0</v>
      </c>
      <c r="X296" s="365" t="s">
        <v>429</v>
      </c>
      <c r="Y296" s="429"/>
      <c r="Z296" s="430"/>
      <c r="AA296" s="430"/>
      <c r="AB296" s="430" t="s">
        <v>481</v>
      </c>
    </row>
    <row r="297" spans="2:28" ht="110.25" x14ac:dyDescent="0.25">
      <c r="B297" s="405">
        <v>3300</v>
      </c>
      <c r="C297" s="452">
        <v>295</v>
      </c>
      <c r="D297" s="406">
        <v>2017</v>
      </c>
      <c r="E297" s="266" t="s">
        <v>986</v>
      </c>
      <c r="F297" s="443" t="s">
        <v>100</v>
      </c>
      <c r="G297" s="362" t="s">
        <v>385</v>
      </c>
      <c r="H297" s="411" t="s">
        <v>138</v>
      </c>
      <c r="I297" s="428" t="s">
        <v>756</v>
      </c>
      <c r="J297" s="422" t="s">
        <v>974</v>
      </c>
      <c r="K297" s="264" t="s">
        <v>816</v>
      </c>
      <c r="L297" s="407">
        <v>2017</v>
      </c>
      <c r="M297" s="407" t="s">
        <v>6</v>
      </c>
      <c r="N297" s="407">
        <v>11</v>
      </c>
      <c r="O297" s="407"/>
      <c r="P297" s="407"/>
      <c r="Q297" s="407"/>
      <c r="R297" s="429"/>
      <c r="S297" s="408"/>
      <c r="T297" s="408"/>
      <c r="U297" s="429"/>
      <c r="V297" s="409"/>
      <c r="W297" s="445">
        <v>0</v>
      </c>
      <c r="X297" s="365" t="s">
        <v>429</v>
      </c>
      <c r="Y297" s="429"/>
      <c r="Z297" s="430"/>
      <c r="AA297" s="430"/>
      <c r="AB297" s="430" t="s">
        <v>481</v>
      </c>
    </row>
    <row r="298" spans="2:28" ht="78.75" x14ac:dyDescent="0.25">
      <c r="B298" s="405">
        <v>3301</v>
      </c>
      <c r="C298" s="361">
        <v>296</v>
      </c>
      <c r="D298" s="406">
        <v>2017</v>
      </c>
      <c r="E298" s="266" t="s">
        <v>987</v>
      </c>
      <c r="F298" s="443" t="s">
        <v>100</v>
      </c>
      <c r="G298" s="362" t="s">
        <v>385</v>
      </c>
      <c r="H298" s="411" t="s">
        <v>138</v>
      </c>
      <c r="I298" s="428" t="s">
        <v>756</v>
      </c>
      <c r="J298" s="422" t="s">
        <v>974</v>
      </c>
      <c r="K298" s="264" t="s">
        <v>816</v>
      </c>
      <c r="L298" s="407">
        <v>2017</v>
      </c>
      <c r="M298" s="407" t="s">
        <v>6</v>
      </c>
      <c r="N298" s="407">
        <v>11</v>
      </c>
      <c r="O298" s="407"/>
      <c r="P298" s="407"/>
      <c r="Q298" s="407"/>
      <c r="R298" s="429"/>
      <c r="S298" s="408"/>
      <c r="T298" s="408"/>
      <c r="U298" s="429"/>
      <c r="V298" s="409"/>
      <c r="W298" s="445">
        <v>0</v>
      </c>
      <c r="X298" s="365" t="s">
        <v>429</v>
      </c>
      <c r="Y298" s="429"/>
      <c r="Z298" s="430"/>
      <c r="AA298" s="430"/>
      <c r="AB298" s="430" t="s">
        <v>481</v>
      </c>
    </row>
    <row r="299" spans="2:28" ht="94.5" x14ac:dyDescent="0.25">
      <c r="B299" s="405">
        <v>3302</v>
      </c>
      <c r="C299" s="451">
        <v>297</v>
      </c>
      <c r="D299" s="406">
        <v>2017</v>
      </c>
      <c r="E299" s="266" t="s">
        <v>988</v>
      </c>
      <c r="F299" s="443" t="s">
        <v>100</v>
      </c>
      <c r="G299" s="362" t="s">
        <v>385</v>
      </c>
      <c r="H299" s="411" t="s">
        <v>138</v>
      </c>
      <c r="I299" s="428" t="s">
        <v>756</v>
      </c>
      <c r="J299" s="422" t="s">
        <v>974</v>
      </c>
      <c r="K299" s="264" t="s">
        <v>816</v>
      </c>
      <c r="L299" s="407">
        <v>2017</v>
      </c>
      <c r="M299" s="407" t="s">
        <v>6</v>
      </c>
      <c r="N299" s="407">
        <v>11</v>
      </c>
      <c r="O299" s="407"/>
      <c r="P299" s="407"/>
      <c r="Q299" s="407"/>
      <c r="R299" s="429"/>
      <c r="S299" s="408"/>
      <c r="T299" s="408"/>
      <c r="U299" s="429"/>
      <c r="V299" s="409"/>
      <c r="W299" s="445">
        <v>0</v>
      </c>
      <c r="X299" s="365" t="s">
        <v>429</v>
      </c>
      <c r="Y299" s="429"/>
      <c r="Z299" s="430"/>
      <c r="AA299" s="430"/>
      <c r="AB299" s="430" t="s">
        <v>481</v>
      </c>
    </row>
    <row r="300" spans="2:28" ht="94.5" x14ac:dyDescent="0.25">
      <c r="B300" s="405">
        <v>3303</v>
      </c>
      <c r="C300" s="492">
        <v>298</v>
      </c>
      <c r="D300" s="419">
        <v>2017</v>
      </c>
      <c r="E300" s="266" t="s">
        <v>989</v>
      </c>
      <c r="F300" s="443" t="s">
        <v>1027</v>
      </c>
      <c r="G300" s="362" t="s">
        <v>548</v>
      </c>
      <c r="H300" s="265" t="s">
        <v>1028</v>
      </c>
      <c r="I300" s="428" t="s">
        <v>748</v>
      </c>
      <c r="J300" s="422" t="s">
        <v>974</v>
      </c>
      <c r="K300" s="264" t="s">
        <v>816</v>
      </c>
      <c r="L300" s="407">
        <v>2017</v>
      </c>
      <c r="M300" s="419" t="s">
        <v>6</v>
      </c>
      <c r="N300" s="419">
        <v>35</v>
      </c>
      <c r="O300" s="407"/>
      <c r="P300" s="407"/>
      <c r="Q300" s="407"/>
      <c r="R300" s="429"/>
      <c r="S300" s="408"/>
      <c r="T300" s="408"/>
      <c r="U300" s="429"/>
      <c r="V300" s="409"/>
      <c r="W300" s="445">
        <v>0</v>
      </c>
      <c r="X300" s="365" t="s">
        <v>429</v>
      </c>
      <c r="Y300" s="429"/>
      <c r="Z300" s="430"/>
      <c r="AA300" s="430"/>
      <c r="AB300" s="430" t="s">
        <v>481</v>
      </c>
    </row>
    <row r="301" spans="2:28" ht="94.5" x14ac:dyDescent="0.25">
      <c r="B301" s="405">
        <v>3304</v>
      </c>
      <c r="C301" s="451">
        <v>299</v>
      </c>
      <c r="D301" s="419">
        <v>2017</v>
      </c>
      <c r="E301" s="266" t="s">
        <v>990</v>
      </c>
      <c r="F301" s="443" t="s">
        <v>1027</v>
      </c>
      <c r="G301" s="362" t="s">
        <v>548</v>
      </c>
      <c r="H301" s="265" t="s">
        <v>1028</v>
      </c>
      <c r="I301" s="428" t="s">
        <v>748</v>
      </c>
      <c r="J301" s="422" t="s">
        <v>974</v>
      </c>
      <c r="K301" s="264" t="s">
        <v>816</v>
      </c>
      <c r="L301" s="407">
        <v>2017</v>
      </c>
      <c r="M301" s="419" t="s">
        <v>6</v>
      </c>
      <c r="N301" s="419">
        <v>35</v>
      </c>
      <c r="O301" s="407"/>
      <c r="P301" s="407"/>
      <c r="Q301" s="407"/>
      <c r="R301" s="429"/>
      <c r="S301" s="408"/>
      <c r="T301" s="408"/>
      <c r="U301" s="429"/>
      <c r="V301" s="409"/>
      <c r="W301" s="445">
        <v>0</v>
      </c>
      <c r="X301" s="365" t="s">
        <v>429</v>
      </c>
      <c r="Y301" s="429"/>
      <c r="Z301" s="430"/>
      <c r="AA301" s="430"/>
      <c r="AB301" s="430" t="s">
        <v>481</v>
      </c>
    </row>
    <row r="302" spans="2:28" ht="94.5" x14ac:dyDescent="0.25">
      <c r="B302" s="405">
        <v>3305</v>
      </c>
      <c r="C302" s="451">
        <v>300</v>
      </c>
      <c r="D302" s="419">
        <v>2017</v>
      </c>
      <c r="E302" s="266" t="s">
        <v>991</v>
      </c>
      <c r="F302" s="443" t="s">
        <v>1027</v>
      </c>
      <c r="G302" s="362" t="s">
        <v>548</v>
      </c>
      <c r="H302" s="265" t="s">
        <v>1028</v>
      </c>
      <c r="I302" s="428" t="s">
        <v>748</v>
      </c>
      <c r="J302" s="422" t="s">
        <v>974</v>
      </c>
      <c r="K302" s="264" t="s">
        <v>816</v>
      </c>
      <c r="L302" s="407">
        <v>2017</v>
      </c>
      <c r="M302" s="419" t="s">
        <v>6</v>
      </c>
      <c r="N302" s="419">
        <v>35</v>
      </c>
      <c r="O302" s="407"/>
      <c r="P302" s="407"/>
      <c r="Q302" s="407"/>
      <c r="R302" s="429"/>
      <c r="S302" s="408"/>
      <c r="T302" s="408"/>
      <c r="U302" s="429"/>
      <c r="V302" s="409"/>
      <c r="W302" s="445">
        <v>0</v>
      </c>
      <c r="X302" s="365" t="s">
        <v>429</v>
      </c>
      <c r="Y302" s="429"/>
      <c r="Z302" s="430"/>
      <c r="AA302" s="430"/>
      <c r="AB302" s="430" t="s">
        <v>481</v>
      </c>
    </row>
    <row r="303" spans="2:28" ht="63" x14ac:dyDescent="0.25">
      <c r="B303" s="405">
        <v>3306</v>
      </c>
      <c r="C303" s="492">
        <v>301</v>
      </c>
      <c r="D303" s="419">
        <v>2017</v>
      </c>
      <c r="E303" s="266" t="s">
        <v>992</v>
      </c>
      <c r="F303" s="443" t="s">
        <v>100</v>
      </c>
      <c r="G303" s="362" t="s">
        <v>385</v>
      </c>
      <c r="H303" s="421" t="s">
        <v>1031</v>
      </c>
      <c r="I303" s="428" t="s">
        <v>748</v>
      </c>
      <c r="J303" s="422" t="s">
        <v>974</v>
      </c>
      <c r="K303" s="264" t="s">
        <v>816</v>
      </c>
      <c r="L303" s="407">
        <v>2017</v>
      </c>
      <c r="M303" s="419" t="s">
        <v>6</v>
      </c>
      <c r="N303" s="419">
        <v>35</v>
      </c>
      <c r="O303" s="407"/>
      <c r="P303" s="407"/>
      <c r="Q303" s="407"/>
      <c r="R303" s="429"/>
      <c r="S303" s="408"/>
      <c r="T303" s="408"/>
      <c r="U303" s="429"/>
      <c r="V303" s="409"/>
      <c r="W303" s="445">
        <v>0</v>
      </c>
      <c r="X303" s="365" t="s">
        <v>429</v>
      </c>
      <c r="Y303" s="429"/>
      <c r="Z303" s="430"/>
      <c r="AA303" s="430"/>
      <c r="AB303" s="430" t="s">
        <v>481</v>
      </c>
    </row>
    <row r="304" spans="2:28" ht="47.25" x14ac:dyDescent="0.25">
      <c r="B304" s="405">
        <v>3307</v>
      </c>
      <c r="C304" s="451">
        <v>302</v>
      </c>
      <c r="D304" s="419">
        <v>2017</v>
      </c>
      <c r="E304" s="266" t="s">
        <v>993</v>
      </c>
      <c r="F304" s="443" t="s">
        <v>910</v>
      </c>
      <c r="G304" s="362" t="s">
        <v>263</v>
      </c>
      <c r="H304" s="421" t="s">
        <v>38</v>
      </c>
      <c r="I304" s="428" t="s">
        <v>748</v>
      </c>
      <c r="J304" s="422" t="s">
        <v>974</v>
      </c>
      <c r="K304" s="264" t="s">
        <v>816</v>
      </c>
      <c r="L304" s="407">
        <v>2017</v>
      </c>
      <c r="M304" s="407" t="s">
        <v>6</v>
      </c>
      <c r="N304" s="407">
        <v>35</v>
      </c>
      <c r="O304" s="407"/>
      <c r="P304" s="407"/>
      <c r="Q304" s="407"/>
      <c r="R304" s="429"/>
      <c r="S304" s="408"/>
      <c r="T304" s="408"/>
      <c r="U304" s="429"/>
      <c r="V304" s="409"/>
      <c r="W304" s="445">
        <v>0</v>
      </c>
      <c r="X304" s="365" t="s">
        <v>429</v>
      </c>
      <c r="Y304" s="429"/>
      <c r="Z304" s="430"/>
      <c r="AA304" s="430"/>
      <c r="AB304" s="430" t="s">
        <v>481</v>
      </c>
    </row>
    <row r="305" spans="2:28" ht="63" x14ac:dyDescent="0.25">
      <c r="B305" s="405">
        <v>3308</v>
      </c>
      <c r="C305" s="451">
        <v>303</v>
      </c>
      <c r="D305" s="419">
        <v>2017</v>
      </c>
      <c r="E305" s="266" t="s">
        <v>994</v>
      </c>
      <c r="F305" s="443" t="s">
        <v>910</v>
      </c>
      <c r="G305" s="362" t="s">
        <v>263</v>
      </c>
      <c r="H305" s="421" t="s">
        <v>38</v>
      </c>
      <c r="I305" s="428" t="s">
        <v>748</v>
      </c>
      <c r="J305" s="422" t="s">
        <v>974</v>
      </c>
      <c r="K305" s="264" t="s">
        <v>816</v>
      </c>
      <c r="L305" s="407">
        <v>2017</v>
      </c>
      <c r="M305" s="407" t="s">
        <v>6</v>
      </c>
      <c r="N305" s="407">
        <v>35</v>
      </c>
      <c r="O305" s="407"/>
      <c r="P305" s="407"/>
      <c r="Q305" s="407"/>
      <c r="R305" s="429"/>
      <c r="S305" s="408"/>
      <c r="T305" s="408"/>
      <c r="U305" s="429"/>
      <c r="V305" s="409"/>
      <c r="W305" s="445">
        <v>0</v>
      </c>
      <c r="X305" s="365" t="s">
        <v>429</v>
      </c>
      <c r="Y305" s="429"/>
      <c r="Z305" s="430"/>
      <c r="AA305" s="430"/>
      <c r="AB305" s="430" t="s">
        <v>481</v>
      </c>
    </row>
    <row r="306" spans="2:28" ht="47.25" x14ac:dyDescent="0.25">
      <c r="B306" s="405">
        <v>3309</v>
      </c>
      <c r="C306" s="492">
        <v>304</v>
      </c>
      <c r="D306" s="419">
        <v>2017</v>
      </c>
      <c r="E306" s="266" t="s">
        <v>995</v>
      </c>
      <c r="F306" s="443" t="s">
        <v>1029</v>
      </c>
      <c r="G306" s="362" t="s">
        <v>548</v>
      </c>
      <c r="H306" s="265" t="s">
        <v>1030</v>
      </c>
      <c r="I306" s="428" t="s">
        <v>748</v>
      </c>
      <c r="J306" s="422" t="s">
        <v>974</v>
      </c>
      <c r="K306" s="264" t="s">
        <v>816</v>
      </c>
      <c r="L306" s="407">
        <v>2017</v>
      </c>
      <c r="M306" s="407" t="s">
        <v>6</v>
      </c>
      <c r="N306" s="407">
        <v>35</v>
      </c>
      <c r="O306" s="407"/>
      <c r="P306" s="407"/>
      <c r="Q306" s="407"/>
      <c r="R306" s="429"/>
      <c r="S306" s="408"/>
      <c r="T306" s="408"/>
      <c r="U306" s="429"/>
      <c r="V306" s="409"/>
      <c r="W306" s="445">
        <v>0</v>
      </c>
      <c r="X306" s="365" t="s">
        <v>429</v>
      </c>
      <c r="Y306" s="429"/>
      <c r="Z306" s="430"/>
      <c r="AA306" s="430"/>
      <c r="AB306" s="430" t="s">
        <v>481</v>
      </c>
    </row>
    <row r="307" spans="2:28" ht="78.75" x14ac:dyDescent="0.25">
      <c r="B307" s="405">
        <v>3310</v>
      </c>
      <c r="C307" s="361">
        <v>305</v>
      </c>
      <c r="D307" s="406">
        <v>2017</v>
      </c>
      <c r="E307" s="266" t="s">
        <v>1033</v>
      </c>
      <c r="F307" s="443" t="s">
        <v>914</v>
      </c>
      <c r="G307" s="362" t="s">
        <v>118</v>
      </c>
      <c r="H307" s="411" t="s">
        <v>1034</v>
      </c>
      <c r="I307" s="428" t="s">
        <v>357</v>
      </c>
      <c r="J307" s="422" t="s">
        <v>974</v>
      </c>
      <c r="K307" s="264"/>
      <c r="L307" s="407"/>
      <c r="M307" s="407" t="s">
        <v>2</v>
      </c>
      <c r="N307" s="407">
        <v>16</v>
      </c>
      <c r="O307" s="407"/>
      <c r="P307" s="407"/>
      <c r="Q307" s="407"/>
      <c r="R307" s="429"/>
      <c r="S307" s="408"/>
      <c r="T307" s="408"/>
      <c r="U307" s="429"/>
      <c r="V307" s="409"/>
      <c r="W307" s="445">
        <v>0</v>
      </c>
      <c r="X307" s="365" t="s">
        <v>429</v>
      </c>
      <c r="Y307" s="429"/>
      <c r="Z307" s="430"/>
      <c r="AA307" s="430"/>
      <c r="AB307" s="430" t="s">
        <v>480</v>
      </c>
    </row>
    <row r="308" spans="2:28" ht="94.5" x14ac:dyDescent="0.25">
      <c r="B308" s="405">
        <v>3311</v>
      </c>
      <c r="C308" s="451">
        <v>306</v>
      </c>
      <c r="D308" s="406">
        <v>2017</v>
      </c>
      <c r="E308" s="266" t="s">
        <v>1035</v>
      </c>
      <c r="F308" s="443" t="s">
        <v>914</v>
      </c>
      <c r="G308" s="362" t="s">
        <v>118</v>
      </c>
      <c r="H308" s="411" t="s">
        <v>1034</v>
      </c>
      <c r="I308" s="428" t="s">
        <v>357</v>
      </c>
      <c r="J308" s="422" t="s">
        <v>974</v>
      </c>
      <c r="K308" s="264"/>
      <c r="L308" s="407"/>
      <c r="M308" s="407" t="s">
        <v>2</v>
      </c>
      <c r="N308" s="407">
        <v>16</v>
      </c>
      <c r="O308" s="407"/>
      <c r="P308" s="407"/>
      <c r="Q308" s="407"/>
      <c r="R308" s="429"/>
      <c r="S308" s="408"/>
      <c r="T308" s="408"/>
      <c r="U308" s="429"/>
      <c r="V308" s="409"/>
      <c r="W308" s="445">
        <v>0</v>
      </c>
      <c r="X308" s="365" t="s">
        <v>429</v>
      </c>
      <c r="Y308" s="429"/>
      <c r="Z308" s="430"/>
      <c r="AA308" s="430"/>
      <c r="AB308" s="430" t="s">
        <v>480</v>
      </c>
    </row>
  </sheetData>
  <protectedRanges>
    <protectedRange password="CACD" sqref="U5:V5" name="Rango5_62_1"/>
    <protectedRange password="CACD" sqref="R41" name="Rango2_7_2"/>
    <protectedRange password="CACD" sqref="T41" name="Rango3_3_1"/>
    <protectedRange password="CACD" sqref="R151" name="Rango5"/>
    <protectedRange password="CACD" sqref="U4" name="Rango5_1"/>
  </protectedRanges>
  <autoFilter ref="A5:AB308"/>
  <dataConsolidate/>
  <mergeCells count="6">
    <mergeCell ref="B2:AB2"/>
    <mergeCell ref="B4:F4"/>
    <mergeCell ref="G4:J4"/>
    <mergeCell ref="M4:P4"/>
    <mergeCell ref="Q4:T4"/>
    <mergeCell ref="U4:Y4"/>
  </mergeCells>
  <phoneticPr fontId="0" type="noConversion"/>
  <conditionalFormatting sqref="X6">
    <cfRule type="cellIs" dxfId="677" priority="457" stopIfTrue="1" operator="equal">
      <formula>"Abierta sin plan"</formula>
    </cfRule>
    <cfRule type="cellIs" dxfId="676" priority="458" stopIfTrue="1" operator="equal">
      <formula>"Abierta con plan"</formula>
    </cfRule>
    <cfRule type="cellIs" dxfId="675" priority="459" stopIfTrue="1" operator="equal">
      <formula>"Cerrada"</formula>
    </cfRule>
  </conditionalFormatting>
  <conditionalFormatting sqref="X6:X26 X28:X37 X39:X232">
    <cfRule type="cellIs" dxfId="674" priority="448" stopIfTrue="1" operator="equal">
      <formula>"Cerrada"</formula>
    </cfRule>
    <cfRule type="cellIs" dxfId="673" priority="449" stopIfTrue="1" operator="equal">
      <formula>"Abierta con plan"</formula>
    </cfRule>
    <cfRule type="cellIs" dxfId="672" priority="450" stopIfTrue="1" operator="equal">
      <formula>"Abierta sin plan"</formula>
    </cfRule>
    <cfRule type="cellIs" dxfId="671" priority="451" stopIfTrue="1" operator="equal">
      <formula>"Abierta con plan"</formula>
    </cfRule>
    <cfRule type="cellIs" dxfId="670" priority="452" stopIfTrue="1" operator="equal">
      <formula>"Cerrada"</formula>
    </cfRule>
    <cfRule type="cellIs" dxfId="669" priority="453" stopIfTrue="1" operator="equal">
      <formula>"Abierta sin plan"</formula>
    </cfRule>
  </conditionalFormatting>
  <conditionalFormatting sqref="X233">
    <cfRule type="cellIs" dxfId="668" priority="442" stopIfTrue="1" operator="equal">
      <formula>"Cerrada"</formula>
    </cfRule>
    <cfRule type="cellIs" dxfId="667" priority="443" stopIfTrue="1" operator="equal">
      <formula>"Abierta con plan"</formula>
    </cfRule>
    <cfRule type="cellIs" dxfId="666" priority="444" stopIfTrue="1" operator="equal">
      <formula>"Abierta sin plan"</formula>
    </cfRule>
    <cfRule type="cellIs" dxfId="665" priority="445" stopIfTrue="1" operator="equal">
      <formula>"Abierta con plan"</formula>
    </cfRule>
    <cfRule type="cellIs" dxfId="664" priority="446" stopIfTrue="1" operator="equal">
      <formula>"Cerrada"</formula>
    </cfRule>
    <cfRule type="cellIs" dxfId="663" priority="447" stopIfTrue="1" operator="equal">
      <formula>"Abierta sin plan"</formula>
    </cfRule>
  </conditionalFormatting>
  <conditionalFormatting sqref="X234:X243 X247:X253">
    <cfRule type="cellIs" dxfId="662" priority="418" stopIfTrue="1" operator="equal">
      <formula>"Cerrada"</formula>
    </cfRule>
    <cfRule type="cellIs" dxfId="661" priority="419" stopIfTrue="1" operator="equal">
      <formula>"Abierta con plan"</formula>
    </cfRule>
    <cfRule type="cellIs" dxfId="660" priority="420" stopIfTrue="1" operator="equal">
      <formula>"Abierta sin plan"</formula>
    </cfRule>
    <cfRule type="cellIs" dxfId="659" priority="421" stopIfTrue="1" operator="equal">
      <formula>"Abierta con plan"</formula>
    </cfRule>
    <cfRule type="cellIs" dxfId="658" priority="422" stopIfTrue="1" operator="equal">
      <formula>"Cerrada"</formula>
    </cfRule>
    <cfRule type="cellIs" dxfId="657" priority="423" stopIfTrue="1" operator="equal">
      <formula>"Abierta sin plan"</formula>
    </cfRule>
  </conditionalFormatting>
  <conditionalFormatting sqref="W6:W26 W28:W37 W39:W222">
    <cfRule type="cellIs" dxfId="656" priority="415" stopIfTrue="1" operator="between">
      <formula>99</formula>
      <formula>100</formula>
    </cfRule>
    <cfRule type="cellIs" dxfId="655" priority="416" stopIfTrue="1" operator="between">
      <formula>81</formula>
      <formula>98</formula>
    </cfRule>
    <cfRule type="cellIs" dxfId="654" priority="417" stopIfTrue="1" operator="between">
      <formula>0</formula>
      <formula>80</formula>
    </cfRule>
  </conditionalFormatting>
  <conditionalFormatting sqref="X254">
    <cfRule type="cellIs" dxfId="653" priority="409" stopIfTrue="1" operator="equal">
      <formula>"Cerrada"</formula>
    </cfRule>
    <cfRule type="cellIs" dxfId="652" priority="410" stopIfTrue="1" operator="equal">
      <formula>"Abierta con plan"</formula>
    </cfRule>
    <cfRule type="cellIs" dxfId="651" priority="411" stopIfTrue="1" operator="equal">
      <formula>"Abierta sin plan"</formula>
    </cfRule>
    <cfRule type="cellIs" dxfId="650" priority="412" stopIfTrue="1" operator="equal">
      <formula>"Abierta con plan"</formula>
    </cfRule>
    <cfRule type="cellIs" dxfId="649" priority="413" stopIfTrue="1" operator="equal">
      <formula>"Cerrada"</formula>
    </cfRule>
    <cfRule type="cellIs" dxfId="648" priority="414" stopIfTrue="1" operator="equal">
      <formula>"Abierta sin plan"</formula>
    </cfRule>
  </conditionalFormatting>
  <conditionalFormatting sqref="X255:X258">
    <cfRule type="cellIs" dxfId="647" priority="400" stopIfTrue="1" operator="equal">
      <formula>"Cerrada"</formula>
    </cfRule>
    <cfRule type="cellIs" dxfId="646" priority="401" stopIfTrue="1" operator="equal">
      <formula>"Abierta con plan"</formula>
    </cfRule>
    <cfRule type="cellIs" dxfId="645" priority="402" stopIfTrue="1" operator="equal">
      <formula>"Abierta sin plan"</formula>
    </cfRule>
    <cfRule type="cellIs" dxfId="644" priority="403" stopIfTrue="1" operator="equal">
      <formula>"Abierta con plan"</formula>
    </cfRule>
    <cfRule type="cellIs" dxfId="643" priority="404" stopIfTrue="1" operator="equal">
      <formula>"Cerrada"</formula>
    </cfRule>
    <cfRule type="cellIs" dxfId="642" priority="405" stopIfTrue="1" operator="equal">
      <formula>"Abierta sin plan"</formula>
    </cfRule>
  </conditionalFormatting>
  <conditionalFormatting sqref="X259">
    <cfRule type="cellIs" dxfId="641" priority="391" stopIfTrue="1" operator="equal">
      <formula>"Cerrada"</formula>
    </cfRule>
    <cfRule type="cellIs" dxfId="640" priority="392" stopIfTrue="1" operator="equal">
      <formula>"Abierta con plan"</formula>
    </cfRule>
    <cfRule type="cellIs" dxfId="639" priority="393" stopIfTrue="1" operator="equal">
      <formula>"Abierta sin plan"</formula>
    </cfRule>
    <cfRule type="cellIs" dxfId="638" priority="394" stopIfTrue="1" operator="equal">
      <formula>"Abierta con plan"</formula>
    </cfRule>
    <cfRule type="cellIs" dxfId="637" priority="395" stopIfTrue="1" operator="equal">
      <formula>"Cerrada"</formula>
    </cfRule>
    <cfRule type="cellIs" dxfId="636" priority="396" stopIfTrue="1" operator="equal">
      <formula>"Abierta sin plan"</formula>
    </cfRule>
  </conditionalFormatting>
  <conditionalFormatting sqref="X260:X262">
    <cfRule type="cellIs" dxfId="635" priority="382" stopIfTrue="1" operator="equal">
      <formula>"Cerrada"</formula>
    </cfRule>
    <cfRule type="cellIs" dxfId="634" priority="383" stopIfTrue="1" operator="equal">
      <formula>"Abierta con plan"</formula>
    </cfRule>
    <cfRule type="cellIs" dxfId="633" priority="384" stopIfTrue="1" operator="equal">
      <formula>"Abierta sin plan"</formula>
    </cfRule>
    <cfRule type="cellIs" dxfId="632" priority="385" stopIfTrue="1" operator="equal">
      <formula>"Abierta con plan"</formula>
    </cfRule>
    <cfRule type="cellIs" dxfId="631" priority="386" stopIfTrue="1" operator="equal">
      <formula>"Cerrada"</formula>
    </cfRule>
    <cfRule type="cellIs" dxfId="630" priority="387" stopIfTrue="1" operator="equal">
      <formula>"Abierta sin plan"</formula>
    </cfRule>
  </conditionalFormatting>
  <conditionalFormatting sqref="X244">
    <cfRule type="cellIs" dxfId="629" priority="364" stopIfTrue="1" operator="equal">
      <formula>"Cerrada"</formula>
    </cfRule>
    <cfRule type="cellIs" dxfId="628" priority="365" stopIfTrue="1" operator="equal">
      <formula>"Abierta con plan"</formula>
    </cfRule>
    <cfRule type="cellIs" dxfId="627" priority="366" stopIfTrue="1" operator="equal">
      <formula>"Abierta sin plan"</formula>
    </cfRule>
    <cfRule type="cellIs" dxfId="626" priority="367" stopIfTrue="1" operator="equal">
      <formula>"Abierta con plan"</formula>
    </cfRule>
    <cfRule type="cellIs" dxfId="625" priority="368" stopIfTrue="1" operator="equal">
      <formula>"Cerrada"</formula>
    </cfRule>
    <cfRule type="cellIs" dxfId="624" priority="369" stopIfTrue="1" operator="equal">
      <formula>"Abierta sin plan"</formula>
    </cfRule>
  </conditionalFormatting>
  <conditionalFormatting sqref="X245">
    <cfRule type="cellIs" dxfId="623" priority="358" stopIfTrue="1" operator="equal">
      <formula>"Cerrada"</formula>
    </cfRule>
    <cfRule type="cellIs" dxfId="622" priority="359" stopIfTrue="1" operator="equal">
      <formula>"Abierta con plan"</formula>
    </cfRule>
    <cfRule type="cellIs" dxfId="621" priority="360" stopIfTrue="1" operator="equal">
      <formula>"Abierta sin plan"</formula>
    </cfRule>
    <cfRule type="cellIs" dxfId="620" priority="361" stopIfTrue="1" operator="equal">
      <formula>"Abierta con plan"</formula>
    </cfRule>
    <cfRule type="cellIs" dxfId="619" priority="362" stopIfTrue="1" operator="equal">
      <formula>"Cerrada"</formula>
    </cfRule>
    <cfRule type="cellIs" dxfId="618" priority="363" stopIfTrue="1" operator="equal">
      <formula>"Abierta sin plan"</formula>
    </cfRule>
  </conditionalFormatting>
  <conditionalFormatting sqref="X246">
    <cfRule type="cellIs" dxfId="617" priority="352" stopIfTrue="1" operator="equal">
      <formula>"Cerrada"</formula>
    </cfRule>
    <cfRule type="cellIs" dxfId="616" priority="353" stopIfTrue="1" operator="equal">
      <formula>"Abierta con plan"</formula>
    </cfRule>
    <cfRule type="cellIs" dxfId="615" priority="354" stopIfTrue="1" operator="equal">
      <formula>"Abierta sin plan"</formula>
    </cfRule>
    <cfRule type="cellIs" dxfId="614" priority="355" stopIfTrue="1" operator="equal">
      <formula>"Abierta con plan"</formula>
    </cfRule>
    <cfRule type="cellIs" dxfId="613" priority="356" stopIfTrue="1" operator="equal">
      <formula>"Cerrada"</formula>
    </cfRule>
    <cfRule type="cellIs" dxfId="612" priority="357" stopIfTrue="1" operator="equal">
      <formula>"Abierta sin plan"</formula>
    </cfRule>
  </conditionalFormatting>
  <conditionalFormatting sqref="X38">
    <cfRule type="cellIs" dxfId="611" priority="337" stopIfTrue="1" operator="equal">
      <formula>"Cerrada"</formula>
    </cfRule>
    <cfRule type="cellIs" dxfId="610" priority="338" stopIfTrue="1" operator="equal">
      <formula>"Abierta con plan"</formula>
    </cfRule>
    <cfRule type="cellIs" dxfId="609" priority="339" stopIfTrue="1" operator="equal">
      <formula>"Abierta sin plan"</formula>
    </cfRule>
    <cfRule type="cellIs" dxfId="608" priority="340" stopIfTrue="1" operator="equal">
      <formula>"Abierta con plan"</formula>
    </cfRule>
    <cfRule type="cellIs" dxfId="607" priority="341" stopIfTrue="1" operator="equal">
      <formula>"Cerrada"</formula>
    </cfRule>
    <cfRule type="cellIs" dxfId="606" priority="342" stopIfTrue="1" operator="equal">
      <formula>"Abierta sin plan"</formula>
    </cfRule>
  </conditionalFormatting>
  <conditionalFormatting sqref="W38">
    <cfRule type="cellIs" dxfId="605" priority="334" stopIfTrue="1" operator="between">
      <formula>99</formula>
      <formula>100</formula>
    </cfRule>
    <cfRule type="cellIs" dxfId="604" priority="335" stopIfTrue="1" operator="between">
      <formula>81</formula>
      <formula>98</formula>
    </cfRule>
    <cfRule type="cellIs" dxfId="603" priority="336" stopIfTrue="1" operator="between">
      <formula>0</formula>
      <formula>80</formula>
    </cfRule>
  </conditionalFormatting>
  <conditionalFormatting sqref="X263">
    <cfRule type="cellIs" dxfId="602" priority="328" stopIfTrue="1" operator="equal">
      <formula>"Cerrada"</formula>
    </cfRule>
    <cfRule type="cellIs" dxfId="601" priority="329" stopIfTrue="1" operator="equal">
      <formula>"Abierta con plan"</formula>
    </cfRule>
    <cfRule type="cellIs" dxfId="600" priority="330" stopIfTrue="1" operator="equal">
      <formula>"Abierta sin plan"</formula>
    </cfRule>
    <cfRule type="cellIs" dxfId="599" priority="331" stopIfTrue="1" operator="equal">
      <formula>"Abierta con plan"</formula>
    </cfRule>
    <cfRule type="cellIs" dxfId="598" priority="332" stopIfTrue="1" operator="equal">
      <formula>"Cerrada"</formula>
    </cfRule>
    <cfRule type="cellIs" dxfId="597" priority="333" stopIfTrue="1" operator="equal">
      <formula>"Abierta sin plan"</formula>
    </cfRule>
  </conditionalFormatting>
  <conditionalFormatting sqref="X264">
    <cfRule type="cellIs" dxfId="596" priority="319" stopIfTrue="1" operator="equal">
      <formula>"Cerrada"</formula>
    </cfRule>
    <cfRule type="cellIs" dxfId="595" priority="320" stopIfTrue="1" operator="equal">
      <formula>"Abierta con plan"</formula>
    </cfRule>
    <cfRule type="cellIs" dxfId="594" priority="321" stopIfTrue="1" operator="equal">
      <formula>"Abierta sin plan"</formula>
    </cfRule>
    <cfRule type="cellIs" dxfId="593" priority="322" stopIfTrue="1" operator="equal">
      <formula>"Abierta con plan"</formula>
    </cfRule>
    <cfRule type="cellIs" dxfId="592" priority="323" stopIfTrue="1" operator="equal">
      <formula>"Cerrada"</formula>
    </cfRule>
    <cfRule type="cellIs" dxfId="591" priority="324" stopIfTrue="1" operator="equal">
      <formula>"Abierta sin plan"</formula>
    </cfRule>
  </conditionalFormatting>
  <conditionalFormatting sqref="W264">
    <cfRule type="cellIs" dxfId="590" priority="316" stopIfTrue="1" operator="between">
      <formula>99</formula>
      <formula>100</formula>
    </cfRule>
    <cfRule type="cellIs" dxfId="589" priority="317" stopIfTrue="1" operator="between">
      <formula>81</formula>
      <formula>98</formula>
    </cfRule>
    <cfRule type="cellIs" dxfId="588" priority="318" stopIfTrue="1" operator="between">
      <formula>0</formula>
      <formula>80</formula>
    </cfRule>
  </conditionalFormatting>
  <conditionalFormatting sqref="X265">
    <cfRule type="cellIs" dxfId="587" priority="310" stopIfTrue="1" operator="equal">
      <formula>"Cerrada"</formula>
    </cfRule>
    <cfRule type="cellIs" dxfId="586" priority="311" stopIfTrue="1" operator="equal">
      <formula>"Abierta con plan"</formula>
    </cfRule>
    <cfRule type="cellIs" dxfId="585" priority="312" stopIfTrue="1" operator="equal">
      <formula>"Abierta sin plan"</formula>
    </cfRule>
    <cfRule type="cellIs" dxfId="584" priority="313" stopIfTrue="1" operator="equal">
      <formula>"Abierta con plan"</formula>
    </cfRule>
    <cfRule type="cellIs" dxfId="583" priority="314" stopIfTrue="1" operator="equal">
      <formula>"Cerrada"</formula>
    </cfRule>
    <cfRule type="cellIs" dxfId="582" priority="315" stopIfTrue="1" operator="equal">
      <formula>"Abierta sin plan"</formula>
    </cfRule>
  </conditionalFormatting>
  <conditionalFormatting sqref="W265">
    <cfRule type="cellIs" dxfId="581" priority="307" stopIfTrue="1" operator="between">
      <formula>99</formula>
      <formula>100</formula>
    </cfRule>
    <cfRule type="cellIs" dxfId="580" priority="308" stopIfTrue="1" operator="between">
      <formula>81</formula>
      <formula>98</formula>
    </cfRule>
    <cfRule type="cellIs" dxfId="579" priority="309" stopIfTrue="1" operator="between">
      <formula>0</formula>
      <formula>80</formula>
    </cfRule>
  </conditionalFormatting>
  <conditionalFormatting sqref="X266">
    <cfRule type="cellIs" dxfId="578" priority="301" stopIfTrue="1" operator="equal">
      <formula>"Cerrada"</formula>
    </cfRule>
    <cfRule type="cellIs" dxfId="577" priority="302" stopIfTrue="1" operator="equal">
      <formula>"Abierta con plan"</formula>
    </cfRule>
    <cfRule type="cellIs" dxfId="576" priority="303" stopIfTrue="1" operator="equal">
      <formula>"Abierta sin plan"</formula>
    </cfRule>
    <cfRule type="cellIs" dxfId="575" priority="304" stopIfTrue="1" operator="equal">
      <formula>"Abierta con plan"</formula>
    </cfRule>
    <cfRule type="cellIs" dxfId="574" priority="305" stopIfTrue="1" operator="equal">
      <formula>"Cerrada"</formula>
    </cfRule>
    <cfRule type="cellIs" dxfId="573" priority="306" stopIfTrue="1" operator="equal">
      <formula>"Abierta sin plan"</formula>
    </cfRule>
  </conditionalFormatting>
  <conditionalFormatting sqref="X268">
    <cfRule type="cellIs" dxfId="572" priority="283" stopIfTrue="1" operator="equal">
      <formula>"Cerrada"</formula>
    </cfRule>
    <cfRule type="cellIs" dxfId="571" priority="284" stopIfTrue="1" operator="equal">
      <formula>"Abierta con plan"</formula>
    </cfRule>
    <cfRule type="cellIs" dxfId="570" priority="285" stopIfTrue="1" operator="equal">
      <formula>"Abierta sin plan"</formula>
    </cfRule>
    <cfRule type="cellIs" dxfId="569" priority="286" stopIfTrue="1" operator="equal">
      <formula>"Abierta con plan"</formula>
    </cfRule>
    <cfRule type="cellIs" dxfId="568" priority="287" stopIfTrue="1" operator="equal">
      <formula>"Cerrada"</formula>
    </cfRule>
    <cfRule type="cellIs" dxfId="567" priority="288" stopIfTrue="1" operator="equal">
      <formula>"Abierta sin plan"</formula>
    </cfRule>
  </conditionalFormatting>
  <conditionalFormatting sqref="X269">
    <cfRule type="cellIs" dxfId="566" priority="274" stopIfTrue="1" operator="equal">
      <formula>"Cerrada"</formula>
    </cfRule>
    <cfRule type="cellIs" dxfId="565" priority="275" stopIfTrue="1" operator="equal">
      <formula>"Abierta con plan"</formula>
    </cfRule>
    <cfRule type="cellIs" dxfId="564" priority="276" stopIfTrue="1" operator="equal">
      <formula>"Abierta sin plan"</formula>
    </cfRule>
    <cfRule type="cellIs" dxfId="563" priority="277" stopIfTrue="1" operator="equal">
      <formula>"Abierta con plan"</formula>
    </cfRule>
    <cfRule type="cellIs" dxfId="562" priority="278" stopIfTrue="1" operator="equal">
      <formula>"Cerrada"</formula>
    </cfRule>
    <cfRule type="cellIs" dxfId="561" priority="279" stopIfTrue="1" operator="equal">
      <formula>"Abierta sin plan"</formula>
    </cfRule>
  </conditionalFormatting>
  <conditionalFormatting sqref="X270">
    <cfRule type="cellIs" dxfId="560" priority="265" stopIfTrue="1" operator="equal">
      <formula>"Cerrada"</formula>
    </cfRule>
    <cfRule type="cellIs" dxfId="559" priority="266" stopIfTrue="1" operator="equal">
      <formula>"Abierta con plan"</formula>
    </cfRule>
    <cfRule type="cellIs" dxfId="558" priority="267" stopIfTrue="1" operator="equal">
      <formula>"Abierta sin plan"</formula>
    </cfRule>
    <cfRule type="cellIs" dxfId="557" priority="268" stopIfTrue="1" operator="equal">
      <formula>"Abierta con plan"</formula>
    </cfRule>
    <cfRule type="cellIs" dxfId="556" priority="269" stopIfTrue="1" operator="equal">
      <formula>"Cerrada"</formula>
    </cfRule>
    <cfRule type="cellIs" dxfId="555" priority="270" stopIfTrue="1" operator="equal">
      <formula>"Abierta sin plan"</formula>
    </cfRule>
  </conditionalFormatting>
  <conditionalFormatting sqref="X271">
    <cfRule type="cellIs" dxfId="554" priority="256" stopIfTrue="1" operator="equal">
      <formula>"Cerrada"</formula>
    </cfRule>
    <cfRule type="cellIs" dxfId="553" priority="257" stopIfTrue="1" operator="equal">
      <formula>"Abierta con plan"</formula>
    </cfRule>
    <cfRule type="cellIs" dxfId="552" priority="258" stopIfTrue="1" operator="equal">
      <formula>"Abierta sin plan"</formula>
    </cfRule>
    <cfRule type="cellIs" dxfId="551" priority="259" stopIfTrue="1" operator="equal">
      <formula>"Abierta con plan"</formula>
    </cfRule>
    <cfRule type="cellIs" dxfId="550" priority="260" stopIfTrue="1" operator="equal">
      <formula>"Cerrada"</formula>
    </cfRule>
    <cfRule type="cellIs" dxfId="549" priority="261" stopIfTrue="1" operator="equal">
      <formula>"Abierta sin plan"</formula>
    </cfRule>
  </conditionalFormatting>
  <conditionalFormatting sqref="X272">
    <cfRule type="cellIs" dxfId="548" priority="247" stopIfTrue="1" operator="equal">
      <formula>"Cerrada"</formula>
    </cfRule>
    <cfRule type="cellIs" dxfId="547" priority="248" stopIfTrue="1" operator="equal">
      <formula>"Abierta con plan"</formula>
    </cfRule>
    <cfRule type="cellIs" dxfId="546" priority="249" stopIfTrue="1" operator="equal">
      <formula>"Abierta sin plan"</formula>
    </cfRule>
    <cfRule type="cellIs" dxfId="545" priority="250" stopIfTrue="1" operator="equal">
      <formula>"Abierta con plan"</formula>
    </cfRule>
    <cfRule type="cellIs" dxfId="544" priority="251" stopIfTrue="1" operator="equal">
      <formula>"Cerrada"</formula>
    </cfRule>
    <cfRule type="cellIs" dxfId="543" priority="252" stopIfTrue="1" operator="equal">
      <formula>"Abierta sin plan"</formula>
    </cfRule>
  </conditionalFormatting>
  <conditionalFormatting sqref="X273">
    <cfRule type="cellIs" dxfId="542" priority="229" stopIfTrue="1" operator="equal">
      <formula>"Cerrada"</formula>
    </cfRule>
    <cfRule type="cellIs" dxfId="541" priority="230" stopIfTrue="1" operator="equal">
      <formula>"Abierta con plan"</formula>
    </cfRule>
    <cfRule type="cellIs" dxfId="540" priority="231" stopIfTrue="1" operator="equal">
      <formula>"Abierta sin plan"</formula>
    </cfRule>
    <cfRule type="cellIs" dxfId="539" priority="232" stopIfTrue="1" operator="equal">
      <formula>"Abierta con plan"</formula>
    </cfRule>
    <cfRule type="cellIs" dxfId="538" priority="233" stopIfTrue="1" operator="equal">
      <formula>"Cerrada"</formula>
    </cfRule>
    <cfRule type="cellIs" dxfId="537" priority="234" stopIfTrue="1" operator="equal">
      <formula>"Abierta sin plan"</formula>
    </cfRule>
  </conditionalFormatting>
  <conditionalFormatting sqref="X274">
    <cfRule type="cellIs" dxfId="536" priority="223" stopIfTrue="1" operator="equal">
      <formula>"Cerrada"</formula>
    </cfRule>
    <cfRule type="cellIs" dxfId="535" priority="224" stopIfTrue="1" operator="equal">
      <formula>"Abierta con plan"</formula>
    </cfRule>
    <cfRule type="cellIs" dxfId="534" priority="225" stopIfTrue="1" operator="equal">
      <formula>"Abierta sin plan"</formula>
    </cfRule>
    <cfRule type="cellIs" dxfId="533" priority="226" stopIfTrue="1" operator="equal">
      <formula>"Abierta con plan"</formula>
    </cfRule>
    <cfRule type="cellIs" dxfId="532" priority="227" stopIfTrue="1" operator="equal">
      <formula>"Cerrada"</formula>
    </cfRule>
    <cfRule type="cellIs" dxfId="531" priority="228" stopIfTrue="1" operator="equal">
      <formula>"Abierta sin plan"</formula>
    </cfRule>
  </conditionalFormatting>
  <conditionalFormatting sqref="X275">
    <cfRule type="cellIs" dxfId="530" priority="217" stopIfTrue="1" operator="equal">
      <formula>"Cerrada"</formula>
    </cfRule>
    <cfRule type="cellIs" dxfId="529" priority="218" stopIfTrue="1" operator="equal">
      <formula>"Abierta con plan"</formula>
    </cfRule>
    <cfRule type="cellIs" dxfId="528" priority="219" stopIfTrue="1" operator="equal">
      <formula>"Abierta sin plan"</formula>
    </cfRule>
    <cfRule type="cellIs" dxfId="527" priority="220" stopIfTrue="1" operator="equal">
      <formula>"Abierta con plan"</formula>
    </cfRule>
    <cfRule type="cellIs" dxfId="526" priority="221" stopIfTrue="1" operator="equal">
      <formula>"Cerrada"</formula>
    </cfRule>
    <cfRule type="cellIs" dxfId="525" priority="222" stopIfTrue="1" operator="equal">
      <formula>"Abierta sin plan"</formula>
    </cfRule>
  </conditionalFormatting>
  <conditionalFormatting sqref="X276">
    <cfRule type="cellIs" dxfId="524" priority="211" stopIfTrue="1" operator="equal">
      <formula>"Cerrada"</formula>
    </cfRule>
    <cfRule type="cellIs" dxfId="523" priority="212" stopIfTrue="1" operator="equal">
      <formula>"Abierta con plan"</formula>
    </cfRule>
    <cfRule type="cellIs" dxfId="522" priority="213" stopIfTrue="1" operator="equal">
      <formula>"Abierta sin plan"</formula>
    </cfRule>
    <cfRule type="cellIs" dxfId="521" priority="214" stopIfTrue="1" operator="equal">
      <formula>"Abierta con plan"</formula>
    </cfRule>
    <cfRule type="cellIs" dxfId="520" priority="215" stopIfTrue="1" operator="equal">
      <formula>"Cerrada"</formula>
    </cfRule>
    <cfRule type="cellIs" dxfId="519" priority="216" stopIfTrue="1" operator="equal">
      <formula>"Abierta sin plan"</formula>
    </cfRule>
  </conditionalFormatting>
  <conditionalFormatting sqref="X277">
    <cfRule type="cellIs" dxfId="518" priority="205" stopIfTrue="1" operator="equal">
      <formula>"Cerrada"</formula>
    </cfRule>
    <cfRule type="cellIs" dxfId="517" priority="206" stopIfTrue="1" operator="equal">
      <formula>"Abierta con plan"</formula>
    </cfRule>
    <cfRule type="cellIs" dxfId="516" priority="207" stopIfTrue="1" operator="equal">
      <formula>"Abierta sin plan"</formula>
    </cfRule>
    <cfRule type="cellIs" dxfId="515" priority="208" stopIfTrue="1" operator="equal">
      <formula>"Abierta con plan"</formula>
    </cfRule>
    <cfRule type="cellIs" dxfId="514" priority="209" stopIfTrue="1" operator="equal">
      <formula>"Cerrada"</formula>
    </cfRule>
    <cfRule type="cellIs" dxfId="513" priority="210" stopIfTrue="1" operator="equal">
      <formula>"Abierta sin plan"</formula>
    </cfRule>
  </conditionalFormatting>
  <conditionalFormatting sqref="X278">
    <cfRule type="cellIs" dxfId="512" priority="199" stopIfTrue="1" operator="equal">
      <formula>"Cerrada"</formula>
    </cfRule>
    <cfRule type="cellIs" dxfId="511" priority="200" stopIfTrue="1" operator="equal">
      <formula>"Abierta con plan"</formula>
    </cfRule>
    <cfRule type="cellIs" dxfId="510" priority="201" stopIfTrue="1" operator="equal">
      <formula>"Abierta sin plan"</formula>
    </cfRule>
    <cfRule type="cellIs" dxfId="509" priority="202" stopIfTrue="1" operator="equal">
      <formula>"Abierta con plan"</formula>
    </cfRule>
    <cfRule type="cellIs" dxfId="508" priority="203" stopIfTrue="1" operator="equal">
      <formula>"Cerrada"</formula>
    </cfRule>
    <cfRule type="cellIs" dxfId="507" priority="204" stopIfTrue="1" operator="equal">
      <formula>"Abierta sin plan"</formula>
    </cfRule>
  </conditionalFormatting>
  <conditionalFormatting sqref="X27">
    <cfRule type="cellIs" dxfId="506" priority="193" stopIfTrue="1" operator="equal">
      <formula>"Cerrada"</formula>
    </cfRule>
    <cfRule type="cellIs" dxfId="505" priority="194" stopIfTrue="1" operator="equal">
      <formula>"Abierta con plan"</formula>
    </cfRule>
    <cfRule type="cellIs" dxfId="504" priority="195" stopIfTrue="1" operator="equal">
      <formula>"Abierta sin plan"</formula>
    </cfRule>
    <cfRule type="cellIs" dxfId="503" priority="196" stopIfTrue="1" operator="equal">
      <formula>"Abierta con plan"</formula>
    </cfRule>
    <cfRule type="cellIs" dxfId="502" priority="197" stopIfTrue="1" operator="equal">
      <formula>"Cerrada"</formula>
    </cfRule>
    <cfRule type="cellIs" dxfId="501" priority="198" stopIfTrue="1" operator="equal">
      <formula>"Abierta sin plan"</formula>
    </cfRule>
  </conditionalFormatting>
  <conditionalFormatting sqref="W27">
    <cfRule type="cellIs" dxfId="500" priority="190" stopIfTrue="1" operator="between">
      <formula>99</formula>
      <formula>100</formula>
    </cfRule>
    <cfRule type="cellIs" dxfId="499" priority="191" stopIfTrue="1" operator="between">
      <formula>81</formula>
      <formula>98</formula>
    </cfRule>
    <cfRule type="cellIs" dxfId="498" priority="192" stopIfTrue="1" operator="between">
      <formula>0</formula>
      <formula>80</formula>
    </cfRule>
  </conditionalFormatting>
  <conditionalFormatting sqref="W263">
    <cfRule type="cellIs" dxfId="497" priority="187" stopIfTrue="1" operator="between">
      <formula>99</formula>
      <formula>100</formula>
    </cfRule>
    <cfRule type="cellIs" dxfId="496" priority="188" stopIfTrue="1" operator="between">
      <formula>81</formula>
      <formula>98</formula>
    </cfRule>
    <cfRule type="cellIs" dxfId="495" priority="189" stopIfTrue="1" operator="between">
      <formula>0</formula>
      <formula>80</formula>
    </cfRule>
  </conditionalFormatting>
  <conditionalFormatting sqref="W266:W278 W223:W262">
    <cfRule type="cellIs" dxfId="494" priority="184" stopIfTrue="1" operator="between">
      <formula>99</formula>
      <formula>100</formula>
    </cfRule>
    <cfRule type="cellIs" dxfId="493" priority="185" stopIfTrue="1" operator="between">
      <formula>81</formula>
      <formula>98</formula>
    </cfRule>
    <cfRule type="cellIs" dxfId="492" priority="186" stopIfTrue="1" operator="between">
      <formula>0</formula>
      <formula>80</formula>
    </cfRule>
  </conditionalFormatting>
  <conditionalFormatting sqref="W6:W278">
    <cfRule type="cellIs" dxfId="491" priority="181" operator="between">
      <formula>0.96</formula>
      <formula>1</formula>
    </cfRule>
    <cfRule type="cellIs" dxfId="490" priority="182" operator="between">
      <formula>0.61</formula>
      <formula>0.95</formula>
    </cfRule>
    <cfRule type="cellIs" dxfId="489" priority="183" operator="between">
      <formula>0</formula>
      <formula>0.6</formula>
    </cfRule>
  </conditionalFormatting>
  <conditionalFormatting sqref="X267">
    <cfRule type="cellIs" dxfId="488" priority="175" stopIfTrue="1" operator="equal">
      <formula>"Cerrada"</formula>
    </cfRule>
    <cfRule type="cellIs" dxfId="487" priority="176" stopIfTrue="1" operator="equal">
      <formula>"Abierta con plan"</formula>
    </cfRule>
    <cfRule type="cellIs" dxfId="486" priority="177" stopIfTrue="1" operator="equal">
      <formula>"Abierta sin plan"</formula>
    </cfRule>
    <cfRule type="cellIs" dxfId="485" priority="178" stopIfTrue="1" operator="equal">
      <formula>"Abierta con plan"</formula>
    </cfRule>
    <cfRule type="cellIs" dxfId="484" priority="179" stopIfTrue="1" operator="equal">
      <formula>"Cerrada"</formula>
    </cfRule>
    <cfRule type="cellIs" dxfId="483" priority="180" stopIfTrue="1" operator="equal">
      <formula>"Abierta sin plan"</formula>
    </cfRule>
  </conditionalFormatting>
  <conditionalFormatting sqref="X280:X282">
    <cfRule type="cellIs" dxfId="482" priority="169" stopIfTrue="1" operator="equal">
      <formula>"Cerrada"</formula>
    </cfRule>
    <cfRule type="cellIs" dxfId="481" priority="170" stopIfTrue="1" operator="equal">
      <formula>"Abierta con plan"</formula>
    </cfRule>
    <cfRule type="cellIs" dxfId="480" priority="171" stopIfTrue="1" operator="equal">
      <formula>"Abierta sin plan"</formula>
    </cfRule>
    <cfRule type="cellIs" dxfId="479" priority="172" stopIfTrue="1" operator="equal">
      <formula>"Abierta con plan"</formula>
    </cfRule>
    <cfRule type="cellIs" dxfId="478" priority="173" stopIfTrue="1" operator="equal">
      <formula>"Cerrada"</formula>
    </cfRule>
    <cfRule type="cellIs" dxfId="477" priority="174" stopIfTrue="1" operator="equal">
      <formula>"Abierta sin plan"</formula>
    </cfRule>
  </conditionalFormatting>
  <conditionalFormatting sqref="W279:W282 W307">
    <cfRule type="cellIs" dxfId="476" priority="166" stopIfTrue="1" operator="between">
      <formula>99</formula>
      <formula>100</formula>
    </cfRule>
    <cfRule type="cellIs" dxfId="475" priority="167" stopIfTrue="1" operator="between">
      <formula>81</formula>
      <formula>98</formula>
    </cfRule>
    <cfRule type="cellIs" dxfId="474" priority="168" stopIfTrue="1" operator="between">
      <formula>0</formula>
      <formula>80</formula>
    </cfRule>
  </conditionalFormatting>
  <conditionalFormatting sqref="W279:W282 W307">
    <cfRule type="cellIs" dxfId="473" priority="163" operator="between">
      <formula>0.96</formula>
      <formula>1</formula>
    </cfRule>
    <cfRule type="cellIs" dxfId="472" priority="164" operator="between">
      <formula>0.61</formula>
      <formula>0.95</formula>
    </cfRule>
    <cfRule type="cellIs" dxfId="471" priority="165" operator="between">
      <formula>0</formula>
      <formula>0.6</formula>
    </cfRule>
  </conditionalFormatting>
  <conditionalFormatting sqref="X279:X282">
    <cfRule type="cellIs" dxfId="470" priority="157" stopIfTrue="1" operator="equal">
      <formula>"Cerrada"</formula>
    </cfRule>
    <cfRule type="cellIs" dxfId="469" priority="158" stopIfTrue="1" operator="equal">
      <formula>"Abierta con plan"</formula>
    </cfRule>
    <cfRule type="cellIs" dxfId="468" priority="159" stopIfTrue="1" operator="equal">
      <formula>"Abierta sin plan"</formula>
    </cfRule>
    <cfRule type="cellIs" dxfId="467" priority="160" stopIfTrue="1" operator="equal">
      <formula>"Abierta con plan"</formula>
    </cfRule>
    <cfRule type="cellIs" dxfId="466" priority="161" stopIfTrue="1" operator="equal">
      <formula>"Cerrada"</formula>
    </cfRule>
    <cfRule type="cellIs" dxfId="465" priority="162" stopIfTrue="1" operator="equal">
      <formula>"Abierta sin plan"</formula>
    </cfRule>
  </conditionalFormatting>
  <conditionalFormatting sqref="X283">
    <cfRule type="cellIs" dxfId="464" priority="151" stopIfTrue="1" operator="equal">
      <formula>"Cerrada"</formula>
    </cfRule>
    <cfRule type="cellIs" dxfId="463" priority="152" stopIfTrue="1" operator="equal">
      <formula>"Abierta con plan"</formula>
    </cfRule>
    <cfRule type="cellIs" dxfId="462" priority="153" stopIfTrue="1" operator="equal">
      <formula>"Abierta sin plan"</formula>
    </cfRule>
    <cfRule type="cellIs" dxfId="461" priority="154" stopIfTrue="1" operator="equal">
      <formula>"Abierta con plan"</formula>
    </cfRule>
    <cfRule type="cellIs" dxfId="460" priority="155" stopIfTrue="1" operator="equal">
      <formula>"Cerrada"</formula>
    </cfRule>
    <cfRule type="cellIs" dxfId="459" priority="156" stopIfTrue="1" operator="equal">
      <formula>"Abierta sin plan"</formula>
    </cfRule>
  </conditionalFormatting>
  <conditionalFormatting sqref="W283">
    <cfRule type="cellIs" dxfId="458" priority="148" stopIfTrue="1" operator="between">
      <formula>99</formula>
      <formula>100</formula>
    </cfRule>
    <cfRule type="cellIs" dxfId="457" priority="149" stopIfTrue="1" operator="between">
      <formula>81</formula>
      <formula>98</formula>
    </cfRule>
    <cfRule type="cellIs" dxfId="456" priority="150" stopIfTrue="1" operator="between">
      <formula>0</formula>
      <formula>80</formula>
    </cfRule>
  </conditionalFormatting>
  <conditionalFormatting sqref="W283">
    <cfRule type="cellIs" dxfId="455" priority="145" operator="between">
      <formula>0.96</formula>
      <formula>1</formula>
    </cfRule>
    <cfRule type="cellIs" dxfId="454" priority="146" operator="between">
      <formula>0.61</formula>
      <formula>0.95</formula>
    </cfRule>
    <cfRule type="cellIs" dxfId="453" priority="147" operator="between">
      <formula>0</formula>
      <formula>0.6</formula>
    </cfRule>
  </conditionalFormatting>
  <conditionalFormatting sqref="X283">
    <cfRule type="cellIs" dxfId="452" priority="139" stopIfTrue="1" operator="equal">
      <formula>"Cerrada"</formula>
    </cfRule>
    <cfRule type="cellIs" dxfId="451" priority="140" stopIfTrue="1" operator="equal">
      <formula>"Abierta con plan"</formula>
    </cfRule>
    <cfRule type="cellIs" dxfId="450" priority="141" stopIfTrue="1" operator="equal">
      <formula>"Abierta sin plan"</formula>
    </cfRule>
    <cfRule type="cellIs" dxfId="449" priority="142" stopIfTrue="1" operator="equal">
      <formula>"Abierta con plan"</formula>
    </cfRule>
    <cfRule type="cellIs" dxfId="448" priority="143" stopIfTrue="1" operator="equal">
      <formula>"Cerrada"</formula>
    </cfRule>
    <cfRule type="cellIs" dxfId="447" priority="144" stopIfTrue="1" operator="equal">
      <formula>"Abierta sin plan"</formula>
    </cfRule>
  </conditionalFormatting>
  <conditionalFormatting sqref="X284:X289">
    <cfRule type="cellIs" dxfId="446" priority="133" stopIfTrue="1" operator="equal">
      <formula>"Cerrada"</formula>
    </cfRule>
    <cfRule type="cellIs" dxfId="445" priority="134" stopIfTrue="1" operator="equal">
      <formula>"Abierta con plan"</formula>
    </cfRule>
    <cfRule type="cellIs" dxfId="444" priority="135" stopIfTrue="1" operator="equal">
      <formula>"Abierta sin plan"</formula>
    </cfRule>
    <cfRule type="cellIs" dxfId="443" priority="136" stopIfTrue="1" operator="equal">
      <formula>"Abierta con plan"</formula>
    </cfRule>
    <cfRule type="cellIs" dxfId="442" priority="137" stopIfTrue="1" operator="equal">
      <formula>"Cerrada"</formula>
    </cfRule>
    <cfRule type="cellIs" dxfId="441" priority="138" stopIfTrue="1" operator="equal">
      <formula>"Abierta sin plan"</formula>
    </cfRule>
  </conditionalFormatting>
  <conditionalFormatting sqref="W284:W289">
    <cfRule type="cellIs" dxfId="440" priority="130" stopIfTrue="1" operator="between">
      <formula>99</formula>
      <formula>100</formula>
    </cfRule>
    <cfRule type="cellIs" dxfId="439" priority="131" stopIfTrue="1" operator="between">
      <formula>81</formula>
      <formula>98</formula>
    </cfRule>
    <cfRule type="cellIs" dxfId="438" priority="132" stopIfTrue="1" operator="between">
      <formula>0</formula>
      <formula>80</formula>
    </cfRule>
  </conditionalFormatting>
  <conditionalFormatting sqref="W284:W289">
    <cfRule type="cellIs" dxfId="437" priority="127" operator="between">
      <formula>0.96</formula>
      <formula>1</formula>
    </cfRule>
    <cfRule type="cellIs" dxfId="436" priority="128" operator="between">
      <formula>0.61</formula>
      <formula>0.95</formula>
    </cfRule>
    <cfRule type="cellIs" dxfId="435" priority="129" operator="between">
      <formula>0</formula>
      <formula>0.6</formula>
    </cfRule>
  </conditionalFormatting>
  <conditionalFormatting sqref="X284:X289">
    <cfRule type="cellIs" dxfId="434" priority="121" stopIfTrue="1" operator="equal">
      <formula>"Cerrada"</formula>
    </cfRule>
    <cfRule type="cellIs" dxfId="433" priority="122" stopIfTrue="1" operator="equal">
      <formula>"Abierta con plan"</formula>
    </cfRule>
    <cfRule type="cellIs" dxfId="432" priority="123" stopIfTrue="1" operator="equal">
      <formula>"Abierta sin plan"</formula>
    </cfRule>
    <cfRule type="cellIs" dxfId="431" priority="124" stopIfTrue="1" operator="equal">
      <formula>"Abierta con plan"</formula>
    </cfRule>
    <cfRule type="cellIs" dxfId="430" priority="125" stopIfTrue="1" operator="equal">
      <formula>"Cerrada"</formula>
    </cfRule>
    <cfRule type="cellIs" dxfId="429" priority="126" stopIfTrue="1" operator="equal">
      <formula>"Abierta sin plan"</formula>
    </cfRule>
  </conditionalFormatting>
  <conditionalFormatting sqref="X290">
    <cfRule type="cellIs" dxfId="428" priority="115" stopIfTrue="1" operator="equal">
      <formula>"Cerrada"</formula>
    </cfRule>
    <cfRule type="cellIs" dxfId="427" priority="116" stopIfTrue="1" operator="equal">
      <formula>"Abierta con plan"</formula>
    </cfRule>
    <cfRule type="cellIs" dxfId="426" priority="117" stopIfTrue="1" operator="equal">
      <formula>"Abierta sin plan"</formula>
    </cfRule>
    <cfRule type="cellIs" dxfId="425" priority="118" stopIfTrue="1" operator="equal">
      <formula>"Abierta con plan"</formula>
    </cfRule>
    <cfRule type="cellIs" dxfId="424" priority="119" stopIfTrue="1" operator="equal">
      <formula>"Cerrada"</formula>
    </cfRule>
    <cfRule type="cellIs" dxfId="423" priority="120" stopIfTrue="1" operator="equal">
      <formula>"Abierta sin plan"</formula>
    </cfRule>
  </conditionalFormatting>
  <conditionalFormatting sqref="W290">
    <cfRule type="cellIs" dxfId="422" priority="112" stopIfTrue="1" operator="between">
      <formula>99</formula>
      <formula>100</formula>
    </cfRule>
    <cfRule type="cellIs" dxfId="421" priority="113" stopIfTrue="1" operator="between">
      <formula>81</formula>
      <formula>98</formula>
    </cfRule>
    <cfRule type="cellIs" dxfId="420" priority="114" stopIfTrue="1" operator="between">
      <formula>0</formula>
      <formula>80</formula>
    </cfRule>
  </conditionalFormatting>
  <conditionalFormatting sqref="W290">
    <cfRule type="cellIs" dxfId="419" priority="109" operator="between">
      <formula>0.96</formula>
      <formula>1</formula>
    </cfRule>
    <cfRule type="cellIs" dxfId="418" priority="110" operator="between">
      <formula>0.61</formula>
      <formula>0.95</formula>
    </cfRule>
    <cfRule type="cellIs" dxfId="417" priority="111" operator="between">
      <formula>0</formula>
      <formula>0.6</formula>
    </cfRule>
  </conditionalFormatting>
  <conditionalFormatting sqref="X290">
    <cfRule type="cellIs" dxfId="416" priority="103" stopIfTrue="1" operator="equal">
      <formula>"Cerrada"</formula>
    </cfRule>
    <cfRule type="cellIs" dxfId="415" priority="104" stopIfTrue="1" operator="equal">
      <formula>"Abierta con plan"</formula>
    </cfRule>
    <cfRule type="cellIs" dxfId="414" priority="105" stopIfTrue="1" operator="equal">
      <formula>"Abierta sin plan"</formula>
    </cfRule>
    <cfRule type="cellIs" dxfId="413" priority="106" stopIfTrue="1" operator="equal">
      <formula>"Abierta con plan"</formula>
    </cfRule>
    <cfRule type="cellIs" dxfId="412" priority="107" stopIfTrue="1" operator="equal">
      <formula>"Cerrada"</formula>
    </cfRule>
    <cfRule type="cellIs" dxfId="411" priority="108" stopIfTrue="1" operator="equal">
      <formula>"Abierta sin plan"</formula>
    </cfRule>
  </conditionalFormatting>
  <conditionalFormatting sqref="X291:X293">
    <cfRule type="cellIs" dxfId="410" priority="97" stopIfTrue="1" operator="equal">
      <formula>"Cerrada"</formula>
    </cfRule>
    <cfRule type="cellIs" dxfId="409" priority="98" stopIfTrue="1" operator="equal">
      <formula>"Abierta con plan"</formula>
    </cfRule>
    <cfRule type="cellIs" dxfId="408" priority="99" stopIfTrue="1" operator="equal">
      <formula>"Abierta sin plan"</formula>
    </cfRule>
    <cfRule type="cellIs" dxfId="407" priority="100" stopIfTrue="1" operator="equal">
      <formula>"Abierta con plan"</formula>
    </cfRule>
    <cfRule type="cellIs" dxfId="406" priority="101" stopIfTrue="1" operator="equal">
      <formula>"Cerrada"</formula>
    </cfRule>
    <cfRule type="cellIs" dxfId="405" priority="102" stopIfTrue="1" operator="equal">
      <formula>"Abierta sin plan"</formula>
    </cfRule>
  </conditionalFormatting>
  <conditionalFormatting sqref="W291:W293">
    <cfRule type="cellIs" dxfId="404" priority="94" stopIfTrue="1" operator="between">
      <formula>99</formula>
      <formula>100</formula>
    </cfRule>
    <cfRule type="cellIs" dxfId="403" priority="95" stopIfTrue="1" operator="between">
      <formula>81</formula>
      <formula>98</formula>
    </cfRule>
    <cfRule type="cellIs" dxfId="402" priority="96" stopIfTrue="1" operator="between">
      <formula>0</formula>
      <formula>80</formula>
    </cfRule>
  </conditionalFormatting>
  <conditionalFormatting sqref="W291:W293">
    <cfRule type="cellIs" dxfId="401" priority="91" operator="between">
      <formula>0.96</formula>
      <formula>1</formula>
    </cfRule>
    <cfRule type="cellIs" dxfId="400" priority="92" operator="between">
      <formula>0.61</formula>
      <formula>0.95</formula>
    </cfRule>
    <cfRule type="cellIs" dxfId="399" priority="93" operator="between">
      <formula>0</formula>
      <formula>0.6</formula>
    </cfRule>
  </conditionalFormatting>
  <conditionalFormatting sqref="X291:X293">
    <cfRule type="cellIs" dxfId="398" priority="85" stopIfTrue="1" operator="equal">
      <formula>"Cerrada"</formula>
    </cfRule>
    <cfRule type="cellIs" dxfId="397" priority="86" stopIfTrue="1" operator="equal">
      <formula>"Abierta con plan"</formula>
    </cfRule>
    <cfRule type="cellIs" dxfId="396" priority="87" stopIfTrue="1" operator="equal">
      <formula>"Abierta sin plan"</formula>
    </cfRule>
    <cfRule type="cellIs" dxfId="395" priority="88" stopIfTrue="1" operator="equal">
      <formula>"Abierta con plan"</formula>
    </cfRule>
    <cfRule type="cellIs" dxfId="394" priority="89" stopIfTrue="1" operator="equal">
      <formula>"Cerrada"</formula>
    </cfRule>
    <cfRule type="cellIs" dxfId="393" priority="90" stopIfTrue="1" operator="equal">
      <formula>"Abierta sin plan"</formula>
    </cfRule>
  </conditionalFormatting>
  <conditionalFormatting sqref="X294">
    <cfRule type="cellIs" dxfId="392" priority="79" stopIfTrue="1" operator="equal">
      <formula>"Cerrada"</formula>
    </cfRule>
    <cfRule type="cellIs" dxfId="391" priority="80" stopIfTrue="1" operator="equal">
      <formula>"Abierta con plan"</formula>
    </cfRule>
    <cfRule type="cellIs" dxfId="390" priority="81" stopIfTrue="1" operator="equal">
      <formula>"Abierta sin plan"</formula>
    </cfRule>
    <cfRule type="cellIs" dxfId="389" priority="82" stopIfTrue="1" operator="equal">
      <formula>"Abierta con plan"</formula>
    </cfRule>
    <cfRule type="cellIs" dxfId="388" priority="83" stopIfTrue="1" operator="equal">
      <formula>"Cerrada"</formula>
    </cfRule>
    <cfRule type="cellIs" dxfId="387" priority="84" stopIfTrue="1" operator="equal">
      <formula>"Abierta sin plan"</formula>
    </cfRule>
  </conditionalFormatting>
  <conditionalFormatting sqref="W294">
    <cfRule type="cellIs" dxfId="386" priority="76" stopIfTrue="1" operator="between">
      <formula>99</formula>
      <formula>100</formula>
    </cfRule>
    <cfRule type="cellIs" dxfId="385" priority="77" stopIfTrue="1" operator="between">
      <formula>81</formula>
      <formula>98</formula>
    </cfRule>
    <cfRule type="cellIs" dxfId="384" priority="78" stopIfTrue="1" operator="between">
      <formula>0</formula>
      <formula>80</formula>
    </cfRule>
  </conditionalFormatting>
  <conditionalFormatting sqref="W294">
    <cfRule type="cellIs" dxfId="383" priority="73" operator="between">
      <formula>0.96</formula>
      <formula>1</formula>
    </cfRule>
    <cfRule type="cellIs" dxfId="382" priority="74" operator="between">
      <formula>0.61</formula>
      <formula>0.95</formula>
    </cfRule>
    <cfRule type="cellIs" dxfId="381" priority="75" operator="between">
      <formula>0</formula>
      <formula>0.6</formula>
    </cfRule>
  </conditionalFormatting>
  <conditionalFormatting sqref="X294">
    <cfRule type="cellIs" dxfId="380" priority="67" stopIfTrue="1" operator="equal">
      <formula>"Cerrada"</formula>
    </cfRule>
    <cfRule type="cellIs" dxfId="379" priority="68" stopIfTrue="1" operator="equal">
      <formula>"Abierta con plan"</formula>
    </cfRule>
    <cfRule type="cellIs" dxfId="378" priority="69" stopIfTrue="1" operator="equal">
      <formula>"Abierta sin plan"</formula>
    </cfRule>
    <cfRule type="cellIs" dxfId="377" priority="70" stopIfTrue="1" operator="equal">
      <formula>"Abierta con plan"</formula>
    </cfRule>
    <cfRule type="cellIs" dxfId="376" priority="71" stopIfTrue="1" operator="equal">
      <formula>"Cerrada"</formula>
    </cfRule>
    <cfRule type="cellIs" dxfId="375" priority="72" stopIfTrue="1" operator="equal">
      <formula>"Abierta sin plan"</formula>
    </cfRule>
  </conditionalFormatting>
  <conditionalFormatting sqref="X295:X299">
    <cfRule type="cellIs" dxfId="374" priority="61" stopIfTrue="1" operator="equal">
      <formula>"Cerrada"</formula>
    </cfRule>
    <cfRule type="cellIs" dxfId="373" priority="62" stopIfTrue="1" operator="equal">
      <formula>"Abierta con plan"</formula>
    </cfRule>
    <cfRule type="cellIs" dxfId="372" priority="63" stopIfTrue="1" operator="equal">
      <formula>"Abierta sin plan"</formula>
    </cfRule>
    <cfRule type="cellIs" dxfId="371" priority="64" stopIfTrue="1" operator="equal">
      <formula>"Abierta con plan"</formula>
    </cfRule>
    <cfRule type="cellIs" dxfId="370" priority="65" stopIfTrue="1" operator="equal">
      <formula>"Cerrada"</formula>
    </cfRule>
    <cfRule type="cellIs" dxfId="369" priority="66" stopIfTrue="1" operator="equal">
      <formula>"Abierta sin plan"</formula>
    </cfRule>
  </conditionalFormatting>
  <conditionalFormatting sqref="W295:W299">
    <cfRule type="cellIs" dxfId="368" priority="58" stopIfTrue="1" operator="between">
      <formula>99</formula>
      <formula>100</formula>
    </cfRule>
    <cfRule type="cellIs" dxfId="367" priority="59" stopIfTrue="1" operator="between">
      <formula>81</formula>
      <formula>98</formula>
    </cfRule>
    <cfRule type="cellIs" dxfId="366" priority="60" stopIfTrue="1" operator="between">
      <formula>0</formula>
      <formula>80</formula>
    </cfRule>
  </conditionalFormatting>
  <conditionalFormatting sqref="W295:W299">
    <cfRule type="cellIs" dxfId="365" priority="55" operator="between">
      <formula>0.96</formula>
      <formula>1</formula>
    </cfRule>
    <cfRule type="cellIs" dxfId="364" priority="56" operator="between">
      <formula>0.61</formula>
      <formula>0.95</formula>
    </cfRule>
    <cfRule type="cellIs" dxfId="363" priority="57" operator="between">
      <formula>0</formula>
      <formula>0.6</formula>
    </cfRule>
  </conditionalFormatting>
  <conditionalFormatting sqref="X295:X299">
    <cfRule type="cellIs" dxfId="362" priority="49" stopIfTrue="1" operator="equal">
      <formula>"Cerrada"</formula>
    </cfRule>
    <cfRule type="cellIs" dxfId="361" priority="50" stopIfTrue="1" operator="equal">
      <formula>"Abierta con plan"</formula>
    </cfRule>
    <cfRule type="cellIs" dxfId="360" priority="51" stopIfTrue="1" operator="equal">
      <formula>"Abierta sin plan"</formula>
    </cfRule>
    <cfRule type="cellIs" dxfId="359" priority="52" stopIfTrue="1" operator="equal">
      <formula>"Abierta con plan"</formula>
    </cfRule>
    <cfRule type="cellIs" dxfId="358" priority="53" stopIfTrue="1" operator="equal">
      <formula>"Cerrada"</formula>
    </cfRule>
    <cfRule type="cellIs" dxfId="357" priority="54" stopIfTrue="1" operator="equal">
      <formula>"Abierta sin plan"</formula>
    </cfRule>
  </conditionalFormatting>
  <conditionalFormatting sqref="X300:X306">
    <cfRule type="cellIs" dxfId="356" priority="43" stopIfTrue="1" operator="equal">
      <formula>"Cerrada"</formula>
    </cfRule>
    <cfRule type="cellIs" dxfId="355" priority="44" stopIfTrue="1" operator="equal">
      <formula>"Abierta con plan"</formula>
    </cfRule>
    <cfRule type="cellIs" dxfId="354" priority="45" stopIfTrue="1" operator="equal">
      <formula>"Abierta sin plan"</formula>
    </cfRule>
    <cfRule type="cellIs" dxfId="353" priority="46" stopIfTrue="1" operator="equal">
      <formula>"Abierta con plan"</formula>
    </cfRule>
    <cfRule type="cellIs" dxfId="352" priority="47" stopIfTrue="1" operator="equal">
      <formula>"Cerrada"</formula>
    </cfRule>
    <cfRule type="cellIs" dxfId="351" priority="48" stopIfTrue="1" operator="equal">
      <formula>"Abierta sin plan"</formula>
    </cfRule>
  </conditionalFormatting>
  <conditionalFormatting sqref="W300:W306">
    <cfRule type="cellIs" dxfId="350" priority="40" stopIfTrue="1" operator="between">
      <formula>99</formula>
      <formula>100</formula>
    </cfRule>
    <cfRule type="cellIs" dxfId="349" priority="41" stopIfTrue="1" operator="between">
      <formula>81</formula>
      <formula>98</formula>
    </cfRule>
    <cfRule type="cellIs" dxfId="348" priority="42" stopIfTrue="1" operator="between">
      <formula>0</formula>
      <formula>80</formula>
    </cfRule>
  </conditionalFormatting>
  <conditionalFormatting sqref="W300:W306">
    <cfRule type="cellIs" dxfId="347" priority="37" operator="between">
      <formula>0.96</formula>
      <formula>1</formula>
    </cfRule>
    <cfRule type="cellIs" dxfId="346" priority="38" operator="between">
      <formula>0.61</formula>
      <formula>0.95</formula>
    </cfRule>
    <cfRule type="cellIs" dxfId="345" priority="39" operator="between">
      <formula>0</formula>
      <formula>0.6</formula>
    </cfRule>
  </conditionalFormatting>
  <conditionalFormatting sqref="X300:X306">
    <cfRule type="cellIs" dxfId="344" priority="31" stopIfTrue="1" operator="equal">
      <formula>"Cerrada"</formula>
    </cfRule>
    <cfRule type="cellIs" dxfId="343" priority="32" stopIfTrue="1" operator="equal">
      <formula>"Abierta con plan"</formula>
    </cfRule>
    <cfRule type="cellIs" dxfId="342" priority="33" stopIfTrue="1" operator="equal">
      <formula>"Abierta sin plan"</formula>
    </cfRule>
    <cfRule type="cellIs" dxfId="341" priority="34" stopIfTrue="1" operator="equal">
      <formula>"Abierta con plan"</formula>
    </cfRule>
    <cfRule type="cellIs" dxfId="340" priority="35" stopIfTrue="1" operator="equal">
      <formula>"Cerrada"</formula>
    </cfRule>
    <cfRule type="cellIs" dxfId="339" priority="36" stopIfTrue="1" operator="equal">
      <formula>"Abierta sin plan"</formula>
    </cfRule>
  </conditionalFormatting>
  <conditionalFormatting sqref="X307">
    <cfRule type="cellIs" dxfId="338" priority="25" stopIfTrue="1" operator="equal">
      <formula>"Cerrada"</formula>
    </cfRule>
    <cfRule type="cellIs" dxfId="337" priority="26" stopIfTrue="1" operator="equal">
      <formula>"Abierta con plan"</formula>
    </cfRule>
    <cfRule type="cellIs" dxfId="336" priority="27" stopIfTrue="1" operator="equal">
      <formula>"Abierta sin plan"</formula>
    </cfRule>
    <cfRule type="cellIs" dxfId="335" priority="28" stopIfTrue="1" operator="equal">
      <formula>"Abierta con plan"</formula>
    </cfRule>
    <cfRule type="cellIs" dxfId="334" priority="29" stopIfTrue="1" operator="equal">
      <formula>"Cerrada"</formula>
    </cfRule>
    <cfRule type="cellIs" dxfId="333" priority="30" stopIfTrue="1" operator="equal">
      <formula>"Abierta sin plan"</formula>
    </cfRule>
  </conditionalFormatting>
  <conditionalFormatting sqref="X307">
    <cfRule type="cellIs" dxfId="332" priority="19" stopIfTrue="1" operator="equal">
      <formula>"Cerrada"</formula>
    </cfRule>
    <cfRule type="cellIs" dxfId="331" priority="20" stopIfTrue="1" operator="equal">
      <formula>"Abierta con plan"</formula>
    </cfRule>
    <cfRule type="cellIs" dxfId="330" priority="21" stopIfTrue="1" operator="equal">
      <formula>"Abierta sin plan"</formula>
    </cfRule>
    <cfRule type="cellIs" dxfId="329" priority="22" stopIfTrue="1" operator="equal">
      <formula>"Abierta con plan"</formula>
    </cfRule>
    <cfRule type="cellIs" dxfId="328" priority="23" stopIfTrue="1" operator="equal">
      <formula>"Cerrada"</formula>
    </cfRule>
    <cfRule type="cellIs" dxfId="327" priority="24" stopIfTrue="1" operator="equal">
      <formula>"Abierta sin plan"</formula>
    </cfRule>
  </conditionalFormatting>
  <conditionalFormatting sqref="W308">
    <cfRule type="cellIs" dxfId="326" priority="16" stopIfTrue="1" operator="between">
      <formula>99</formula>
      <formula>100</formula>
    </cfRule>
    <cfRule type="cellIs" dxfId="325" priority="17" stopIfTrue="1" operator="between">
      <formula>81</formula>
      <formula>98</formula>
    </cfRule>
    <cfRule type="cellIs" dxfId="324" priority="18" stopIfTrue="1" operator="between">
      <formula>0</formula>
      <formula>80</formula>
    </cfRule>
  </conditionalFormatting>
  <conditionalFormatting sqref="W308">
    <cfRule type="cellIs" dxfId="323" priority="13" operator="between">
      <formula>0.96</formula>
      <formula>1</formula>
    </cfRule>
    <cfRule type="cellIs" dxfId="322" priority="14" operator="between">
      <formula>0.61</formula>
      <formula>0.95</formula>
    </cfRule>
    <cfRule type="cellIs" dxfId="321" priority="15" operator="between">
      <formula>0</formula>
      <formula>0.6</formula>
    </cfRule>
  </conditionalFormatting>
  <conditionalFormatting sqref="X308">
    <cfRule type="cellIs" dxfId="320" priority="7" stopIfTrue="1" operator="equal">
      <formula>"Cerrada"</formula>
    </cfRule>
    <cfRule type="cellIs" dxfId="319" priority="8" stopIfTrue="1" operator="equal">
      <formula>"Abierta con plan"</formula>
    </cfRule>
    <cfRule type="cellIs" dxfId="318" priority="9" stopIfTrue="1" operator="equal">
      <formula>"Abierta sin plan"</formula>
    </cfRule>
    <cfRule type="cellIs" dxfId="317" priority="10" stopIfTrue="1" operator="equal">
      <formula>"Abierta con plan"</formula>
    </cfRule>
    <cfRule type="cellIs" dxfId="316" priority="11" stopIfTrue="1" operator="equal">
      <formula>"Cerrada"</formula>
    </cfRule>
    <cfRule type="cellIs" dxfId="315" priority="12" stopIfTrue="1" operator="equal">
      <formula>"Abierta sin plan"</formula>
    </cfRule>
  </conditionalFormatting>
  <conditionalFormatting sqref="X308">
    <cfRule type="cellIs" dxfId="314" priority="1" stopIfTrue="1" operator="equal">
      <formula>"Cerrada"</formula>
    </cfRule>
    <cfRule type="cellIs" dxfId="313" priority="2" stopIfTrue="1" operator="equal">
      <formula>"Abierta con plan"</formula>
    </cfRule>
    <cfRule type="cellIs" dxfId="312" priority="3" stopIfTrue="1" operator="equal">
      <formula>"Abierta sin plan"</formula>
    </cfRule>
    <cfRule type="cellIs" dxfId="311" priority="4" stopIfTrue="1" operator="equal">
      <formula>"Abierta con plan"</formula>
    </cfRule>
    <cfRule type="cellIs" dxfId="310" priority="5" stopIfTrue="1" operator="equal">
      <formula>"Cerrada"</formula>
    </cfRule>
    <cfRule type="cellIs" dxfId="309" priority="6" stopIfTrue="1" operator="equal">
      <formula>"Abierta sin plan"</formula>
    </cfRule>
  </conditionalFormatting>
  <dataValidations count="7">
    <dataValidation type="list" allowBlank="1" showInputMessage="1" showErrorMessage="1" sqref="Q6:Q308">
      <formula1>ACCION1</formula1>
    </dataValidation>
    <dataValidation type="list" allowBlank="1" showInputMessage="1" showErrorMessage="1" sqref="G6:G308">
      <formula1>vicepresidencias</formula1>
    </dataValidation>
    <dataValidation type="list" allowBlank="1" showInputMessage="1" showErrorMessage="1" sqref="X6:X308">
      <formula1>ESTADO</formula1>
    </dataValidation>
    <dataValidation type="list" allowBlank="1" showInputMessage="1" showErrorMessage="1" sqref="F6:F299 F307:F308">
      <formula1>procesos</formula1>
    </dataValidation>
    <dataValidation type="list" allowBlank="1" showInputMessage="1" showErrorMessage="1" sqref="M6:M308">
      <formula1>TIPOI</formula1>
    </dataValidation>
    <dataValidation type="list" allowBlank="1" showInputMessage="1" showErrorMessage="1" sqref="F300:F306">
      <formula1>PROCESO</formula1>
    </dataValidation>
    <dataValidation type="list" allowBlank="1" showInputMessage="1" showErrorMessage="1" sqref="I6:I310">
      <formula1>AUDITOR</formula1>
    </dataValidation>
  </dataValidations>
  <printOptions horizontalCentered="1" verticalCentered="1"/>
  <pageMargins left="0.51181102362204722" right="0.19685039370078741" top="1.7716535433070868" bottom="0.39370078740157483" header="0" footer="0"/>
  <pageSetup scale="21" orientation="landscape" r:id="rId1"/>
  <headerFooter alignWithMargins="0">
    <oddHeader>&amp;F</oddHeader>
    <oddFooter>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showGridLines="0" topLeftCell="A34" workbookViewId="0">
      <pane ySplit="2" topLeftCell="A36" activePane="bottomLeft" state="frozen"/>
      <selection activeCell="A34" sqref="A34"/>
      <selection pane="bottomLeft"/>
    </sheetView>
  </sheetViews>
  <sheetFormatPr baseColWidth="10" defaultRowHeight="12.75" x14ac:dyDescent="0.2"/>
  <cols>
    <col min="1" max="1" width="16.5703125" customWidth="1"/>
    <col min="2" max="2" width="15.7109375" customWidth="1"/>
    <col min="3" max="3" width="15.28515625" customWidth="1"/>
    <col min="4" max="4" width="13.140625" customWidth="1"/>
    <col min="5" max="5" width="19" customWidth="1"/>
    <col min="6" max="6" width="13.140625" customWidth="1"/>
    <col min="7" max="7" width="8" customWidth="1"/>
  </cols>
  <sheetData>
    <row r="1" spans="2:15" x14ac:dyDescent="0.2">
      <c r="I1" s="280"/>
      <c r="J1" s="280"/>
      <c r="K1" s="280"/>
      <c r="L1" s="280"/>
      <c r="M1" s="280"/>
      <c r="N1" s="280"/>
      <c r="O1" s="280"/>
    </row>
    <row r="2" spans="2:15" x14ac:dyDescent="0.2">
      <c r="B2" s="329" t="s">
        <v>44</v>
      </c>
      <c r="C2" t="s">
        <v>457</v>
      </c>
    </row>
    <row r="3" spans="2:15" x14ac:dyDescent="0.2">
      <c r="B3" s="329" t="s">
        <v>775</v>
      </c>
      <c r="C3" t="s">
        <v>691</v>
      </c>
    </row>
    <row r="4" spans="2:15" x14ac:dyDescent="0.2">
      <c r="H4" s="280"/>
    </row>
    <row r="5" spans="2:15" x14ac:dyDescent="0.2">
      <c r="B5" s="329" t="s">
        <v>660</v>
      </c>
      <c r="C5" s="329" t="s">
        <v>218</v>
      </c>
    </row>
    <row r="6" spans="2:15" ht="25.5" x14ac:dyDescent="0.2">
      <c r="B6" s="329" t="s">
        <v>25</v>
      </c>
      <c r="C6" s="330" t="s">
        <v>430</v>
      </c>
      <c r="D6" s="330" t="s">
        <v>429</v>
      </c>
      <c r="E6" s="330" t="s">
        <v>428</v>
      </c>
      <c r="F6" s="330" t="s">
        <v>117</v>
      </c>
    </row>
    <row r="7" spans="2:15" x14ac:dyDescent="0.2">
      <c r="B7" t="s">
        <v>480</v>
      </c>
      <c r="C7" s="332">
        <v>83</v>
      </c>
      <c r="D7" s="332">
        <v>13</v>
      </c>
      <c r="E7" s="332">
        <v>9</v>
      </c>
      <c r="F7" s="332">
        <v>105</v>
      </c>
    </row>
    <row r="8" spans="2:15" x14ac:dyDescent="0.2">
      <c r="B8" t="s">
        <v>117</v>
      </c>
      <c r="C8" s="332">
        <v>83</v>
      </c>
      <c r="D8" s="332">
        <v>13</v>
      </c>
      <c r="E8" s="332">
        <v>9</v>
      </c>
      <c r="F8" s="332">
        <v>105</v>
      </c>
      <c r="I8" s="280"/>
      <c r="J8" s="280"/>
      <c r="K8" s="280"/>
      <c r="L8" s="141"/>
      <c r="M8" s="141"/>
    </row>
    <row r="9" spans="2:15" x14ac:dyDescent="0.2">
      <c r="J9" s="280"/>
    </row>
    <row r="10" spans="2:15" x14ac:dyDescent="0.2">
      <c r="B10" s="329" t="s">
        <v>44</v>
      </c>
      <c r="C10" s="389">
        <v>2017</v>
      </c>
    </row>
    <row r="11" spans="2:15" x14ac:dyDescent="0.2">
      <c r="B11" s="329" t="s">
        <v>281</v>
      </c>
      <c r="C11" t="s">
        <v>691</v>
      </c>
    </row>
    <row r="13" spans="2:15" x14ac:dyDescent="0.2">
      <c r="B13" s="329" t="s">
        <v>693</v>
      </c>
      <c r="C13" s="329" t="s">
        <v>218</v>
      </c>
    </row>
    <row r="14" spans="2:15" x14ac:dyDescent="0.2">
      <c r="B14" s="329" t="s">
        <v>25</v>
      </c>
      <c r="C14" s="450" t="s">
        <v>429</v>
      </c>
      <c r="D14" t="s">
        <v>117</v>
      </c>
    </row>
    <row r="15" spans="2:15" x14ac:dyDescent="0.2">
      <c r="B15" t="s">
        <v>480</v>
      </c>
      <c r="C15" s="331">
        <v>13</v>
      </c>
      <c r="D15" s="331">
        <v>13</v>
      </c>
    </row>
    <row r="16" spans="2:15" x14ac:dyDescent="0.2">
      <c r="B16" t="s">
        <v>117</v>
      </c>
      <c r="C16" s="331">
        <v>13</v>
      </c>
      <c r="D16" s="331">
        <v>13</v>
      </c>
    </row>
    <row r="18" spans="5:6" x14ac:dyDescent="0.2">
      <c r="E18" s="97"/>
      <c r="F18" s="403"/>
    </row>
    <row r="19" spans="5:6" x14ac:dyDescent="0.2">
      <c r="E19" s="97"/>
      <c r="F19" s="389"/>
    </row>
    <row r="20" spans="5:6" x14ac:dyDescent="0.2">
      <c r="F20" s="280"/>
    </row>
    <row r="21" spans="5:6" x14ac:dyDescent="0.2">
      <c r="F21" s="280"/>
    </row>
    <row r="35" spans="2:13" ht="51.75" customHeight="1" x14ac:dyDescent="0.2">
      <c r="B35" s="472" t="s">
        <v>728</v>
      </c>
      <c r="C35" s="472"/>
      <c r="D35" s="472"/>
      <c r="E35" s="472"/>
      <c r="F35" s="472"/>
      <c r="G35" s="472"/>
      <c r="H35" s="472"/>
      <c r="I35" s="472"/>
      <c r="J35" s="472"/>
      <c r="K35" s="472"/>
      <c r="L35" s="472"/>
      <c r="M35" s="472"/>
    </row>
    <row r="38" spans="2:13" ht="13.5" thickBot="1" x14ac:dyDescent="0.25"/>
    <row r="39" spans="2:13" ht="28.5" customHeight="1" thickBot="1" x14ac:dyDescent="0.25">
      <c r="B39" s="11"/>
      <c r="C39" s="393" t="s">
        <v>723</v>
      </c>
      <c r="D39" s="395" t="s">
        <v>724</v>
      </c>
      <c r="E39" s="394" t="s">
        <v>662</v>
      </c>
    </row>
    <row r="40" spans="2:13" ht="25.5" customHeight="1" thickBot="1" x14ac:dyDescent="0.25">
      <c r="B40" s="399" t="s">
        <v>729</v>
      </c>
      <c r="C40" s="400">
        <v>83</v>
      </c>
      <c r="D40" s="391">
        <v>26</v>
      </c>
      <c r="E40" s="392">
        <v>5</v>
      </c>
    </row>
    <row r="41" spans="2:13" ht="13.5" thickBot="1" x14ac:dyDescent="0.25">
      <c r="D41" s="380" t="s">
        <v>502</v>
      </c>
      <c r="E41" s="381">
        <f>SUM(C40:E40)</f>
        <v>114</v>
      </c>
    </row>
    <row r="43" spans="2:13" ht="13.5" thickBot="1" x14ac:dyDescent="0.25"/>
    <row r="44" spans="2:13" ht="31.5" customHeight="1" x14ac:dyDescent="0.2">
      <c r="B44" s="390" t="s">
        <v>730</v>
      </c>
      <c r="C44" s="397">
        <f>+C40+D40</f>
        <v>109</v>
      </c>
    </row>
    <row r="45" spans="2:13" ht="27" customHeight="1" thickBot="1" x14ac:dyDescent="0.25">
      <c r="B45" s="396" t="s">
        <v>731</v>
      </c>
      <c r="C45" s="398">
        <f>+E40</f>
        <v>5</v>
      </c>
    </row>
    <row r="51" spans="1:2" ht="25.5" customHeight="1" x14ac:dyDescent="0.2">
      <c r="A51" s="473" t="s">
        <v>1007</v>
      </c>
      <c r="B51" s="473"/>
    </row>
    <row r="73" spans="8:8" ht="15" x14ac:dyDescent="0.2">
      <c r="H73" s="16"/>
    </row>
  </sheetData>
  <mergeCells count="2">
    <mergeCell ref="B35:M35"/>
    <mergeCell ref="A51:B51"/>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showGridLines="0" topLeftCell="A34" workbookViewId="0">
      <pane ySplit="2" topLeftCell="A36" activePane="bottomLeft" state="frozen"/>
      <selection activeCell="A34" sqref="A34"/>
      <selection pane="bottomLeft" activeCell="D50" sqref="D50"/>
    </sheetView>
  </sheetViews>
  <sheetFormatPr baseColWidth="10" defaultRowHeight="12.75" x14ac:dyDescent="0.2"/>
  <cols>
    <col min="1" max="1" width="16.5703125" customWidth="1"/>
    <col min="2" max="2" width="21.28515625" customWidth="1"/>
    <col min="3" max="5" width="19" customWidth="1"/>
    <col min="6" max="6" width="13.140625" customWidth="1"/>
    <col min="7" max="7" width="8" customWidth="1"/>
  </cols>
  <sheetData>
    <row r="1" spans="2:15" x14ac:dyDescent="0.2">
      <c r="I1" s="280"/>
      <c r="J1" s="280"/>
      <c r="K1" s="280"/>
      <c r="L1" s="280"/>
      <c r="M1" s="280"/>
      <c r="N1" s="280"/>
      <c r="O1" s="280"/>
    </row>
    <row r="3" spans="2:15" x14ac:dyDescent="0.2">
      <c r="B3" s="329" t="s">
        <v>44</v>
      </c>
      <c r="C3" t="s">
        <v>457</v>
      </c>
    </row>
    <row r="4" spans="2:15" x14ac:dyDescent="0.2">
      <c r="H4" s="280"/>
    </row>
    <row r="5" spans="2:15" x14ac:dyDescent="0.2">
      <c r="B5" s="329" t="s">
        <v>660</v>
      </c>
      <c r="C5" s="329" t="s">
        <v>218</v>
      </c>
    </row>
    <row r="6" spans="2:15" ht="25.5" x14ac:dyDescent="0.2">
      <c r="B6" s="329" t="s">
        <v>25</v>
      </c>
      <c r="C6" s="330" t="s">
        <v>430</v>
      </c>
      <c r="D6" s="330" t="s">
        <v>429</v>
      </c>
      <c r="E6" s="330" t="s">
        <v>428</v>
      </c>
      <c r="F6" s="330" t="s">
        <v>117</v>
      </c>
    </row>
    <row r="7" spans="2:15" x14ac:dyDescent="0.2">
      <c r="B7" t="s">
        <v>481</v>
      </c>
      <c r="C7" s="332">
        <v>113</v>
      </c>
      <c r="D7" s="332">
        <v>44</v>
      </c>
      <c r="E7" s="332">
        <v>11</v>
      </c>
      <c r="F7" s="332">
        <v>168</v>
      </c>
    </row>
    <row r="8" spans="2:15" x14ac:dyDescent="0.2">
      <c r="B8" t="s">
        <v>117</v>
      </c>
      <c r="C8" s="332">
        <v>113</v>
      </c>
      <c r="D8" s="332">
        <v>44</v>
      </c>
      <c r="E8" s="332">
        <v>11</v>
      </c>
      <c r="F8" s="332">
        <v>168</v>
      </c>
      <c r="I8" s="280"/>
      <c r="J8" s="280"/>
      <c r="K8" s="280"/>
      <c r="L8" s="141"/>
      <c r="M8" s="141"/>
    </row>
    <row r="9" spans="2:15" x14ac:dyDescent="0.2">
      <c r="J9" s="280"/>
    </row>
    <row r="11" spans="2:15" x14ac:dyDescent="0.2">
      <c r="B11" s="329" t="s">
        <v>44</v>
      </c>
      <c r="C11" s="389">
        <v>2017</v>
      </c>
    </row>
    <row r="13" spans="2:15" x14ac:dyDescent="0.2">
      <c r="B13" s="329" t="s">
        <v>693</v>
      </c>
      <c r="C13" s="329" t="s">
        <v>218</v>
      </c>
    </row>
    <row r="14" spans="2:15" x14ac:dyDescent="0.2">
      <c r="B14" s="329" t="s">
        <v>25</v>
      </c>
      <c r="C14" s="450" t="s">
        <v>429</v>
      </c>
      <c r="D14" t="s">
        <v>117</v>
      </c>
    </row>
    <row r="15" spans="2:15" x14ac:dyDescent="0.2">
      <c r="B15" t="s">
        <v>481</v>
      </c>
      <c r="C15" s="331">
        <v>17</v>
      </c>
      <c r="D15" s="331">
        <v>17</v>
      </c>
    </row>
    <row r="16" spans="2:15" x14ac:dyDescent="0.2">
      <c r="B16" t="s">
        <v>117</v>
      </c>
      <c r="C16" s="331">
        <v>17</v>
      </c>
      <c r="D16" s="331">
        <v>17</v>
      </c>
    </row>
    <row r="18" spans="5:10" x14ac:dyDescent="0.2">
      <c r="F18" s="403"/>
      <c r="J18" s="280"/>
    </row>
    <row r="19" spans="5:10" x14ac:dyDescent="0.2">
      <c r="F19" s="389"/>
    </row>
    <row r="20" spans="5:10" x14ac:dyDescent="0.2">
      <c r="F20" s="280"/>
    </row>
    <row r="21" spans="5:10" x14ac:dyDescent="0.2">
      <c r="E21" s="34"/>
    </row>
    <row r="35" spans="2:13" ht="51.75" customHeight="1" x14ac:dyDescent="0.2">
      <c r="B35" s="472" t="s">
        <v>922</v>
      </c>
      <c r="C35" s="472"/>
      <c r="D35" s="472"/>
      <c r="E35" s="472"/>
      <c r="F35" s="472"/>
      <c r="G35" s="472"/>
      <c r="H35" s="472"/>
      <c r="I35" s="472"/>
      <c r="J35" s="472"/>
      <c r="K35" s="472"/>
      <c r="L35" s="472"/>
      <c r="M35" s="472"/>
    </row>
    <row r="38" spans="2:13" ht="13.5" thickBot="1" x14ac:dyDescent="0.25"/>
    <row r="39" spans="2:13" ht="28.5" customHeight="1" thickBot="1" x14ac:dyDescent="0.25">
      <c r="B39" s="11"/>
      <c r="C39" s="393" t="s">
        <v>724</v>
      </c>
      <c r="D39" s="395" t="s">
        <v>723</v>
      </c>
      <c r="E39" s="394" t="s">
        <v>662</v>
      </c>
    </row>
    <row r="40" spans="2:13" ht="25.5" customHeight="1" thickBot="1" x14ac:dyDescent="0.25">
      <c r="B40" s="393" t="s">
        <v>727</v>
      </c>
      <c r="C40" s="400">
        <v>61</v>
      </c>
      <c r="D40" s="391">
        <v>113</v>
      </c>
      <c r="E40" s="392">
        <v>10</v>
      </c>
    </row>
    <row r="41" spans="2:13" ht="13.5" thickBot="1" x14ac:dyDescent="0.25">
      <c r="D41" s="380" t="s">
        <v>502</v>
      </c>
      <c r="E41" s="381">
        <f>SUM(C40:E40)</f>
        <v>184</v>
      </c>
    </row>
    <row r="43" spans="2:13" ht="13.5" thickBot="1" x14ac:dyDescent="0.25"/>
    <row r="44" spans="2:13" ht="20.25" customHeight="1" x14ac:dyDescent="0.2">
      <c r="B44" s="390" t="s">
        <v>730</v>
      </c>
      <c r="C44" s="397">
        <f>C40+D40</f>
        <v>174</v>
      </c>
    </row>
    <row r="45" spans="2:13" ht="20.25" customHeight="1" thickBot="1" x14ac:dyDescent="0.25">
      <c r="B45" s="396" t="s">
        <v>731</v>
      </c>
      <c r="C45" s="398">
        <f>E40</f>
        <v>10</v>
      </c>
    </row>
    <row r="51" spans="1:2" ht="25.5" customHeight="1" x14ac:dyDescent="0.2">
      <c r="A51" s="473" t="s">
        <v>1007</v>
      </c>
      <c r="B51" s="473"/>
    </row>
    <row r="73" spans="8:8" ht="15" x14ac:dyDescent="0.2">
      <c r="H73" s="16"/>
    </row>
  </sheetData>
  <mergeCells count="2">
    <mergeCell ref="A51:B51"/>
    <mergeCell ref="B35:M35"/>
  </mergeCell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topLeftCell="A16" workbookViewId="0">
      <pane ySplit="3" topLeftCell="A19" activePane="bottomLeft" state="frozen"/>
      <selection activeCell="A16" sqref="A16"/>
      <selection pane="bottomLeft" activeCell="A18" sqref="A18"/>
    </sheetView>
  </sheetViews>
  <sheetFormatPr baseColWidth="10" defaultRowHeight="12.75" x14ac:dyDescent="0.2"/>
  <cols>
    <col min="1" max="1" width="36" customWidth="1"/>
    <col min="2" max="2" width="21.28515625" customWidth="1"/>
    <col min="3" max="5" width="16.140625" customWidth="1"/>
    <col min="6" max="6" width="13.140625" customWidth="1"/>
    <col min="7" max="7" width="8" customWidth="1"/>
  </cols>
  <sheetData>
    <row r="1" spans="2:15" x14ac:dyDescent="0.2">
      <c r="I1" s="280"/>
      <c r="J1" s="280"/>
      <c r="K1" s="280"/>
      <c r="L1" s="280"/>
      <c r="M1" s="280"/>
      <c r="N1" s="280"/>
      <c r="O1" s="280"/>
    </row>
    <row r="2" spans="2:15" x14ac:dyDescent="0.2">
      <c r="B2" s="329" t="s">
        <v>813</v>
      </c>
      <c r="C2" t="s">
        <v>691</v>
      </c>
    </row>
    <row r="3" spans="2:15" x14ac:dyDescent="0.2">
      <c r="B3" s="329" t="s">
        <v>25</v>
      </c>
      <c r="C3" t="s">
        <v>691</v>
      </c>
    </row>
    <row r="4" spans="2:15" x14ac:dyDescent="0.2">
      <c r="H4" s="280"/>
    </row>
    <row r="5" spans="2:15" x14ac:dyDescent="0.2">
      <c r="B5" s="329" t="s">
        <v>660</v>
      </c>
      <c r="C5" s="329" t="s">
        <v>218</v>
      </c>
    </row>
    <row r="6" spans="2:15" x14ac:dyDescent="0.2">
      <c r="B6" s="329" t="s">
        <v>725</v>
      </c>
      <c r="C6" s="330" t="s">
        <v>430</v>
      </c>
      <c r="D6" s="330" t="s">
        <v>429</v>
      </c>
      <c r="E6" s="330" t="s">
        <v>428</v>
      </c>
      <c r="F6" s="330" t="s">
        <v>117</v>
      </c>
    </row>
    <row r="7" spans="2:15" x14ac:dyDescent="0.2">
      <c r="B7">
        <v>2012</v>
      </c>
      <c r="C7" s="332">
        <v>1</v>
      </c>
      <c r="D7" s="332"/>
      <c r="E7" s="332"/>
      <c r="F7" s="332">
        <v>1</v>
      </c>
    </row>
    <row r="8" spans="2:15" x14ac:dyDescent="0.2">
      <c r="B8">
        <v>2013</v>
      </c>
      <c r="C8" s="332">
        <v>25</v>
      </c>
      <c r="D8" s="332"/>
      <c r="E8" s="332"/>
      <c r="F8" s="332">
        <v>25</v>
      </c>
      <c r="I8" s="280"/>
      <c r="J8" s="280"/>
      <c r="K8" s="280"/>
      <c r="L8" s="141"/>
      <c r="M8" s="141"/>
    </row>
    <row r="9" spans="2:15" x14ac:dyDescent="0.2">
      <c r="B9">
        <v>2014</v>
      </c>
      <c r="C9" s="332">
        <v>20</v>
      </c>
      <c r="D9" s="332"/>
      <c r="E9" s="332">
        <v>3</v>
      </c>
      <c r="F9" s="332">
        <v>23</v>
      </c>
      <c r="J9" s="280"/>
    </row>
    <row r="10" spans="2:15" x14ac:dyDescent="0.2">
      <c r="B10">
        <v>2015</v>
      </c>
      <c r="C10" s="332">
        <v>44</v>
      </c>
      <c r="D10" s="332"/>
      <c r="E10" s="332">
        <v>1</v>
      </c>
      <c r="F10" s="332">
        <v>45</v>
      </c>
    </row>
    <row r="11" spans="2:15" x14ac:dyDescent="0.2">
      <c r="B11">
        <v>2016</v>
      </c>
      <c r="C11" s="332">
        <v>106</v>
      </c>
      <c r="D11" s="332">
        <v>57</v>
      </c>
      <c r="E11" s="379">
        <v>16</v>
      </c>
      <c r="F11" s="332">
        <v>179</v>
      </c>
    </row>
    <row r="12" spans="2:15" x14ac:dyDescent="0.2">
      <c r="B12">
        <v>2017</v>
      </c>
      <c r="C12" s="332"/>
      <c r="D12" s="332">
        <v>28</v>
      </c>
      <c r="E12" s="332"/>
      <c r="F12" s="332">
        <v>28</v>
      </c>
    </row>
    <row r="13" spans="2:15" x14ac:dyDescent="0.2">
      <c r="B13" t="s">
        <v>690</v>
      </c>
      <c r="C13" s="332"/>
      <c r="D13" s="332">
        <v>2</v>
      </c>
      <c r="E13" s="332"/>
      <c r="F13" s="332">
        <v>2</v>
      </c>
    </row>
    <row r="14" spans="2:15" x14ac:dyDescent="0.2">
      <c r="B14" t="s">
        <v>117</v>
      </c>
      <c r="C14" s="379">
        <v>196</v>
      </c>
      <c r="D14" s="379">
        <v>87</v>
      </c>
      <c r="E14" s="332">
        <v>20</v>
      </c>
      <c r="F14" s="332">
        <v>303</v>
      </c>
      <c r="G14">
        <f>+GETPIVOTDATA("CÓDIGO (2)",$B$5)-GETPIVOTDATA("CÓDIGO (2)",$B$5,"ESTADO (17)","Cerrada")</f>
        <v>283</v>
      </c>
      <c r="H14">
        <f>+G14+15</f>
        <v>298</v>
      </c>
    </row>
    <row r="15" spans="2:15" x14ac:dyDescent="0.2">
      <c r="H15" s="280"/>
    </row>
    <row r="18" spans="2:11" ht="47.25" customHeight="1" x14ac:dyDescent="0.2">
      <c r="B18" s="474" t="s">
        <v>1026</v>
      </c>
      <c r="C18" s="475"/>
      <c r="D18" s="475"/>
      <c r="E18" s="475"/>
      <c r="F18" s="475"/>
      <c r="G18" s="475"/>
      <c r="H18" s="475"/>
    </row>
    <row r="19" spans="2:11" ht="15" customHeight="1" x14ac:dyDescent="0.2"/>
    <row r="29" spans="2:11" x14ac:dyDescent="0.2">
      <c r="K29" s="24"/>
    </row>
    <row r="30" spans="2:11" x14ac:dyDescent="0.2">
      <c r="K30" s="24"/>
    </row>
    <row r="31" spans="2:11" x14ac:dyDescent="0.2">
      <c r="K31" s="24"/>
    </row>
    <row r="53" spans="1:8" ht="15" x14ac:dyDescent="0.2">
      <c r="A53" s="280" t="s">
        <v>1007</v>
      </c>
      <c r="H53" s="16"/>
    </row>
  </sheetData>
  <mergeCells count="1">
    <mergeCell ref="B18:H18"/>
  </mergeCell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showGridLines="0" topLeftCell="A40" workbookViewId="0">
      <pane ySplit="4" topLeftCell="A44" activePane="bottomLeft" state="frozen"/>
      <selection activeCell="A40" sqref="A40"/>
      <selection pane="bottomLeft"/>
    </sheetView>
  </sheetViews>
  <sheetFormatPr baseColWidth="10" defaultRowHeight="12.75" x14ac:dyDescent="0.2"/>
  <cols>
    <col min="1" max="1" width="17.140625" customWidth="1"/>
    <col min="2" max="2" width="50.140625" customWidth="1"/>
    <col min="3" max="4" width="16.140625" customWidth="1"/>
    <col min="5" max="6" width="13.140625" customWidth="1"/>
    <col min="7" max="7" width="8" customWidth="1"/>
  </cols>
  <sheetData>
    <row r="1" spans="2:15" x14ac:dyDescent="0.2">
      <c r="I1" s="280"/>
      <c r="J1" s="280"/>
      <c r="K1" s="280"/>
      <c r="L1" s="280"/>
      <c r="M1" s="280"/>
      <c r="N1" s="280"/>
      <c r="O1" s="280"/>
    </row>
    <row r="3" spans="2:15" x14ac:dyDescent="0.2">
      <c r="B3" s="329" t="s">
        <v>725</v>
      </c>
      <c r="C3" t="s">
        <v>691</v>
      </c>
    </row>
    <row r="4" spans="2:15" x14ac:dyDescent="0.2">
      <c r="H4" s="280"/>
    </row>
    <row r="5" spans="2:15" x14ac:dyDescent="0.2">
      <c r="B5" s="329" t="s">
        <v>660</v>
      </c>
      <c r="C5" s="329" t="s">
        <v>218</v>
      </c>
    </row>
    <row r="6" spans="2:15" x14ac:dyDescent="0.2">
      <c r="B6" s="329" t="s">
        <v>23</v>
      </c>
      <c r="C6" s="330" t="s">
        <v>430</v>
      </c>
      <c r="D6" s="330" t="s">
        <v>429</v>
      </c>
      <c r="E6" s="330" t="s">
        <v>428</v>
      </c>
      <c r="F6" s="330" t="s">
        <v>117</v>
      </c>
    </row>
    <row r="7" spans="2:15" x14ac:dyDescent="0.2">
      <c r="B7" t="s">
        <v>178</v>
      </c>
      <c r="C7" s="332">
        <v>1</v>
      </c>
      <c r="D7" s="332">
        <v>1</v>
      </c>
      <c r="E7" s="332"/>
      <c r="F7" s="332">
        <v>2</v>
      </c>
    </row>
    <row r="8" spans="2:15" x14ac:dyDescent="0.2">
      <c r="B8" t="s">
        <v>179</v>
      </c>
      <c r="C8" s="332">
        <v>9</v>
      </c>
      <c r="D8" s="332">
        <v>4</v>
      </c>
      <c r="E8" s="332">
        <v>1</v>
      </c>
      <c r="F8" s="332">
        <v>14</v>
      </c>
    </row>
    <row r="9" spans="2:15" x14ac:dyDescent="0.2">
      <c r="B9" t="s">
        <v>263</v>
      </c>
      <c r="C9" s="332">
        <v>48</v>
      </c>
      <c r="D9" s="332">
        <v>20</v>
      </c>
      <c r="E9" s="332">
        <v>1</v>
      </c>
      <c r="F9" s="332">
        <v>69</v>
      </c>
    </row>
    <row r="10" spans="2:15" x14ac:dyDescent="0.2">
      <c r="B10" t="s">
        <v>157</v>
      </c>
      <c r="C10" s="332">
        <v>6</v>
      </c>
      <c r="D10" s="332">
        <v>6</v>
      </c>
      <c r="E10" s="332"/>
      <c r="F10" s="332">
        <v>12</v>
      </c>
    </row>
    <row r="11" spans="2:15" x14ac:dyDescent="0.2">
      <c r="B11" t="s">
        <v>156</v>
      </c>
      <c r="C11" s="332">
        <v>25</v>
      </c>
      <c r="D11" s="332">
        <v>11</v>
      </c>
      <c r="E11" s="332">
        <v>8</v>
      </c>
      <c r="F11" s="332">
        <v>44</v>
      </c>
    </row>
    <row r="12" spans="2:15" x14ac:dyDescent="0.2">
      <c r="B12" t="s">
        <v>118</v>
      </c>
      <c r="C12" s="332">
        <v>70</v>
      </c>
      <c r="D12" s="332">
        <v>30</v>
      </c>
      <c r="E12" s="332">
        <v>8</v>
      </c>
      <c r="F12" s="332">
        <v>108</v>
      </c>
    </row>
    <row r="13" spans="2:15" x14ac:dyDescent="0.2">
      <c r="B13" t="s">
        <v>385</v>
      </c>
      <c r="C13" s="332">
        <v>21</v>
      </c>
      <c r="D13" s="332">
        <v>9</v>
      </c>
      <c r="E13" s="332">
        <v>2</v>
      </c>
      <c r="F13" s="332">
        <v>32</v>
      </c>
    </row>
    <row r="14" spans="2:15" x14ac:dyDescent="0.2">
      <c r="B14" t="s">
        <v>548</v>
      </c>
      <c r="C14" s="332">
        <v>16</v>
      </c>
      <c r="D14" s="332">
        <v>6</v>
      </c>
      <c r="E14" s="332"/>
      <c r="F14" s="332">
        <v>22</v>
      </c>
    </row>
    <row r="15" spans="2:15" x14ac:dyDescent="0.2">
      <c r="B15" t="s">
        <v>117</v>
      </c>
      <c r="C15" s="332">
        <v>196</v>
      </c>
      <c r="D15" s="332">
        <v>87</v>
      </c>
      <c r="E15" s="332">
        <v>20</v>
      </c>
      <c r="F15" s="332">
        <v>303</v>
      </c>
      <c r="G15">
        <f>GETPIVOTDATA("CÓDIGO (2)",$B$5)-GETPIVOTDATA("CÓDIGO (2)",$B$5,"ESTADO (17)","Cerrada")</f>
        <v>283</v>
      </c>
      <c r="H15">
        <f>G15+15</f>
        <v>298</v>
      </c>
    </row>
    <row r="16" spans="2:15" ht="16.5" customHeight="1" x14ac:dyDescent="0.2"/>
    <row r="17" spans="2:13" ht="20.25" customHeight="1" x14ac:dyDescent="0.2">
      <c r="C17" s="332"/>
      <c r="D17" s="332"/>
      <c r="E17" s="332"/>
      <c r="F17" s="332"/>
    </row>
    <row r="18" spans="2:13" ht="20.25" customHeight="1" x14ac:dyDescent="0.2">
      <c r="C18" s="332"/>
      <c r="D18" s="332"/>
      <c r="E18" s="332"/>
      <c r="F18" s="332"/>
    </row>
    <row r="19" spans="2:13" ht="20.25" customHeight="1" x14ac:dyDescent="0.2">
      <c r="C19" s="332"/>
      <c r="D19" s="332"/>
      <c r="E19" s="332"/>
      <c r="F19" s="332"/>
    </row>
    <row r="20" spans="2:13" x14ac:dyDescent="0.2">
      <c r="B20" s="329" t="s">
        <v>775</v>
      </c>
      <c r="C20" s="389">
        <v>2017</v>
      </c>
      <c r="I20" s="280"/>
      <c r="J20" s="280"/>
      <c r="K20" s="280"/>
      <c r="L20" s="141"/>
      <c r="M20" s="141"/>
    </row>
    <row r="21" spans="2:13" x14ac:dyDescent="0.2">
      <c r="B21" s="329" t="s">
        <v>281</v>
      </c>
      <c r="C21" t="s">
        <v>816</v>
      </c>
      <c r="I21" s="280"/>
      <c r="J21" s="280"/>
      <c r="K21" s="280"/>
      <c r="L21" s="141"/>
      <c r="M21" s="141"/>
    </row>
    <row r="22" spans="2:13" x14ac:dyDescent="0.2">
      <c r="I22" s="280"/>
      <c r="J22" s="280"/>
      <c r="K22" s="280"/>
      <c r="L22" s="141"/>
      <c r="M22" s="141"/>
    </row>
    <row r="23" spans="2:13" x14ac:dyDescent="0.2">
      <c r="B23" s="329" t="s">
        <v>693</v>
      </c>
      <c r="C23" s="329" t="s">
        <v>218</v>
      </c>
      <c r="I23" s="280"/>
      <c r="J23" s="280"/>
      <c r="K23" s="280"/>
      <c r="L23" s="141"/>
      <c r="M23" s="141"/>
    </row>
    <row r="24" spans="2:13" x14ac:dyDescent="0.2">
      <c r="B24" s="329" t="s">
        <v>23</v>
      </c>
      <c r="C24" t="s">
        <v>430</v>
      </c>
      <c r="D24" t="s">
        <v>428</v>
      </c>
      <c r="E24" t="s">
        <v>117</v>
      </c>
      <c r="I24" s="280"/>
      <c r="J24" s="280"/>
      <c r="K24" s="280"/>
      <c r="L24" s="141"/>
      <c r="M24" s="141"/>
    </row>
    <row r="25" spans="2:13" x14ac:dyDescent="0.2">
      <c r="B25" t="s">
        <v>179</v>
      </c>
      <c r="C25" s="331"/>
      <c r="D25" s="331">
        <v>1</v>
      </c>
      <c r="E25" s="331">
        <v>1</v>
      </c>
      <c r="I25" s="280"/>
      <c r="J25" s="280"/>
      <c r="K25" s="280"/>
      <c r="L25" s="141"/>
      <c r="M25" s="141"/>
    </row>
    <row r="26" spans="2:13" x14ac:dyDescent="0.2">
      <c r="B26" t="s">
        <v>156</v>
      </c>
      <c r="C26" s="331"/>
      <c r="D26" s="331">
        <v>8</v>
      </c>
      <c r="E26" s="331">
        <v>8</v>
      </c>
      <c r="I26" s="280"/>
      <c r="J26" s="280"/>
      <c r="K26" s="280"/>
      <c r="L26" s="141"/>
      <c r="M26" s="141"/>
    </row>
    <row r="27" spans="2:13" x14ac:dyDescent="0.2">
      <c r="B27" t="s">
        <v>118</v>
      </c>
      <c r="C27" s="331">
        <v>1</v>
      </c>
      <c r="D27" s="331">
        <v>4</v>
      </c>
      <c r="E27" s="331">
        <v>5</v>
      </c>
      <c r="I27" s="280"/>
      <c r="J27" s="280"/>
      <c r="K27" s="280"/>
      <c r="L27" s="141"/>
      <c r="M27" s="141"/>
    </row>
    <row r="28" spans="2:13" x14ac:dyDescent="0.2">
      <c r="B28" t="s">
        <v>385</v>
      </c>
      <c r="C28" s="331"/>
      <c r="D28" s="331">
        <v>2</v>
      </c>
      <c r="E28" s="331">
        <v>2</v>
      </c>
      <c r="I28" s="280"/>
      <c r="J28" s="280"/>
      <c r="K28" s="280"/>
      <c r="L28" s="141"/>
      <c r="M28" s="141"/>
    </row>
    <row r="29" spans="2:13" x14ac:dyDescent="0.2">
      <c r="B29" t="s">
        <v>117</v>
      </c>
      <c r="C29" s="331">
        <v>1</v>
      </c>
      <c r="D29" s="331">
        <v>15</v>
      </c>
      <c r="E29" s="331">
        <v>16</v>
      </c>
      <c r="I29" s="280"/>
      <c r="J29" s="280"/>
      <c r="K29" s="280"/>
      <c r="L29" s="141"/>
      <c r="M29" s="141"/>
    </row>
    <row r="30" spans="2:13" x14ac:dyDescent="0.2">
      <c r="I30" s="280"/>
      <c r="J30" s="280"/>
      <c r="K30" s="280"/>
      <c r="L30" s="141"/>
      <c r="M30" s="141"/>
    </row>
    <row r="31" spans="2:13" x14ac:dyDescent="0.2">
      <c r="I31" s="280"/>
      <c r="J31" s="280"/>
      <c r="K31" s="280"/>
      <c r="L31" s="141"/>
      <c r="M31" s="141"/>
    </row>
    <row r="32" spans="2:13" x14ac:dyDescent="0.2">
      <c r="I32" s="280"/>
      <c r="J32" s="280"/>
      <c r="K32" s="280"/>
      <c r="L32" s="141"/>
      <c r="M32" s="141"/>
    </row>
    <row r="33" spans="2:13" x14ac:dyDescent="0.2">
      <c r="I33" s="280"/>
      <c r="J33" s="280"/>
      <c r="K33" s="280"/>
      <c r="L33" s="141"/>
      <c r="M33" s="141"/>
    </row>
    <row r="34" spans="2:13" x14ac:dyDescent="0.2">
      <c r="D34" s="331"/>
      <c r="E34" s="331"/>
      <c r="F34" s="331"/>
      <c r="I34" s="280"/>
      <c r="J34" s="280"/>
      <c r="K34" s="280"/>
      <c r="L34" s="141"/>
      <c r="M34" s="141"/>
    </row>
    <row r="35" spans="2:13" x14ac:dyDescent="0.2">
      <c r="C35" s="331"/>
      <c r="D35" s="331"/>
      <c r="E35" s="331"/>
      <c r="F35" s="331"/>
      <c r="I35" s="280"/>
      <c r="J35" s="280"/>
      <c r="K35" s="280"/>
      <c r="L35" s="141"/>
      <c r="M35" s="141"/>
    </row>
    <row r="36" spans="2:13" x14ac:dyDescent="0.2">
      <c r="C36" s="331"/>
      <c r="D36" s="331"/>
      <c r="E36" s="331"/>
      <c r="F36" s="331"/>
      <c r="I36" s="280"/>
      <c r="J36" s="280"/>
      <c r="K36" s="280"/>
      <c r="L36" s="141"/>
      <c r="M36" s="141"/>
    </row>
    <row r="37" spans="2:13" x14ac:dyDescent="0.2">
      <c r="C37" s="331"/>
      <c r="D37" s="331"/>
      <c r="E37" s="331"/>
      <c r="F37" s="331"/>
      <c r="I37" s="280"/>
      <c r="J37" s="280"/>
      <c r="K37" s="280"/>
      <c r="L37" s="141"/>
      <c r="M37" s="141"/>
    </row>
    <row r="38" spans="2:13" x14ac:dyDescent="0.2">
      <c r="C38" s="331"/>
      <c r="D38" s="331"/>
      <c r="E38" s="331"/>
      <c r="F38" s="331"/>
      <c r="I38" s="280"/>
      <c r="J38" s="280"/>
      <c r="K38" s="280"/>
      <c r="L38" s="141"/>
      <c r="M38" s="141"/>
    </row>
    <row r="39" spans="2:13" x14ac:dyDescent="0.2">
      <c r="C39" s="331"/>
      <c r="D39" s="331"/>
      <c r="E39" s="331"/>
      <c r="F39" s="331"/>
      <c r="I39" s="280"/>
      <c r="J39" s="280"/>
      <c r="K39" s="280"/>
      <c r="L39" s="141"/>
      <c r="M39" s="141"/>
    </row>
    <row r="40" spans="2:13" x14ac:dyDescent="0.2">
      <c r="I40" s="280"/>
      <c r="J40" s="280"/>
      <c r="K40" s="280"/>
      <c r="L40" s="141"/>
      <c r="M40" s="141"/>
    </row>
    <row r="41" spans="2:13" x14ac:dyDescent="0.2">
      <c r="I41" s="280"/>
      <c r="J41" s="280"/>
      <c r="K41" s="280"/>
      <c r="L41" s="141"/>
      <c r="M41" s="141"/>
    </row>
    <row r="42" spans="2:13" ht="46.5" customHeight="1" x14ac:dyDescent="0.2">
      <c r="B42" s="474" t="s">
        <v>1032</v>
      </c>
      <c r="C42" s="474"/>
      <c r="D42" s="474"/>
      <c r="E42" s="474"/>
      <c r="F42" s="474"/>
      <c r="G42" s="474"/>
      <c r="H42" s="474"/>
      <c r="I42" s="474"/>
      <c r="J42" s="474"/>
      <c r="K42" s="474"/>
      <c r="L42" s="474"/>
    </row>
    <row r="45" spans="2:13" ht="13.5" thickBot="1" x14ac:dyDescent="0.25"/>
    <row r="46" spans="2:13" ht="27.75" customHeight="1" thickBot="1" x14ac:dyDescent="0.25">
      <c r="B46" s="386" t="s">
        <v>726</v>
      </c>
      <c r="C46" s="402" t="s">
        <v>723</v>
      </c>
      <c r="D46" s="387" t="s">
        <v>724</v>
      </c>
      <c r="E46" s="388" t="s">
        <v>662</v>
      </c>
    </row>
    <row r="47" spans="2:13" x14ac:dyDescent="0.2">
      <c r="B47" t="s">
        <v>178</v>
      </c>
      <c r="C47" s="382">
        <v>1</v>
      </c>
      <c r="D47" s="382">
        <v>1</v>
      </c>
      <c r="E47" s="382">
        <v>0</v>
      </c>
    </row>
    <row r="48" spans="2:13" x14ac:dyDescent="0.2">
      <c r="B48" t="s">
        <v>179</v>
      </c>
      <c r="C48" s="382">
        <v>9</v>
      </c>
      <c r="D48" s="382">
        <v>4</v>
      </c>
      <c r="E48" s="382">
        <v>1</v>
      </c>
    </row>
    <row r="49" spans="1:5" x14ac:dyDescent="0.2">
      <c r="B49" t="s">
        <v>263</v>
      </c>
      <c r="C49" s="382">
        <v>48</v>
      </c>
      <c r="D49" s="382">
        <v>20</v>
      </c>
      <c r="E49" s="382">
        <v>0</v>
      </c>
    </row>
    <row r="50" spans="1:5" x14ac:dyDescent="0.2">
      <c r="B50" t="s">
        <v>157</v>
      </c>
      <c r="C50" s="382">
        <v>6</v>
      </c>
      <c r="D50" s="382">
        <v>6</v>
      </c>
      <c r="E50" s="382">
        <v>0</v>
      </c>
    </row>
    <row r="51" spans="1:5" x14ac:dyDescent="0.2">
      <c r="B51" t="s">
        <v>156</v>
      </c>
      <c r="C51" s="382">
        <f>+GETPIVOTDATA("CÓDIGO (2)",$B$5,"
 CARGO RESPONSABLE
DEL PROCESO.
  (5)","Vicepresidencia de planeación, Riesgos y entorno (VPRE)","ESTADO (17)","Abierta con plan")</f>
        <v>25</v>
      </c>
      <c r="D51" s="382">
        <v>11</v>
      </c>
      <c r="E51" s="382">
        <v>8</v>
      </c>
    </row>
    <row r="52" spans="1:5" x14ac:dyDescent="0.2">
      <c r="B52" t="s">
        <v>118</v>
      </c>
      <c r="C52" s="382">
        <f>+GETPIVOTDATA("CÓDIGO (2)",$B$5,"
 CARGO RESPONSABLE
DEL PROCESO.
  (5)","Vicepresidencia gestión contractual.(VGC)","ESTADO (17)","Abierta con plan")</f>
        <v>70</v>
      </c>
      <c r="D52" s="382">
        <v>30</v>
      </c>
      <c r="E52" s="382">
        <v>4</v>
      </c>
    </row>
    <row r="53" spans="1:5" x14ac:dyDescent="0.2">
      <c r="B53" t="s">
        <v>385</v>
      </c>
      <c r="C53" s="382">
        <f>+GETPIVOTDATA("CÓDIGO (2)",$B$5,"
 CARGO RESPONSABLE
DEL PROCESO.
  (5)","Vicepresidencia Jurídica (VJ)","ESTADO (17)","Abierta con plan")</f>
        <v>21</v>
      </c>
      <c r="D53" s="382">
        <f>+GETPIVOTDATA("CÓDIGO (2)",$B$5,"
 CARGO RESPONSABLE
DEL PROCESO.
  (5)","Vicepresidencia Jurídica (VJ)","ESTADO (17)","Abierta sin plan")</f>
        <v>9</v>
      </c>
      <c r="E53" s="382">
        <v>2</v>
      </c>
    </row>
    <row r="54" spans="1:5" ht="13.5" thickBot="1" x14ac:dyDescent="0.25">
      <c r="B54" t="s">
        <v>548</v>
      </c>
      <c r="C54" s="382">
        <f>+GETPIVOTDATA("CÓDIGO (2)",$B$5,"
 CARGO RESPONSABLE
DEL PROCESO.
  (5)","Vicepresidencias","ESTADO (17)","Abierta con plan")</f>
        <v>16</v>
      </c>
      <c r="D54" s="382">
        <f>+GETPIVOTDATA("CÓDIGO (2)",$B$5,"
 CARGO RESPONSABLE
DEL PROCESO.
  (5)","Vicepresidencias","ESTADO (17)","Abierta sin plan")</f>
        <v>6</v>
      </c>
      <c r="E54" s="382">
        <v>0</v>
      </c>
    </row>
    <row r="55" spans="1:5" ht="13.5" thickBot="1" x14ac:dyDescent="0.25">
      <c r="B55" s="385" t="s">
        <v>502</v>
      </c>
      <c r="C55" s="402">
        <f>+GETPIVOTDATA("CÓDIGO (2)",$B$5,"ESTADO (17)","Abierta con plan")</f>
        <v>196</v>
      </c>
      <c r="D55" s="387">
        <f>+GETPIVOTDATA("CÓDIGO (2)",$B$5,"ESTADO (17)","Abierta sin plan")</f>
        <v>87</v>
      </c>
      <c r="E55" s="388">
        <f>SUBTOTAL(109,E47:E54)</f>
        <v>15</v>
      </c>
    </row>
    <row r="56" spans="1:5" ht="13.5" thickBot="1" x14ac:dyDescent="0.25">
      <c r="C56" s="34"/>
      <c r="D56" s="383" t="s">
        <v>502</v>
      </c>
      <c r="E56" s="384">
        <f>SUM(C55:E55)</f>
        <v>298</v>
      </c>
    </row>
    <row r="58" spans="1:5" ht="28.5" customHeight="1" x14ac:dyDescent="0.2">
      <c r="A58" s="280" t="s">
        <v>1007</v>
      </c>
    </row>
    <row r="85" spans="8:8" ht="15" x14ac:dyDescent="0.2">
      <c r="H85" s="16"/>
    </row>
  </sheetData>
  <mergeCells count="1">
    <mergeCell ref="B42:L42"/>
  </mergeCells>
  <pageMargins left="0.7" right="0.7" top="0.75" bottom="0.75" header="0.3" footer="0.3"/>
  <pageSetup orientation="portrait" r:id="rId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6"/>
  <sheetViews>
    <sheetView showGridLines="0" workbookViewId="0">
      <pane ySplit="9" topLeftCell="A37" activePane="bottomLeft" state="frozen"/>
      <selection pane="bottomLeft"/>
    </sheetView>
  </sheetViews>
  <sheetFormatPr baseColWidth="10" defaultRowHeight="12.75" x14ac:dyDescent="0.2"/>
  <cols>
    <col min="1" max="1" width="11.85546875" customWidth="1"/>
    <col min="2" max="2" width="55.7109375" customWidth="1"/>
    <col min="3" max="3" width="88.5703125" customWidth="1"/>
    <col min="4" max="6" width="16.5703125" customWidth="1"/>
    <col min="7" max="7" width="8" customWidth="1"/>
  </cols>
  <sheetData>
    <row r="2" spans="1:15" ht="23.25" customHeight="1" x14ac:dyDescent="0.2">
      <c r="A2" s="474" t="s">
        <v>732</v>
      </c>
      <c r="B2" s="474"/>
      <c r="C2" s="474"/>
      <c r="D2" s="474"/>
      <c r="E2" s="474"/>
      <c r="F2" s="474"/>
      <c r="G2" s="474"/>
      <c r="H2" s="401"/>
      <c r="I2" s="401"/>
      <c r="J2" s="401"/>
      <c r="K2" s="401"/>
      <c r="L2" s="401"/>
    </row>
    <row r="4" spans="1:15" x14ac:dyDescent="0.2">
      <c r="B4" s="329" t="s">
        <v>725</v>
      </c>
      <c r="C4" t="s">
        <v>691</v>
      </c>
      <c r="I4" s="280"/>
      <c r="J4" s="280"/>
      <c r="K4" s="280"/>
      <c r="L4" s="280"/>
      <c r="M4" s="280"/>
      <c r="N4" s="280"/>
      <c r="O4" s="280"/>
    </row>
    <row r="5" spans="1:15" x14ac:dyDescent="0.2">
      <c r="B5" s="329" t="s">
        <v>25</v>
      </c>
      <c r="C5" t="s">
        <v>691</v>
      </c>
      <c r="F5" s="403" t="s">
        <v>1036</v>
      </c>
    </row>
    <row r="6" spans="1:15" x14ac:dyDescent="0.2">
      <c r="B6" s="329" t="s">
        <v>281</v>
      </c>
      <c r="C6" t="s">
        <v>457</v>
      </c>
    </row>
    <row r="7" spans="1:15" x14ac:dyDescent="0.2">
      <c r="H7" s="280"/>
    </row>
    <row r="8" spans="1:15" x14ac:dyDescent="0.2">
      <c r="B8" s="329" t="s">
        <v>660</v>
      </c>
      <c r="D8" s="329" t="s">
        <v>218</v>
      </c>
    </row>
    <row r="9" spans="1:15" ht="25.5" x14ac:dyDescent="0.2">
      <c r="B9" s="329" t="s">
        <v>23</v>
      </c>
      <c r="C9" s="329" t="s">
        <v>140</v>
      </c>
      <c r="D9" s="330" t="s">
        <v>430</v>
      </c>
      <c r="E9" s="330" t="s">
        <v>429</v>
      </c>
      <c r="F9" s="330" t="s">
        <v>428</v>
      </c>
      <c r="G9" s="330" t="s">
        <v>117</v>
      </c>
    </row>
    <row r="10" spans="1:15" x14ac:dyDescent="0.2">
      <c r="B10" t="s">
        <v>178</v>
      </c>
      <c r="C10" t="s">
        <v>11</v>
      </c>
      <c r="D10" s="332">
        <v>1</v>
      </c>
      <c r="E10" s="332">
        <v>1</v>
      </c>
      <c r="F10" s="332"/>
      <c r="G10" s="332">
        <v>2</v>
      </c>
    </row>
    <row r="11" spans="1:15" x14ac:dyDescent="0.2">
      <c r="B11" t="s">
        <v>341</v>
      </c>
      <c r="D11" s="332">
        <v>1</v>
      </c>
      <c r="E11" s="332">
        <v>1</v>
      </c>
      <c r="F11" s="332"/>
      <c r="G11" s="332">
        <v>2</v>
      </c>
    </row>
    <row r="12" spans="1:15" x14ac:dyDescent="0.2">
      <c r="B12" t="s">
        <v>179</v>
      </c>
      <c r="C12" t="s">
        <v>43</v>
      </c>
      <c r="D12" s="332">
        <v>2</v>
      </c>
      <c r="E12" s="332"/>
      <c r="F12" s="332"/>
      <c r="G12" s="332">
        <v>2</v>
      </c>
    </row>
    <row r="13" spans="1:15" x14ac:dyDescent="0.2">
      <c r="C13" t="s">
        <v>130</v>
      </c>
      <c r="D13" s="332"/>
      <c r="E13" s="332"/>
      <c r="F13" s="332">
        <v>1</v>
      </c>
      <c r="G13" s="332">
        <v>1</v>
      </c>
    </row>
    <row r="14" spans="1:15" x14ac:dyDescent="0.2">
      <c r="C14" s="97" t="s">
        <v>19</v>
      </c>
      <c r="D14" s="426">
        <v>3</v>
      </c>
      <c r="E14" s="426"/>
      <c r="F14" s="426"/>
      <c r="G14" s="332">
        <v>3</v>
      </c>
    </row>
    <row r="15" spans="1:15" x14ac:dyDescent="0.2">
      <c r="C15" t="s">
        <v>270</v>
      </c>
      <c r="D15" s="332">
        <v>2</v>
      </c>
      <c r="E15" s="332"/>
      <c r="F15" s="332"/>
      <c r="G15" s="332">
        <v>2</v>
      </c>
    </row>
    <row r="16" spans="1:15" x14ac:dyDescent="0.2">
      <c r="C16" t="s">
        <v>47</v>
      </c>
      <c r="D16" s="332">
        <v>2</v>
      </c>
      <c r="E16" s="332"/>
      <c r="F16" s="332"/>
      <c r="G16" s="332">
        <v>2</v>
      </c>
    </row>
    <row r="17" spans="2:7" x14ac:dyDescent="0.2">
      <c r="C17" t="s">
        <v>979</v>
      </c>
      <c r="D17" s="332"/>
      <c r="E17" s="332">
        <v>4</v>
      </c>
      <c r="F17" s="332"/>
      <c r="G17" s="332">
        <v>4</v>
      </c>
    </row>
    <row r="18" spans="2:7" x14ac:dyDescent="0.2">
      <c r="B18" t="s">
        <v>262</v>
      </c>
      <c r="D18" s="332">
        <v>9</v>
      </c>
      <c r="E18" s="332">
        <v>4</v>
      </c>
      <c r="F18" s="332">
        <v>1</v>
      </c>
      <c r="G18" s="332">
        <v>14</v>
      </c>
    </row>
    <row r="19" spans="2:7" x14ac:dyDescent="0.2">
      <c r="B19" t="s">
        <v>263</v>
      </c>
      <c r="C19" t="s">
        <v>91</v>
      </c>
      <c r="D19" s="332">
        <v>13</v>
      </c>
      <c r="E19" s="332"/>
      <c r="F19" s="332"/>
      <c r="G19" s="332">
        <v>13</v>
      </c>
    </row>
    <row r="20" spans="2:7" x14ac:dyDescent="0.2">
      <c r="C20" t="s">
        <v>17</v>
      </c>
      <c r="D20" s="332">
        <v>2</v>
      </c>
      <c r="E20" s="332">
        <v>4</v>
      </c>
      <c r="F20" s="332"/>
      <c r="G20" s="332">
        <v>6</v>
      </c>
    </row>
    <row r="21" spans="2:7" x14ac:dyDescent="0.2">
      <c r="C21" t="s">
        <v>122</v>
      </c>
      <c r="D21" s="332">
        <v>1</v>
      </c>
      <c r="E21" s="332"/>
      <c r="F21" s="332"/>
      <c r="G21" s="332">
        <v>1</v>
      </c>
    </row>
    <row r="22" spans="2:7" x14ac:dyDescent="0.2">
      <c r="C22" t="s">
        <v>10</v>
      </c>
      <c r="D22" s="332">
        <v>1</v>
      </c>
      <c r="E22" s="332">
        <v>2</v>
      </c>
      <c r="F22" s="332"/>
      <c r="G22" s="332">
        <v>3</v>
      </c>
    </row>
    <row r="23" spans="2:7" x14ac:dyDescent="0.2">
      <c r="C23" t="s">
        <v>982</v>
      </c>
      <c r="D23" s="332"/>
      <c r="E23" s="332">
        <v>3</v>
      </c>
      <c r="F23" s="332"/>
      <c r="G23" s="332">
        <v>3</v>
      </c>
    </row>
    <row r="24" spans="2:7" x14ac:dyDescent="0.2">
      <c r="C24" t="s">
        <v>15</v>
      </c>
      <c r="D24" s="332">
        <v>20</v>
      </c>
      <c r="E24" s="332">
        <v>2</v>
      </c>
      <c r="F24" s="332"/>
      <c r="G24" s="332">
        <v>22</v>
      </c>
    </row>
    <row r="25" spans="2:7" x14ac:dyDescent="0.2">
      <c r="C25" t="s">
        <v>38</v>
      </c>
      <c r="D25" s="332"/>
      <c r="E25" s="332">
        <v>3</v>
      </c>
      <c r="F25" s="332"/>
      <c r="G25" s="332">
        <v>3</v>
      </c>
    </row>
    <row r="26" spans="2:7" x14ac:dyDescent="0.2">
      <c r="C26" t="s">
        <v>937</v>
      </c>
      <c r="D26" s="332">
        <v>4</v>
      </c>
      <c r="E26" s="332">
        <v>2</v>
      </c>
      <c r="F26" s="332"/>
      <c r="G26" s="332">
        <v>6</v>
      </c>
    </row>
    <row r="27" spans="2:7" x14ac:dyDescent="0.2">
      <c r="C27" t="s">
        <v>956</v>
      </c>
      <c r="D27" s="332">
        <v>3</v>
      </c>
      <c r="E27" s="332"/>
      <c r="F27" s="332"/>
      <c r="G27" s="332">
        <v>3</v>
      </c>
    </row>
    <row r="28" spans="2:7" x14ac:dyDescent="0.2">
      <c r="C28" t="s">
        <v>1013</v>
      </c>
      <c r="D28" s="332">
        <v>4</v>
      </c>
      <c r="E28" s="332"/>
      <c r="F28" s="332"/>
      <c r="G28" s="332">
        <v>4</v>
      </c>
    </row>
    <row r="29" spans="2:7" x14ac:dyDescent="0.2">
      <c r="C29" t="s">
        <v>962</v>
      </c>
      <c r="D29" s="332"/>
      <c r="E29" s="332">
        <v>4</v>
      </c>
      <c r="F29" s="332"/>
      <c r="G29" s="332">
        <v>4</v>
      </c>
    </row>
    <row r="30" spans="2:7" x14ac:dyDescent="0.2">
      <c r="B30" t="s">
        <v>342</v>
      </c>
      <c r="D30" s="332">
        <v>48</v>
      </c>
      <c r="E30" s="332">
        <v>20</v>
      </c>
      <c r="F30" s="332"/>
      <c r="G30" s="332">
        <v>68</v>
      </c>
    </row>
    <row r="31" spans="2:7" x14ac:dyDescent="0.2">
      <c r="B31" t="s">
        <v>157</v>
      </c>
      <c r="C31" t="s">
        <v>437</v>
      </c>
      <c r="D31" s="332">
        <v>1</v>
      </c>
      <c r="E31" s="332"/>
      <c r="F31" s="332"/>
      <c r="G31" s="332">
        <v>1</v>
      </c>
    </row>
    <row r="32" spans="2:7" x14ac:dyDescent="0.2">
      <c r="C32" t="s">
        <v>64</v>
      </c>
      <c r="D32" s="332">
        <v>4</v>
      </c>
      <c r="E32" s="332">
        <v>6</v>
      </c>
      <c r="F32" s="332"/>
      <c r="G32" s="332">
        <v>10</v>
      </c>
    </row>
    <row r="33" spans="2:7" x14ac:dyDescent="0.2">
      <c r="C33" t="s">
        <v>246</v>
      </c>
      <c r="D33" s="332">
        <v>1</v>
      </c>
      <c r="E33" s="332"/>
      <c r="F33" s="332"/>
      <c r="G33" s="332">
        <v>1</v>
      </c>
    </row>
    <row r="34" spans="2:7" x14ac:dyDescent="0.2">
      <c r="B34" t="s">
        <v>343</v>
      </c>
      <c r="D34" s="332">
        <v>6</v>
      </c>
      <c r="E34" s="332">
        <v>6</v>
      </c>
      <c r="F34" s="332"/>
      <c r="G34" s="332">
        <v>12</v>
      </c>
    </row>
    <row r="35" spans="2:7" x14ac:dyDescent="0.2">
      <c r="B35" t="s">
        <v>156</v>
      </c>
      <c r="C35" t="s">
        <v>258</v>
      </c>
      <c r="D35" s="332">
        <v>10</v>
      </c>
      <c r="E35" s="332">
        <v>8</v>
      </c>
      <c r="F35" s="332"/>
      <c r="G35" s="332">
        <v>18</v>
      </c>
    </row>
    <row r="36" spans="2:7" x14ac:dyDescent="0.2">
      <c r="C36" t="s">
        <v>259</v>
      </c>
      <c r="D36" s="332">
        <v>1</v>
      </c>
      <c r="E36" s="332">
        <v>1</v>
      </c>
      <c r="F36" s="332">
        <v>8</v>
      </c>
      <c r="G36" s="332">
        <v>10</v>
      </c>
    </row>
    <row r="37" spans="2:7" x14ac:dyDescent="0.2">
      <c r="C37" t="s">
        <v>71</v>
      </c>
      <c r="D37" s="332">
        <v>14</v>
      </c>
      <c r="E37" s="332"/>
      <c r="F37" s="332"/>
      <c r="G37" s="332">
        <v>14</v>
      </c>
    </row>
    <row r="38" spans="2:7" x14ac:dyDescent="0.2">
      <c r="C38" t="s">
        <v>736</v>
      </c>
      <c r="D38" s="332"/>
      <c r="E38" s="332">
        <v>1</v>
      </c>
      <c r="F38" s="332"/>
      <c r="G38" s="332">
        <v>1</v>
      </c>
    </row>
    <row r="39" spans="2:7" x14ac:dyDescent="0.2">
      <c r="C39" t="s">
        <v>793</v>
      </c>
      <c r="D39" s="332"/>
      <c r="E39" s="332">
        <v>1</v>
      </c>
      <c r="F39" s="332"/>
      <c r="G39" s="332">
        <v>1</v>
      </c>
    </row>
    <row r="40" spans="2:7" x14ac:dyDescent="0.2">
      <c r="B40" t="s">
        <v>344</v>
      </c>
      <c r="D40" s="332">
        <v>25</v>
      </c>
      <c r="E40" s="332">
        <v>11</v>
      </c>
      <c r="F40" s="332">
        <v>8</v>
      </c>
      <c r="G40" s="332">
        <v>44</v>
      </c>
    </row>
    <row r="41" spans="2:7" x14ac:dyDescent="0.2">
      <c r="B41" t="s">
        <v>118</v>
      </c>
      <c r="C41" t="s">
        <v>591</v>
      </c>
      <c r="D41" s="332">
        <v>1</v>
      </c>
      <c r="E41" s="332"/>
      <c r="F41" s="332"/>
      <c r="G41" s="332">
        <v>1</v>
      </c>
    </row>
    <row r="42" spans="2:7" x14ac:dyDescent="0.2">
      <c r="C42" t="s">
        <v>268</v>
      </c>
      <c r="D42" s="332">
        <v>1</v>
      </c>
      <c r="E42" s="332"/>
      <c r="F42" s="332"/>
      <c r="G42" s="332">
        <v>1</v>
      </c>
    </row>
    <row r="43" spans="2:7" x14ac:dyDescent="0.2">
      <c r="C43" t="s">
        <v>83</v>
      </c>
      <c r="D43" s="332">
        <v>1</v>
      </c>
      <c r="E43" s="332"/>
      <c r="F43" s="332"/>
      <c r="G43" s="332">
        <v>1</v>
      </c>
    </row>
    <row r="44" spans="2:7" x14ac:dyDescent="0.2">
      <c r="C44" t="s">
        <v>82</v>
      </c>
      <c r="D44" s="332">
        <v>2</v>
      </c>
      <c r="E44" s="332"/>
      <c r="F44" s="332">
        <v>2</v>
      </c>
      <c r="G44" s="332">
        <v>4</v>
      </c>
    </row>
    <row r="45" spans="2:7" x14ac:dyDescent="0.2">
      <c r="C45" t="s">
        <v>350</v>
      </c>
      <c r="D45" s="332">
        <v>3</v>
      </c>
      <c r="E45" s="332"/>
      <c r="F45" s="332"/>
      <c r="G45" s="332">
        <v>3</v>
      </c>
    </row>
    <row r="46" spans="2:7" x14ac:dyDescent="0.2">
      <c r="C46" t="s">
        <v>567</v>
      </c>
      <c r="D46" s="332">
        <v>2</v>
      </c>
      <c r="E46" s="332"/>
      <c r="F46" s="332"/>
      <c r="G46" s="332">
        <v>2</v>
      </c>
    </row>
    <row r="47" spans="2:7" x14ac:dyDescent="0.2">
      <c r="C47" t="s">
        <v>261</v>
      </c>
      <c r="D47" s="332">
        <v>4</v>
      </c>
      <c r="E47" s="332"/>
      <c r="F47" s="332"/>
      <c r="G47" s="332">
        <v>4</v>
      </c>
    </row>
    <row r="48" spans="2:7" x14ac:dyDescent="0.2">
      <c r="C48" t="s">
        <v>355</v>
      </c>
      <c r="D48" s="332"/>
      <c r="E48" s="332"/>
      <c r="F48" s="332">
        <v>1</v>
      </c>
      <c r="G48" s="332">
        <v>1</v>
      </c>
    </row>
    <row r="49" spans="3:7" x14ac:dyDescent="0.2">
      <c r="C49" t="s">
        <v>556</v>
      </c>
      <c r="D49" s="332">
        <v>2</v>
      </c>
      <c r="E49" s="332"/>
      <c r="F49" s="332"/>
      <c r="G49" s="332">
        <v>2</v>
      </c>
    </row>
    <row r="50" spans="3:7" x14ac:dyDescent="0.2">
      <c r="C50" t="s">
        <v>12</v>
      </c>
      <c r="D50" s="332">
        <v>2</v>
      </c>
      <c r="E50" s="332"/>
      <c r="F50" s="332"/>
      <c r="G50" s="332">
        <v>2</v>
      </c>
    </row>
    <row r="51" spans="3:7" x14ac:dyDescent="0.2">
      <c r="C51" t="s">
        <v>43</v>
      </c>
      <c r="D51" s="332">
        <v>1</v>
      </c>
      <c r="E51" s="332"/>
      <c r="F51" s="332"/>
      <c r="G51" s="332">
        <v>1</v>
      </c>
    </row>
    <row r="52" spans="3:7" x14ac:dyDescent="0.2">
      <c r="C52" t="s">
        <v>130</v>
      </c>
      <c r="D52" s="332"/>
      <c r="E52" s="332">
        <v>7</v>
      </c>
      <c r="F52" s="332"/>
      <c r="G52" s="332">
        <v>7</v>
      </c>
    </row>
    <row r="53" spans="3:7" x14ac:dyDescent="0.2">
      <c r="C53" t="s">
        <v>59</v>
      </c>
      <c r="D53" s="332">
        <v>4</v>
      </c>
      <c r="E53" s="332">
        <v>4</v>
      </c>
      <c r="F53" s="332"/>
      <c r="G53" s="332">
        <v>8</v>
      </c>
    </row>
    <row r="54" spans="3:7" x14ac:dyDescent="0.2">
      <c r="C54" t="s">
        <v>75</v>
      </c>
      <c r="D54" s="332">
        <v>2</v>
      </c>
      <c r="E54" s="332"/>
      <c r="F54" s="332"/>
      <c r="G54" s="332">
        <v>2</v>
      </c>
    </row>
    <row r="55" spans="3:7" x14ac:dyDescent="0.2">
      <c r="C55" t="s">
        <v>13</v>
      </c>
      <c r="D55" s="332">
        <v>4</v>
      </c>
      <c r="E55" s="332"/>
      <c r="F55" s="332"/>
      <c r="G55" s="332">
        <v>4</v>
      </c>
    </row>
    <row r="56" spans="3:7" x14ac:dyDescent="0.2">
      <c r="C56" t="s">
        <v>384</v>
      </c>
      <c r="D56" s="332">
        <v>11</v>
      </c>
      <c r="E56" s="332">
        <v>2</v>
      </c>
      <c r="F56" s="332"/>
      <c r="G56" s="332">
        <v>13</v>
      </c>
    </row>
    <row r="57" spans="3:7" x14ac:dyDescent="0.2">
      <c r="C57" t="s">
        <v>297</v>
      </c>
      <c r="D57" s="332">
        <v>1</v>
      </c>
      <c r="E57" s="332"/>
      <c r="F57" s="332"/>
      <c r="G57" s="332">
        <v>1</v>
      </c>
    </row>
    <row r="58" spans="3:7" x14ac:dyDescent="0.2">
      <c r="C58" t="s">
        <v>333</v>
      </c>
      <c r="D58" s="332"/>
      <c r="E58" s="332">
        <v>3</v>
      </c>
      <c r="F58" s="332"/>
      <c r="G58" s="332">
        <v>3</v>
      </c>
    </row>
    <row r="59" spans="3:7" x14ac:dyDescent="0.2">
      <c r="C59" t="s">
        <v>406</v>
      </c>
      <c r="D59" s="332">
        <v>1</v>
      </c>
      <c r="E59" s="332"/>
      <c r="F59" s="332"/>
      <c r="G59" s="332">
        <v>1</v>
      </c>
    </row>
    <row r="60" spans="3:7" x14ac:dyDescent="0.2">
      <c r="C60" t="s">
        <v>348</v>
      </c>
      <c r="D60" s="332">
        <v>1</v>
      </c>
      <c r="E60" s="332"/>
      <c r="F60" s="332"/>
      <c r="G60" s="332">
        <v>1</v>
      </c>
    </row>
    <row r="61" spans="3:7" x14ac:dyDescent="0.2">
      <c r="C61" t="s">
        <v>676</v>
      </c>
      <c r="D61" s="332">
        <v>3</v>
      </c>
      <c r="E61" s="332"/>
      <c r="F61" s="332"/>
      <c r="G61" s="332">
        <v>3</v>
      </c>
    </row>
    <row r="62" spans="3:7" x14ac:dyDescent="0.2">
      <c r="C62" t="s">
        <v>411</v>
      </c>
      <c r="D62" s="332">
        <v>1</v>
      </c>
      <c r="E62" s="332"/>
      <c r="F62" s="332"/>
      <c r="G62" s="332">
        <v>1</v>
      </c>
    </row>
    <row r="63" spans="3:7" x14ac:dyDescent="0.2">
      <c r="C63" t="s">
        <v>14</v>
      </c>
      <c r="D63" s="332">
        <v>1</v>
      </c>
      <c r="E63" s="332"/>
      <c r="F63" s="332"/>
      <c r="G63" s="332">
        <v>1</v>
      </c>
    </row>
    <row r="64" spans="3:7" x14ac:dyDescent="0.2">
      <c r="C64" t="s">
        <v>681</v>
      </c>
      <c r="D64" s="332">
        <v>3</v>
      </c>
      <c r="E64" s="332"/>
      <c r="F64" s="332"/>
      <c r="G64" s="332">
        <v>3</v>
      </c>
    </row>
    <row r="65" spans="2:7" x14ac:dyDescent="0.2">
      <c r="C65" t="s">
        <v>174</v>
      </c>
      <c r="D65" s="332">
        <v>7</v>
      </c>
      <c r="E65" s="332"/>
      <c r="F65" s="332"/>
      <c r="G65" s="332">
        <v>7</v>
      </c>
    </row>
    <row r="66" spans="2:7" x14ac:dyDescent="0.2">
      <c r="C66" t="s">
        <v>52</v>
      </c>
      <c r="D66" s="332">
        <v>3</v>
      </c>
      <c r="E66" s="332"/>
      <c r="F66" s="332"/>
      <c r="G66" s="332">
        <v>3</v>
      </c>
    </row>
    <row r="67" spans="2:7" x14ac:dyDescent="0.2">
      <c r="C67" t="s">
        <v>162</v>
      </c>
      <c r="D67" s="332"/>
      <c r="E67" s="332"/>
      <c r="F67" s="332">
        <v>1</v>
      </c>
      <c r="G67" s="332">
        <v>1</v>
      </c>
    </row>
    <row r="68" spans="2:7" x14ac:dyDescent="0.2">
      <c r="C68" t="s">
        <v>135</v>
      </c>
      <c r="D68" s="332">
        <v>3</v>
      </c>
      <c r="E68" s="332"/>
      <c r="F68" s="332"/>
      <c r="G68" s="332">
        <v>3</v>
      </c>
    </row>
    <row r="69" spans="2:7" x14ac:dyDescent="0.2">
      <c r="C69" t="s">
        <v>15</v>
      </c>
      <c r="D69" s="332"/>
      <c r="E69" s="332">
        <v>4</v>
      </c>
      <c r="F69" s="332"/>
      <c r="G69" s="332">
        <v>4</v>
      </c>
    </row>
    <row r="70" spans="2:7" x14ac:dyDescent="0.2">
      <c r="C70" t="s">
        <v>769</v>
      </c>
      <c r="D70" s="332">
        <v>1</v>
      </c>
      <c r="E70" s="332">
        <v>7</v>
      </c>
      <c r="F70" s="332"/>
      <c r="G70" s="332">
        <v>8</v>
      </c>
    </row>
    <row r="71" spans="2:7" x14ac:dyDescent="0.2">
      <c r="C71" t="s">
        <v>768</v>
      </c>
      <c r="D71" s="332">
        <v>3</v>
      </c>
      <c r="E71" s="332"/>
      <c r="F71" s="332"/>
      <c r="G71" s="332">
        <v>3</v>
      </c>
    </row>
    <row r="72" spans="2:7" x14ac:dyDescent="0.2">
      <c r="C72" t="s">
        <v>797</v>
      </c>
      <c r="D72" s="332">
        <v>2</v>
      </c>
      <c r="E72" s="332"/>
      <c r="F72" s="332"/>
      <c r="G72" s="332">
        <v>2</v>
      </c>
    </row>
    <row r="73" spans="2:7" x14ac:dyDescent="0.2">
      <c r="C73" t="s">
        <v>983</v>
      </c>
      <c r="D73" s="332"/>
      <c r="E73" s="332">
        <v>1</v>
      </c>
      <c r="F73" s="332"/>
      <c r="G73" s="332">
        <v>1</v>
      </c>
    </row>
    <row r="74" spans="2:7" x14ac:dyDescent="0.2">
      <c r="C74" t="s">
        <v>1034</v>
      </c>
      <c r="D74" s="332"/>
      <c r="E74" s="332">
        <v>2</v>
      </c>
      <c r="F74" s="332"/>
      <c r="G74" s="332">
        <v>2</v>
      </c>
    </row>
    <row r="75" spans="2:7" x14ac:dyDescent="0.2">
      <c r="B75" t="s">
        <v>260</v>
      </c>
      <c r="D75" s="332">
        <v>70</v>
      </c>
      <c r="E75" s="332">
        <v>30</v>
      </c>
      <c r="F75" s="332">
        <v>4</v>
      </c>
      <c r="G75" s="332">
        <v>104</v>
      </c>
    </row>
    <row r="76" spans="2:7" x14ac:dyDescent="0.2">
      <c r="B76" t="s">
        <v>385</v>
      </c>
      <c r="C76" t="s">
        <v>567</v>
      </c>
      <c r="D76" s="332">
        <v>1</v>
      </c>
      <c r="E76" s="332"/>
      <c r="F76" s="332"/>
      <c r="G76" s="332">
        <v>1</v>
      </c>
    </row>
    <row r="77" spans="2:7" x14ac:dyDescent="0.2">
      <c r="C77" t="s">
        <v>266</v>
      </c>
      <c r="D77" s="332"/>
      <c r="E77" s="332">
        <v>1</v>
      </c>
      <c r="F77" s="332"/>
      <c r="G77" s="332">
        <v>1</v>
      </c>
    </row>
    <row r="78" spans="2:7" x14ac:dyDescent="0.2">
      <c r="C78" t="s">
        <v>138</v>
      </c>
      <c r="D78" s="332">
        <v>8</v>
      </c>
      <c r="E78" s="332">
        <v>6</v>
      </c>
      <c r="F78" s="332">
        <v>2</v>
      </c>
      <c r="G78" s="332">
        <v>16</v>
      </c>
    </row>
    <row r="79" spans="2:7" x14ac:dyDescent="0.2">
      <c r="C79" t="s">
        <v>345</v>
      </c>
      <c r="D79" s="332">
        <v>5</v>
      </c>
      <c r="E79" s="332"/>
      <c r="F79" s="332"/>
      <c r="G79" s="332">
        <v>5</v>
      </c>
    </row>
    <row r="80" spans="2:7" x14ac:dyDescent="0.2">
      <c r="C80" t="s">
        <v>313</v>
      </c>
      <c r="D80" s="332">
        <v>1</v>
      </c>
      <c r="E80" s="332"/>
      <c r="F80" s="332"/>
      <c r="G80" s="332">
        <v>1</v>
      </c>
    </row>
    <row r="81" spans="2:7" x14ac:dyDescent="0.2">
      <c r="C81" t="s">
        <v>295</v>
      </c>
      <c r="D81" s="332">
        <v>3</v>
      </c>
      <c r="E81" s="332"/>
      <c r="F81" s="332"/>
      <c r="G81" s="332">
        <v>3</v>
      </c>
    </row>
    <row r="82" spans="2:7" x14ac:dyDescent="0.2">
      <c r="C82" t="s">
        <v>456</v>
      </c>
      <c r="D82" s="332">
        <v>1</v>
      </c>
      <c r="E82" s="332"/>
      <c r="F82" s="332"/>
      <c r="G82" s="332">
        <v>1</v>
      </c>
    </row>
    <row r="83" spans="2:7" x14ac:dyDescent="0.2">
      <c r="C83" t="s">
        <v>411</v>
      </c>
      <c r="D83" s="332">
        <v>1</v>
      </c>
      <c r="E83" s="332"/>
      <c r="F83" s="332"/>
      <c r="G83" s="332">
        <v>1</v>
      </c>
    </row>
    <row r="84" spans="2:7" x14ac:dyDescent="0.2">
      <c r="C84" t="s">
        <v>797</v>
      </c>
      <c r="D84" s="332">
        <v>1</v>
      </c>
      <c r="E84" s="332"/>
      <c r="F84" s="332"/>
      <c r="G84" s="332">
        <v>1</v>
      </c>
    </row>
    <row r="85" spans="2:7" x14ac:dyDescent="0.2">
      <c r="C85" t="s">
        <v>898</v>
      </c>
      <c r="D85" s="332"/>
      <c r="E85" s="332">
        <v>1</v>
      </c>
      <c r="F85" s="332"/>
      <c r="G85" s="332">
        <v>1</v>
      </c>
    </row>
    <row r="86" spans="2:7" x14ac:dyDescent="0.2">
      <c r="C86" t="s">
        <v>1031</v>
      </c>
      <c r="D86" s="332"/>
      <c r="E86" s="332">
        <v>1</v>
      </c>
      <c r="F86" s="332"/>
      <c r="G86" s="332">
        <v>1</v>
      </c>
    </row>
    <row r="87" spans="2:7" x14ac:dyDescent="0.2">
      <c r="B87" t="s">
        <v>421</v>
      </c>
      <c r="D87" s="332">
        <v>21</v>
      </c>
      <c r="E87" s="332">
        <v>9</v>
      </c>
      <c r="F87" s="332">
        <v>2</v>
      </c>
      <c r="G87" s="332">
        <v>32</v>
      </c>
    </row>
    <row r="88" spans="2:7" x14ac:dyDescent="0.2">
      <c r="B88" t="s">
        <v>548</v>
      </c>
      <c r="C88" t="s">
        <v>258</v>
      </c>
      <c r="D88" s="332">
        <v>7</v>
      </c>
      <c r="E88" s="332"/>
      <c r="F88" s="332"/>
      <c r="G88" s="332">
        <v>7</v>
      </c>
    </row>
    <row r="89" spans="2:7" x14ac:dyDescent="0.2">
      <c r="C89" t="s">
        <v>659</v>
      </c>
      <c r="D89" s="332">
        <v>1</v>
      </c>
      <c r="E89" s="332"/>
      <c r="F89" s="332"/>
      <c r="G89" s="332">
        <v>1</v>
      </c>
    </row>
    <row r="90" spans="2:7" x14ac:dyDescent="0.2">
      <c r="C90" t="s">
        <v>658</v>
      </c>
      <c r="D90" s="332">
        <v>1</v>
      </c>
      <c r="E90" s="332"/>
      <c r="F90" s="332"/>
      <c r="G90" s="332">
        <v>1</v>
      </c>
    </row>
    <row r="91" spans="2:7" x14ac:dyDescent="0.2">
      <c r="C91" t="s">
        <v>548</v>
      </c>
      <c r="D91" s="332">
        <v>7</v>
      </c>
      <c r="E91" s="332">
        <v>1</v>
      </c>
      <c r="F91" s="332"/>
      <c r="G91" s="332">
        <v>8</v>
      </c>
    </row>
    <row r="92" spans="2:7" x14ac:dyDescent="0.2">
      <c r="C92" t="s">
        <v>894</v>
      </c>
      <c r="D92" s="332"/>
      <c r="E92" s="332">
        <v>1</v>
      </c>
      <c r="F92" s="332"/>
      <c r="G92" s="332">
        <v>1</v>
      </c>
    </row>
    <row r="93" spans="2:7" x14ac:dyDescent="0.2">
      <c r="C93" t="s">
        <v>1028</v>
      </c>
      <c r="D93" s="332"/>
      <c r="E93" s="332">
        <v>3</v>
      </c>
      <c r="F93" s="332"/>
      <c r="G93" s="332">
        <v>3</v>
      </c>
    </row>
    <row r="94" spans="2:7" x14ac:dyDescent="0.2">
      <c r="C94" t="s">
        <v>1030</v>
      </c>
      <c r="D94" s="332"/>
      <c r="E94" s="332">
        <v>1</v>
      </c>
      <c r="F94" s="332"/>
      <c r="G94" s="332">
        <v>1</v>
      </c>
    </row>
    <row r="95" spans="2:7" x14ac:dyDescent="0.2">
      <c r="B95" t="s">
        <v>572</v>
      </c>
      <c r="D95" s="332">
        <v>16</v>
      </c>
      <c r="E95" s="332">
        <v>6</v>
      </c>
      <c r="F95" s="332"/>
      <c r="G95" s="332">
        <v>22</v>
      </c>
    </row>
    <row r="96" spans="2:7" x14ac:dyDescent="0.2">
      <c r="B96" t="s">
        <v>117</v>
      </c>
      <c r="D96" s="332">
        <v>196</v>
      </c>
      <c r="E96" s="332">
        <v>87</v>
      </c>
      <c r="F96" s="332">
        <v>15</v>
      </c>
      <c r="G96" s="332">
        <v>298</v>
      </c>
    </row>
  </sheetData>
  <mergeCells count="1">
    <mergeCell ref="A2:G2"/>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opLeftCell="B1" workbookViewId="0">
      <selection activeCell="G13" sqref="G13"/>
    </sheetView>
  </sheetViews>
  <sheetFormatPr baseColWidth="10" defaultRowHeight="12.75" x14ac:dyDescent="0.2"/>
  <cols>
    <col min="1" max="1" width="18.85546875" customWidth="1"/>
    <col min="3" max="3" width="11.42578125" customWidth="1"/>
    <col min="4" max="4" width="57.28515625" customWidth="1"/>
    <col min="5" max="5" width="37.5703125" customWidth="1"/>
    <col min="6" max="6" width="15.7109375" customWidth="1"/>
    <col min="7" max="7" width="69.85546875" customWidth="1"/>
  </cols>
  <sheetData>
    <row r="1" spans="1:7" x14ac:dyDescent="0.2">
      <c r="A1" s="280" t="s">
        <v>700</v>
      </c>
      <c r="B1" s="290" t="s">
        <v>496</v>
      </c>
      <c r="C1" s="280" t="s">
        <v>2</v>
      </c>
      <c r="D1" t="s">
        <v>178</v>
      </c>
      <c r="E1" t="s">
        <v>123</v>
      </c>
      <c r="F1" t="s">
        <v>428</v>
      </c>
      <c r="G1" s="280" t="s">
        <v>908</v>
      </c>
    </row>
    <row r="2" spans="1:7" x14ac:dyDescent="0.2">
      <c r="A2" s="280" t="s">
        <v>701</v>
      </c>
      <c r="B2" s="290" t="s">
        <v>292</v>
      </c>
      <c r="C2" s="280" t="s">
        <v>6</v>
      </c>
      <c r="D2" t="s">
        <v>179</v>
      </c>
      <c r="E2" t="s">
        <v>182</v>
      </c>
      <c r="F2" t="s">
        <v>430</v>
      </c>
      <c r="G2" s="280" t="s">
        <v>909</v>
      </c>
    </row>
    <row r="3" spans="1:7" x14ac:dyDescent="0.2">
      <c r="A3" s="280" t="s">
        <v>942</v>
      </c>
      <c r="B3" s="290" t="s">
        <v>291</v>
      </c>
      <c r="C3" s="280" t="s">
        <v>149</v>
      </c>
      <c r="D3" t="s">
        <v>263</v>
      </c>
      <c r="E3" t="s">
        <v>747</v>
      </c>
      <c r="F3" t="s">
        <v>429</v>
      </c>
      <c r="G3" s="280" t="s">
        <v>119</v>
      </c>
    </row>
    <row r="4" spans="1:7" x14ac:dyDescent="0.2">
      <c r="C4" s="280" t="s">
        <v>238</v>
      </c>
      <c r="D4" t="s">
        <v>157</v>
      </c>
      <c r="E4" s="280" t="s">
        <v>980</v>
      </c>
      <c r="G4" s="280" t="s">
        <v>914</v>
      </c>
    </row>
    <row r="5" spans="1:7" x14ac:dyDescent="0.2">
      <c r="D5" t="s">
        <v>156</v>
      </c>
      <c r="E5" t="s">
        <v>756</v>
      </c>
      <c r="G5" s="280" t="s">
        <v>427</v>
      </c>
    </row>
    <row r="6" spans="1:7" x14ac:dyDescent="0.2">
      <c r="D6" t="s">
        <v>118</v>
      </c>
      <c r="E6" t="s">
        <v>750</v>
      </c>
      <c r="G6" s="280" t="s">
        <v>910</v>
      </c>
    </row>
    <row r="7" spans="1:7" x14ac:dyDescent="0.2">
      <c r="D7" t="s">
        <v>385</v>
      </c>
      <c r="E7" t="s">
        <v>751</v>
      </c>
      <c r="G7" s="280" t="s">
        <v>911</v>
      </c>
    </row>
    <row r="8" spans="1:7" x14ac:dyDescent="0.2">
      <c r="D8" t="s">
        <v>548</v>
      </c>
      <c r="E8" t="s">
        <v>0</v>
      </c>
      <c r="G8" s="280" t="s">
        <v>100</v>
      </c>
    </row>
    <row r="9" spans="1:7" x14ac:dyDescent="0.2">
      <c r="A9" s="280" t="s">
        <v>706</v>
      </c>
      <c r="E9" t="s">
        <v>746</v>
      </c>
      <c r="G9" s="280" t="s">
        <v>912</v>
      </c>
    </row>
    <row r="10" spans="1:7" x14ac:dyDescent="0.2">
      <c r="A10" s="280" t="s">
        <v>707</v>
      </c>
      <c r="E10" t="s">
        <v>383</v>
      </c>
      <c r="G10" s="280" t="s">
        <v>913</v>
      </c>
    </row>
    <row r="11" spans="1:7" x14ac:dyDescent="0.2">
      <c r="A11" s="280" t="s">
        <v>708</v>
      </c>
      <c r="E11" t="s">
        <v>752</v>
      </c>
      <c r="G11" s="280" t="s">
        <v>1027</v>
      </c>
    </row>
    <row r="12" spans="1:7" x14ac:dyDescent="0.2">
      <c r="E12" t="s">
        <v>9</v>
      </c>
      <c r="G12" s="280" t="s">
        <v>1029</v>
      </c>
    </row>
    <row r="13" spans="1:7" x14ac:dyDescent="0.2">
      <c r="E13" t="s">
        <v>749</v>
      </c>
    </row>
    <row r="14" spans="1:7" x14ac:dyDescent="0.2">
      <c r="E14" t="s">
        <v>45</v>
      </c>
    </row>
    <row r="15" spans="1:7" x14ac:dyDescent="0.2">
      <c r="E15" t="s">
        <v>748</v>
      </c>
    </row>
    <row r="16" spans="1:7" ht="15" x14ac:dyDescent="0.25">
      <c r="A16" s="447" t="s">
        <v>945</v>
      </c>
      <c r="E16" t="s">
        <v>757</v>
      </c>
    </row>
    <row r="17" spans="1:5" ht="15" x14ac:dyDescent="0.25">
      <c r="A17" s="448" t="s">
        <v>946</v>
      </c>
      <c r="E17" t="s">
        <v>753</v>
      </c>
    </row>
    <row r="18" spans="1:5" ht="15" x14ac:dyDescent="0.25">
      <c r="A18" s="449" t="s">
        <v>947</v>
      </c>
      <c r="E18" t="s">
        <v>685</v>
      </c>
    </row>
    <row r="19" spans="1:5" x14ac:dyDescent="0.2">
      <c r="E19" t="s">
        <v>185</v>
      </c>
    </row>
    <row r="20" spans="1:5" x14ac:dyDescent="0.2">
      <c r="E20" t="s">
        <v>244</v>
      </c>
    </row>
    <row r="21" spans="1:5" x14ac:dyDescent="0.2">
      <c r="E21" t="s">
        <v>49</v>
      </c>
    </row>
    <row r="22" spans="1:5" x14ac:dyDescent="0.2">
      <c r="E22" t="s">
        <v>754</v>
      </c>
    </row>
    <row r="23" spans="1:5" x14ac:dyDescent="0.2">
      <c r="E23" t="s">
        <v>225</v>
      </c>
    </row>
    <row r="24" spans="1:5" x14ac:dyDescent="0.2">
      <c r="E24" t="s">
        <v>357</v>
      </c>
    </row>
    <row r="25" spans="1:5" x14ac:dyDescent="0.2">
      <c r="E25" t="s">
        <v>755</v>
      </c>
    </row>
  </sheetData>
  <sortState ref="E1:E25">
    <sortCondition ref="E1:E25"/>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6"/>
  <sheetViews>
    <sheetView topLeftCell="A13" workbookViewId="0">
      <selection activeCell="D17" sqref="D17:D18"/>
    </sheetView>
  </sheetViews>
  <sheetFormatPr baseColWidth="10" defaultRowHeight="12.75" x14ac:dyDescent="0.2"/>
  <cols>
    <col min="1" max="1" width="21.85546875" customWidth="1"/>
    <col min="5" max="5" width="13.7109375" customWidth="1"/>
    <col min="12" max="12" width="50.140625" bestFit="1" customWidth="1"/>
    <col min="13" max="13" width="14.42578125" bestFit="1" customWidth="1"/>
  </cols>
  <sheetData>
    <row r="2" spans="1:16" x14ac:dyDescent="0.2">
      <c r="A2" s="37" t="s">
        <v>44</v>
      </c>
      <c r="B2" s="335" t="s">
        <v>430</v>
      </c>
      <c r="C2" s="336" t="s">
        <v>429</v>
      </c>
      <c r="D2" s="336" t="s">
        <v>428</v>
      </c>
      <c r="E2" s="337" t="s">
        <v>117</v>
      </c>
      <c r="L2" s="37" t="s">
        <v>660</v>
      </c>
      <c r="M2" s="37" t="s">
        <v>218</v>
      </c>
      <c r="N2" s="38"/>
      <c r="O2" s="38"/>
      <c r="P2" s="269"/>
    </row>
    <row r="3" spans="1:16" x14ac:dyDescent="0.2">
      <c r="A3" s="37">
        <v>2012</v>
      </c>
      <c r="B3" s="338">
        <v>7</v>
      </c>
      <c r="C3" s="339"/>
      <c r="D3" s="339">
        <v>7</v>
      </c>
      <c r="E3" s="316">
        <v>14</v>
      </c>
      <c r="L3" s="37" t="s">
        <v>23</v>
      </c>
      <c r="M3" s="37" t="s">
        <v>430</v>
      </c>
      <c r="N3" s="273" t="s">
        <v>429</v>
      </c>
      <c r="O3" s="273" t="s">
        <v>428</v>
      </c>
      <c r="P3" s="45" t="s">
        <v>117</v>
      </c>
    </row>
    <row r="4" spans="1:16" x14ac:dyDescent="0.2">
      <c r="A4" s="43">
        <v>2013</v>
      </c>
      <c r="B4" s="340">
        <v>37</v>
      </c>
      <c r="C4" s="331"/>
      <c r="D4" s="331">
        <v>225</v>
      </c>
      <c r="E4" s="317">
        <v>262</v>
      </c>
      <c r="L4" s="37" t="s">
        <v>179</v>
      </c>
      <c r="M4" s="274">
        <v>5</v>
      </c>
      <c r="N4" s="275"/>
      <c r="O4" s="275">
        <v>5</v>
      </c>
      <c r="P4" s="46">
        <v>10</v>
      </c>
    </row>
    <row r="5" spans="1:16" x14ac:dyDescent="0.2">
      <c r="A5" s="43">
        <v>2014</v>
      </c>
      <c r="B5" s="340">
        <v>26</v>
      </c>
      <c r="C5" s="331"/>
      <c r="D5" s="331">
        <v>137</v>
      </c>
      <c r="E5" s="317">
        <v>163</v>
      </c>
      <c r="L5" s="43" t="s">
        <v>263</v>
      </c>
      <c r="M5" s="276">
        <v>6</v>
      </c>
      <c r="N5" s="277">
        <v>32</v>
      </c>
      <c r="O5" s="277">
        <v>4</v>
      </c>
      <c r="P5" s="47">
        <v>42</v>
      </c>
    </row>
    <row r="6" spans="1:16" x14ac:dyDescent="0.2">
      <c r="A6" s="43">
        <v>2015</v>
      </c>
      <c r="B6" s="340">
        <v>53</v>
      </c>
      <c r="C6" s="331"/>
      <c r="D6" s="331">
        <v>110</v>
      </c>
      <c r="E6" s="317">
        <v>163</v>
      </c>
      <c r="L6" s="43" t="s">
        <v>157</v>
      </c>
      <c r="M6" s="276">
        <v>13</v>
      </c>
      <c r="N6" s="277">
        <v>2</v>
      </c>
      <c r="O6" s="277"/>
      <c r="P6" s="47">
        <v>15</v>
      </c>
    </row>
    <row r="7" spans="1:16" x14ac:dyDescent="0.2">
      <c r="A7" s="43">
        <v>2016</v>
      </c>
      <c r="B7" s="340">
        <v>84</v>
      </c>
      <c r="C7" s="331">
        <v>77</v>
      </c>
      <c r="D7" s="331">
        <v>50</v>
      </c>
      <c r="E7" s="317">
        <v>211</v>
      </c>
      <c r="L7" s="43" t="s">
        <v>156</v>
      </c>
      <c r="M7" s="276">
        <v>13</v>
      </c>
      <c r="N7" s="277">
        <v>15</v>
      </c>
      <c r="O7" s="277">
        <v>2</v>
      </c>
      <c r="P7" s="47">
        <v>30</v>
      </c>
    </row>
    <row r="8" spans="1:16" x14ac:dyDescent="0.2">
      <c r="A8" s="44" t="s">
        <v>117</v>
      </c>
      <c r="B8" s="341">
        <v>207</v>
      </c>
      <c r="C8" s="342">
        <v>77</v>
      </c>
      <c r="D8" s="342">
        <v>529</v>
      </c>
      <c r="E8" s="343">
        <v>813</v>
      </c>
      <c r="L8" s="43" t="s">
        <v>118</v>
      </c>
      <c r="M8" s="276">
        <v>41</v>
      </c>
      <c r="N8" s="277">
        <v>14</v>
      </c>
      <c r="O8" s="277">
        <v>38</v>
      </c>
      <c r="P8" s="47">
        <v>93</v>
      </c>
    </row>
    <row r="9" spans="1:16" x14ac:dyDescent="0.2">
      <c r="L9" s="43" t="s">
        <v>385</v>
      </c>
      <c r="M9" s="276">
        <v>6</v>
      </c>
      <c r="N9" s="277">
        <v>4</v>
      </c>
      <c r="O9" s="277">
        <v>1</v>
      </c>
      <c r="P9" s="47">
        <v>11</v>
      </c>
    </row>
    <row r="10" spans="1:16" x14ac:dyDescent="0.2">
      <c r="L10" s="43" t="s">
        <v>548</v>
      </c>
      <c r="M10" s="276"/>
      <c r="N10" s="277">
        <v>10</v>
      </c>
      <c r="O10" s="277"/>
      <c r="P10" s="47">
        <v>10</v>
      </c>
    </row>
    <row r="11" spans="1:16" x14ac:dyDescent="0.2">
      <c r="L11" s="44" t="s">
        <v>117</v>
      </c>
      <c r="M11" s="278">
        <v>84</v>
      </c>
      <c r="N11" s="279">
        <v>77</v>
      </c>
      <c r="O11" s="279">
        <v>50</v>
      </c>
      <c r="P11" s="48">
        <v>211</v>
      </c>
    </row>
    <row r="12" spans="1:16" x14ac:dyDescent="0.2">
      <c r="E12" s="34">
        <v>1</v>
      </c>
      <c r="F12" s="34">
        <v>2</v>
      </c>
    </row>
    <row r="13" spans="1:16" ht="25.5" x14ac:dyDescent="0.2">
      <c r="B13" s="281" t="s">
        <v>661</v>
      </c>
      <c r="C13" s="281" t="s">
        <v>662</v>
      </c>
      <c r="D13" s="281" t="s">
        <v>663</v>
      </c>
      <c r="E13" s="281" t="s">
        <v>665</v>
      </c>
      <c r="F13" s="281" t="s">
        <v>664</v>
      </c>
      <c r="G13" s="281" t="s">
        <v>666</v>
      </c>
      <c r="H13" s="281" t="s">
        <v>667</v>
      </c>
    </row>
    <row r="14" spans="1:16" x14ac:dyDescent="0.2">
      <c r="A14">
        <v>2015</v>
      </c>
      <c r="B14">
        <v>123</v>
      </c>
      <c r="C14">
        <v>479</v>
      </c>
      <c r="D14">
        <f>SUM(B14:C14)</f>
        <v>602</v>
      </c>
      <c r="E14">
        <f>+D14-C14</f>
        <v>123</v>
      </c>
      <c r="F14">
        <v>211</v>
      </c>
      <c r="G14">
        <f>+F14+E14</f>
        <v>334</v>
      </c>
      <c r="H14">
        <f>+G14-50</f>
        <v>284</v>
      </c>
      <c r="L14" s="479" t="s">
        <v>673</v>
      </c>
      <c r="M14" s="479"/>
      <c r="N14" s="479"/>
      <c r="O14" s="479"/>
    </row>
    <row r="15" spans="1:16" x14ac:dyDescent="0.2">
      <c r="A15">
        <v>2016</v>
      </c>
      <c r="B15">
        <v>161</v>
      </c>
      <c r="C15">
        <v>50</v>
      </c>
      <c r="D15">
        <f>SUM(B15:C15)</f>
        <v>211</v>
      </c>
      <c r="L15" s="284" t="s">
        <v>670</v>
      </c>
      <c r="M15" s="284" t="s">
        <v>661</v>
      </c>
      <c r="N15" s="284" t="s">
        <v>662</v>
      </c>
      <c r="O15" s="284" t="s">
        <v>671</v>
      </c>
    </row>
    <row r="16" spans="1:16" x14ac:dyDescent="0.2">
      <c r="A16" s="282" t="s">
        <v>502</v>
      </c>
      <c r="B16" s="282">
        <f>SUM(B14:B15)</f>
        <v>284</v>
      </c>
      <c r="C16" s="282">
        <f>SUM(C14:C15)</f>
        <v>529</v>
      </c>
      <c r="D16" s="282">
        <f>SUM(D14:D15)</f>
        <v>813</v>
      </c>
      <c r="L16" s="50" t="s">
        <v>179</v>
      </c>
      <c r="M16" s="283">
        <f t="shared" ref="M16:M22" si="0">+M4+N4</f>
        <v>5</v>
      </c>
      <c r="N16" s="287">
        <v>5</v>
      </c>
      <c r="O16" s="283">
        <f>SUM(M16:N16)</f>
        <v>10</v>
      </c>
    </row>
    <row r="17" spans="1:15" x14ac:dyDescent="0.2">
      <c r="A17" s="476" t="s">
        <v>668</v>
      </c>
      <c r="B17" s="476"/>
      <c r="C17" s="476"/>
      <c r="D17" s="477">
        <f>+D16-C16</f>
        <v>284</v>
      </c>
      <c r="L17" s="50" t="s">
        <v>263</v>
      </c>
      <c r="M17" s="283">
        <f t="shared" si="0"/>
        <v>38</v>
      </c>
      <c r="N17" s="287">
        <v>4</v>
      </c>
      <c r="O17" s="283">
        <f t="shared" ref="O17:O22" si="1">SUM(M17:N17)</f>
        <v>42</v>
      </c>
    </row>
    <row r="18" spans="1:15" x14ac:dyDescent="0.2">
      <c r="A18" s="476"/>
      <c r="B18" s="476"/>
      <c r="C18" s="476"/>
      <c r="D18" s="477"/>
      <c r="L18" s="50" t="s">
        <v>157</v>
      </c>
      <c r="M18" s="283">
        <f t="shared" si="0"/>
        <v>15</v>
      </c>
      <c r="N18" s="287"/>
      <c r="O18" s="283">
        <f t="shared" si="1"/>
        <v>15</v>
      </c>
    </row>
    <row r="19" spans="1:15" x14ac:dyDescent="0.2">
      <c r="L19" s="50" t="s">
        <v>156</v>
      </c>
      <c r="M19" s="283">
        <f t="shared" si="0"/>
        <v>28</v>
      </c>
      <c r="N19" s="287">
        <v>2</v>
      </c>
      <c r="O19" s="283">
        <f t="shared" si="1"/>
        <v>30</v>
      </c>
    </row>
    <row r="20" spans="1:15" x14ac:dyDescent="0.2">
      <c r="L20" s="50" t="s">
        <v>118</v>
      </c>
      <c r="M20" s="283">
        <f t="shared" si="0"/>
        <v>55</v>
      </c>
      <c r="N20" s="287">
        <v>38</v>
      </c>
      <c r="O20" s="283">
        <f t="shared" si="1"/>
        <v>93</v>
      </c>
    </row>
    <row r="21" spans="1:15" x14ac:dyDescent="0.2">
      <c r="A21" s="478" t="s">
        <v>669</v>
      </c>
      <c r="B21" s="478"/>
      <c r="C21" s="478"/>
      <c r="D21" s="478"/>
      <c r="L21" s="50" t="s">
        <v>385</v>
      </c>
      <c r="M21" s="283">
        <f t="shared" si="0"/>
        <v>10</v>
      </c>
      <c r="N21" s="287">
        <v>1</v>
      </c>
      <c r="O21" s="283">
        <f t="shared" si="1"/>
        <v>11</v>
      </c>
    </row>
    <row r="22" spans="1:15" x14ac:dyDescent="0.2">
      <c r="A22" s="284" t="s">
        <v>459</v>
      </c>
      <c r="B22" s="284" t="s">
        <v>430</v>
      </c>
      <c r="C22" s="284" t="s">
        <v>429</v>
      </c>
      <c r="D22" s="284" t="s">
        <v>428</v>
      </c>
      <c r="E22" s="284" t="s">
        <v>117</v>
      </c>
      <c r="L22" s="50" t="s">
        <v>548</v>
      </c>
      <c r="M22" s="283">
        <f t="shared" si="0"/>
        <v>10</v>
      </c>
      <c r="N22" s="287"/>
      <c r="O22" s="283">
        <f t="shared" si="1"/>
        <v>10</v>
      </c>
    </row>
    <row r="23" spans="1:15" x14ac:dyDescent="0.2">
      <c r="A23" s="37" t="s">
        <v>481</v>
      </c>
      <c r="B23" s="274">
        <v>23</v>
      </c>
      <c r="C23" s="275">
        <v>66</v>
      </c>
      <c r="D23" s="275">
        <v>7</v>
      </c>
      <c r="E23" s="46">
        <v>96</v>
      </c>
      <c r="L23" s="288" t="s">
        <v>502</v>
      </c>
      <c r="M23" s="286">
        <f>SUM(M16:M22)</f>
        <v>161</v>
      </c>
      <c r="N23" s="286">
        <f>SUM(N16:N22)</f>
        <v>50</v>
      </c>
      <c r="O23" s="286">
        <f>SUM(M23:N23)</f>
        <v>211</v>
      </c>
    </row>
    <row r="24" spans="1:15" x14ac:dyDescent="0.2">
      <c r="A24" s="43" t="s">
        <v>480</v>
      </c>
      <c r="B24" s="276">
        <v>61</v>
      </c>
      <c r="C24" s="277">
        <v>11</v>
      </c>
      <c r="D24" s="277">
        <v>43</v>
      </c>
      <c r="E24" s="47">
        <v>115</v>
      </c>
    </row>
    <row r="25" spans="1:15" x14ac:dyDescent="0.2">
      <c r="A25" s="285" t="s">
        <v>117</v>
      </c>
      <c r="B25" s="286">
        <v>84</v>
      </c>
      <c r="C25" s="286">
        <v>77</v>
      </c>
      <c r="D25" s="286">
        <v>50</v>
      </c>
      <c r="E25" s="286">
        <v>211</v>
      </c>
    </row>
    <row r="28" spans="1:15" ht="31.5" customHeight="1" x14ac:dyDescent="0.2">
      <c r="A28" s="478" t="s">
        <v>672</v>
      </c>
      <c r="B28" s="478"/>
      <c r="C28" s="478"/>
      <c r="D28" s="478"/>
    </row>
    <row r="29" spans="1:15" ht="21.75" customHeight="1" x14ac:dyDescent="0.2">
      <c r="A29" s="284" t="s">
        <v>459</v>
      </c>
      <c r="B29" s="284" t="s">
        <v>661</v>
      </c>
      <c r="C29" s="284" t="s">
        <v>662</v>
      </c>
      <c r="D29" s="284" t="s">
        <v>502</v>
      </c>
      <c r="L29" s="284" t="s">
        <v>670</v>
      </c>
      <c r="M29" s="284" t="s">
        <v>661</v>
      </c>
    </row>
    <row r="30" spans="1:15" x14ac:dyDescent="0.2">
      <c r="A30" s="50" t="s">
        <v>481</v>
      </c>
      <c r="B30" s="283">
        <v>89</v>
      </c>
      <c r="C30" s="283">
        <v>7</v>
      </c>
      <c r="D30" s="283">
        <f>SUM(B30:C30)</f>
        <v>96</v>
      </c>
      <c r="L30" s="50" t="s">
        <v>179</v>
      </c>
      <c r="M30" s="283">
        <v>5</v>
      </c>
    </row>
    <row r="31" spans="1:15" x14ac:dyDescent="0.2">
      <c r="A31" s="50" t="s">
        <v>480</v>
      </c>
      <c r="B31" s="283">
        <v>72</v>
      </c>
      <c r="C31" s="283">
        <v>43</v>
      </c>
      <c r="D31" s="283">
        <f>SUM(B31:C31)</f>
        <v>115</v>
      </c>
      <c r="L31" s="50" t="s">
        <v>263</v>
      </c>
      <c r="M31" s="283">
        <v>38</v>
      </c>
    </row>
    <row r="32" spans="1:15" x14ac:dyDescent="0.2">
      <c r="A32" s="285" t="s">
        <v>502</v>
      </c>
      <c r="B32" s="286">
        <f>SUM(B30:B31)</f>
        <v>161</v>
      </c>
      <c r="C32" s="286">
        <f>SUM(C30:C31)</f>
        <v>50</v>
      </c>
      <c r="D32" s="286">
        <f>SUM(B32:C32)</f>
        <v>211</v>
      </c>
      <c r="L32" s="50" t="s">
        <v>157</v>
      </c>
      <c r="M32" s="283">
        <v>15</v>
      </c>
    </row>
    <row r="33" spans="12:13" x14ac:dyDescent="0.2">
      <c r="L33" s="50" t="s">
        <v>156</v>
      </c>
      <c r="M33" s="283">
        <v>28</v>
      </c>
    </row>
    <row r="34" spans="12:13" x14ac:dyDescent="0.2">
      <c r="L34" s="50" t="s">
        <v>118</v>
      </c>
      <c r="M34" s="283">
        <v>55</v>
      </c>
    </row>
    <row r="35" spans="12:13" x14ac:dyDescent="0.2">
      <c r="L35" s="50" t="s">
        <v>385</v>
      </c>
      <c r="M35" s="283">
        <v>10</v>
      </c>
    </row>
    <row r="36" spans="12:13" x14ac:dyDescent="0.2">
      <c r="L36" s="50" t="s">
        <v>548</v>
      </c>
      <c r="M36" s="283">
        <v>10</v>
      </c>
    </row>
  </sheetData>
  <mergeCells count="5">
    <mergeCell ref="A17:C18"/>
    <mergeCell ref="D17:D18"/>
    <mergeCell ref="A28:D28"/>
    <mergeCell ref="L14:O14"/>
    <mergeCell ref="A21:D2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INICIO</vt:lpstr>
      <vt:lpstr>PLAN DE MEJORAMIENTO- AP-AC</vt:lpstr>
      <vt:lpstr>PMP TECNICO</vt:lpstr>
      <vt:lpstr>PMP ORGANIZA</vt:lpstr>
      <vt:lpstr>ESTADO DEL PMP</vt:lpstr>
      <vt:lpstr>X AREAS</vt:lpstr>
      <vt:lpstr>X PROYECTOS</vt:lpstr>
      <vt:lpstr>LISTA</vt:lpstr>
      <vt:lpstr>Hoja2</vt:lpstr>
      <vt:lpstr>PRESENTACI</vt:lpstr>
      <vt:lpstr>NC acumuladas</vt:lpstr>
      <vt:lpstr>ESTADO NC 2015-2016</vt:lpstr>
      <vt:lpstr>NC AREA 2015-2016 </vt:lpstr>
      <vt:lpstr>ESTADO NC AREA</vt:lpstr>
      <vt:lpstr>ESTADO NC AREA acu</vt:lpstr>
      <vt:lpstr>ESTADO NC</vt:lpstr>
      <vt:lpstr>'PLAN DE MEJORAMIENTO- AP-AC'!_Toc443982796</vt:lpstr>
      <vt:lpstr>ACCION</vt:lpstr>
      <vt:lpstr>ACCION1</vt:lpstr>
      <vt:lpstr>'ESTADO NC AREA acu'!Área_de_impresión</vt:lpstr>
      <vt:lpstr>'PLAN DE MEJORAMIENTO- AP-AC'!Área_de_impresión</vt:lpstr>
      <vt:lpstr>AUDITOR</vt:lpstr>
      <vt:lpstr>ESTADO</vt:lpstr>
      <vt:lpstr>PROCESO</vt:lpstr>
      <vt:lpstr>procesos</vt:lpstr>
      <vt:lpstr>TIPOI</vt:lpstr>
      <vt:lpstr>'PLAN DE MEJORAMIENTO- AP-AC'!Títulos_a_imprimir</vt:lpstr>
      <vt:lpstr>vicepresidencias</vt:lpstr>
    </vt:vector>
  </TitlesOfParts>
  <Company>Jardin Botanico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Norato</dc:creator>
  <cp:lastModifiedBy>Yuly Andrea Ujueta Castillo</cp:lastModifiedBy>
  <cp:lastPrinted>2016-08-02T14:05:39Z</cp:lastPrinted>
  <dcterms:created xsi:type="dcterms:W3CDTF">2008-06-09T16:28:37Z</dcterms:created>
  <dcterms:modified xsi:type="dcterms:W3CDTF">2017-03-08T14:59:22Z</dcterms:modified>
</cp:coreProperties>
</file>