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jcrodriguezc_ani_gov_co/Documents/Documentos/ANI 2025/INGRESOS/INGRESOS JUL-2025/JULIO 2025/"/>
    </mc:Choice>
  </mc:AlternateContent>
  <xr:revisionPtr revIDLastSave="17" documentId="8_{5A976F2A-CB7B-4E89-975C-23EDEDF83F4D}" xr6:coauthVersionLast="47" xr6:coauthVersionMax="47" xr10:uidLastSave="{C9E67B52-8FB6-4D53-935F-FAA86B63ECFE}"/>
  <bookViews>
    <workbookView xWindow="-120" yWindow="-120" windowWidth="20730" windowHeight="11160" tabRatio="875" activeTab="6" xr2:uid="{3A2219E2-A8D4-4B5C-9433-D31C68F267EC}"/>
  </bookViews>
  <sheets>
    <sheet name="ENERO 2025" sheetId="15" r:id="rId1"/>
    <sheet name="FEBRERO 2025" sheetId="16" r:id="rId2"/>
    <sheet name="MARZO 2025 " sheetId="17" r:id="rId3"/>
    <sheet name="ABRIL 2025" sheetId="18" r:id="rId4"/>
    <sheet name="MAYO 2025" sheetId="19" r:id="rId5"/>
    <sheet name="JUNIO 2025" sheetId="20" r:id="rId6"/>
    <sheet name="JULIO 2025" sheetId="21" r:id="rId7"/>
  </sheets>
  <definedNames>
    <definedName name="_xlnm._FilterDatabase" localSheetId="3" hidden="1">'ABRIL 2025'!$N$6:$N$57</definedName>
    <definedName name="_xlnm._FilterDatabase" localSheetId="0" hidden="1">'ENERO 2025'!$N$6:$N$54</definedName>
    <definedName name="_xlnm._FilterDatabase" localSheetId="1" hidden="1">'FEBRERO 2025'!$N$6:$N$54</definedName>
    <definedName name="_xlnm._FilterDatabase" localSheetId="6" hidden="1">'JULIO 2025'!$N$6:$N$57</definedName>
    <definedName name="_xlnm._FilterDatabase" localSheetId="5" hidden="1">'JUNIO 2025'!$N$6:$N$57</definedName>
    <definedName name="_xlnm._FilterDatabase" localSheetId="2" hidden="1">'MARZO 2025 '!$N$6:$N$54</definedName>
    <definedName name="_xlnm._FilterDatabase" localSheetId="4" hidden="1">'MAYO 2025'!$N$6:$N$57</definedName>
    <definedName name="_xlnm.Print_Area" localSheetId="3">'ABRIL 2025'!$A$6:$M$42</definedName>
    <definedName name="_xlnm.Print_Area" localSheetId="0">'ENERO 2025'!$A$6:$M$39</definedName>
    <definedName name="_xlnm.Print_Area" localSheetId="1">'FEBRERO 2025'!$A$6:$M$39</definedName>
    <definedName name="_xlnm.Print_Area" localSheetId="6">'JULIO 2025'!$A$6:$M$42</definedName>
    <definedName name="_xlnm.Print_Area" localSheetId="5">'JUNIO 2025'!$A$6:$M$42</definedName>
    <definedName name="_xlnm.Print_Area" localSheetId="2">'MARZO 2025 '!$A$6:$M$39</definedName>
    <definedName name="_xlnm.Print_Area" localSheetId="4">'MAYO 2025'!$A$6:$M$42</definedName>
    <definedName name="_xlnm.Print_Titles" localSheetId="3">'ABRIL 2025'!$6:$7</definedName>
    <definedName name="_xlnm.Print_Titles" localSheetId="0">'ENERO 2025'!$6:$7</definedName>
    <definedName name="_xlnm.Print_Titles" localSheetId="1">'FEBRERO 2025'!$6:$7</definedName>
    <definedName name="_xlnm.Print_Titles" localSheetId="6">'JULIO 2025'!$6:$7</definedName>
    <definedName name="_xlnm.Print_Titles" localSheetId="5">'JUNIO 2025'!$6:$7</definedName>
    <definedName name="_xlnm.Print_Titles" localSheetId="2">'MARZO 2025 '!$6:$7</definedName>
    <definedName name="_xlnm.Print_Titles" localSheetId="4">'MAYO 2025'!$6:$7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21" l="1"/>
  <c r="L36" i="21" s="1"/>
  <c r="L35" i="21" s="1"/>
  <c r="L34" i="21" s="1"/>
  <c r="J33" i="21"/>
  <c r="J32" i="21" s="1"/>
  <c r="J31" i="21"/>
  <c r="L31" i="21" s="1"/>
  <c r="J30" i="21"/>
  <c r="J22" i="21"/>
  <c r="J21" i="21" s="1"/>
  <c r="J20" i="21" s="1"/>
  <c r="J19" i="21" s="1"/>
  <c r="J18" i="21" s="1"/>
  <c r="J14" i="21"/>
  <c r="L41" i="21"/>
  <c r="G41" i="21"/>
  <c r="H41" i="21" s="1"/>
  <c r="L40" i="21"/>
  <c r="G40" i="21"/>
  <c r="H40" i="21" s="1"/>
  <c r="L39" i="21"/>
  <c r="G39" i="21"/>
  <c r="G38" i="21" s="1"/>
  <c r="K38" i="21"/>
  <c r="J38" i="21"/>
  <c r="F38" i="21"/>
  <c r="E38" i="21"/>
  <c r="D38" i="21"/>
  <c r="C38" i="21"/>
  <c r="J37" i="21"/>
  <c r="L37" i="21" s="1"/>
  <c r="G37" i="21"/>
  <c r="H37" i="21" s="1"/>
  <c r="G36" i="21"/>
  <c r="G35" i="21" s="1"/>
  <c r="G34" i="21" s="1"/>
  <c r="K35" i="21"/>
  <c r="K34" i="21" s="1"/>
  <c r="F35" i="21"/>
  <c r="F34" i="21" s="1"/>
  <c r="E35" i="21"/>
  <c r="E34" i="21" s="1"/>
  <c r="D35" i="21"/>
  <c r="C35" i="21"/>
  <c r="C34" i="21" s="1"/>
  <c r="D34" i="21"/>
  <c r="H33" i="21"/>
  <c r="G33" i="21"/>
  <c r="K32" i="21"/>
  <c r="G32" i="21"/>
  <c r="F32" i="21"/>
  <c r="F31" i="21" s="1"/>
  <c r="F30" i="21" s="1"/>
  <c r="F29" i="21" s="1"/>
  <c r="F28" i="21" s="1"/>
  <c r="F27" i="21" s="1"/>
  <c r="F26" i="21" s="1"/>
  <c r="F25" i="21" s="1"/>
  <c r="F24" i="21" s="1"/>
  <c r="F23" i="21" s="1"/>
  <c r="E32" i="21"/>
  <c r="D32" i="21"/>
  <c r="C32" i="21"/>
  <c r="E31" i="21"/>
  <c r="E30" i="21" s="1"/>
  <c r="E29" i="21" s="1"/>
  <c r="E28" i="21" s="1"/>
  <c r="E27" i="21" s="1"/>
  <c r="E26" i="21" s="1"/>
  <c r="E25" i="21" s="1"/>
  <c r="E24" i="21" s="1"/>
  <c r="E23" i="21" s="1"/>
  <c r="D31" i="21"/>
  <c r="G31" i="21" s="1"/>
  <c r="H31" i="21" s="1"/>
  <c r="K29" i="21"/>
  <c r="K28" i="21" s="1"/>
  <c r="K27" i="21" s="1"/>
  <c r="K26" i="21" s="1"/>
  <c r="C29" i="21"/>
  <c r="C28" i="21" s="1"/>
  <c r="C27" i="21" s="1"/>
  <c r="C26" i="21" s="1"/>
  <c r="C25" i="21" s="1"/>
  <c r="C24" i="21" s="1"/>
  <c r="C23" i="21" s="1"/>
  <c r="L25" i="21"/>
  <c r="L24" i="21" s="1"/>
  <c r="L23" i="21" s="1"/>
  <c r="J24" i="21"/>
  <c r="J23" i="21" s="1"/>
  <c r="H22" i="21"/>
  <c r="G22" i="21"/>
  <c r="K21" i="21"/>
  <c r="G21" i="21"/>
  <c r="G20" i="21" s="1"/>
  <c r="G19" i="21" s="1"/>
  <c r="G18" i="21" s="1"/>
  <c r="F21" i="21"/>
  <c r="F20" i="21" s="1"/>
  <c r="F19" i="21" s="1"/>
  <c r="F18" i="21" s="1"/>
  <c r="E21" i="21"/>
  <c r="D21" i="21"/>
  <c r="D20" i="21" s="1"/>
  <c r="D19" i="21" s="1"/>
  <c r="D18" i="21" s="1"/>
  <c r="C21" i="21"/>
  <c r="C20" i="21" s="1"/>
  <c r="C19" i="21" s="1"/>
  <c r="C18" i="21" s="1"/>
  <c r="K20" i="21"/>
  <c r="K19" i="21" s="1"/>
  <c r="K18" i="21" s="1"/>
  <c r="E20" i="21"/>
  <c r="E19" i="21" s="1"/>
  <c r="E18" i="21" s="1"/>
  <c r="L17" i="21"/>
  <c r="M17" i="21" s="1"/>
  <c r="M16" i="21" s="1"/>
  <c r="M15" i="21" s="1"/>
  <c r="H17" i="21"/>
  <c r="L16" i="21"/>
  <c r="L15" i="21" s="1"/>
  <c r="K16" i="21"/>
  <c r="J16" i="21"/>
  <c r="J15" i="21" s="1"/>
  <c r="H16" i="21"/>
  <c r="G16" i="21"/>
  <c r="G15" i="21" s="1"/>
  <c r="G12" i="21" s="1"/>
  <c r="G11" i="21" s="1"/>
  <c r="F16" i="21"/>
  <c r="F15" i="21" s="1"/>
  <c r="F12" i="21" s="1"/>
  <c r="F11" i="21" s="1"/>
  <c r="F10" i="21" s="1"/>
  <c r="F9" i="21" s="1"/>
  <c r="F8" i="21" s="1"/>
  <c r="F42" i="21" s="1"/>
  <c r="E16" i="21"/>
  <c r="D16" i="21"/>
  <c r="D15" i="21" s="1"/>
  <c r="C16" i="21"/>
  <c r="C15" i="21" s="1"/>
  <c r="C12" i="21" s="1"/>
  <c r="C11" i="21" s="1"/>
  <c r="C10" i="21" s="1"/>
  <c r="C9" i="21" s="1"/>
  <c r="C8" i="21" s="1"/>
  <c r="C42" i="21" s="1"/>
  <c r="K15" i="21"/>
  <c r="H15" i="21"/>
  <c r="E15" i="21"/>
  <c r="E12" i="21" s="1"/>
  <c r="E11" i="21" s="1"/>
  <c r="E10" i="21" s="1"/>
  <c r="E9" i="21" s="1"/>
  <c r="E8" i="21" s="1"/>
  <c r="E42" i="21" s="1"/>
  <c r="J13" i="21"/>
  <c r="G14" i="21"/>
  <c r="H14" i="21" s="1"/>
  <c r="K13" i="21"/>
  <c r="G13" i="21"/>
  <c r="F13" i="21"/>
  <c r="E13" i="21"/>
  <c r="D13" i="21"/>
  <c r="C13" i="21"/>
  <c r="K12" i="21"/>
  <c r="L42" i="20"/>
  <c r="L42" i="19"/>
  <c r="L38" i="21" l="1"/>
  <c r="L33" i="21"/>
  <c r="M33" i="21" s="1"/>
  <c r="M32" i="21" s="1"/>
  <c r="J29" i="21"/>
  <c r="J28" i="21" s="1"/>
  <c r="J27" i="21" s="1"/>
  <c r="L22" i="21"/>
  <c r="M22" i="21" s="1"/>
  <c r="M21" i="21" s="1"/>
  <c r="M20" i="21" s="1"/>
  <c r="M19" i="21" s="1"/>
  <c r="M18" i="21" s="1"/>
  <c r="H13" i="21"/>
  <c r="D12" i="21"/>
  <c r="D11" i="21" s="1"/>
  <c r="J12" i="21"/>
  <c r="J11" i="21" s="1"/>
  <c r="M40" i="21"/>
  <c r="M37" i="21"/>
  <c r="N40" i="21"/>
  <c r="M41" i="21"/>
  <c r="K11" i="21"/>
  <c r="K10" i="21" s="1"/>
  <c r="K9" i="21" s="1"/>
  <c r="K8" i="21" s="1"/>
  <c r="K42" i="21" s="1"/>
  <c r="M31" i="21"/>
  <c r="N41" i="21"/>
  <c r="L32" i="21"/>
  <c r="H21" i="21"/>
  <c r="H32" i="21"/>
  <c r="J35" i="21"/>
  <c r="J34" i="21" s="1"/>
  <c r="L14" i="21"/>
  <c r="D30" i="21"/>
  <c r="L21" i="21"/>
  <c r="L20" i="21" s="1"/>
  <c r="L19" i="21" s="1"/>
  <c r="L18" i="21" s="1"/>
  <c r="H36" i="21"/>
  <c r="H39" i="21"/>
  <c r="N39" i="21" s="1"/>
  <c r="L30" i="21"/>
  <c r="L29" i="21" s="1"/>
  <c r="L28" i="21" s="1"/>
  <c r="J37" i="20"/>
  <c r="L37" i="20" s="1"/>
  <c r="J36" i="20"/>
  <c r="J33" i="20"/>
  <c r="L33" i="20" s="1"/>
  <c r="L32" i="20" s="1"/>
  <c r="J31" i="20"/>
  <c r="J30" i="20"/>
  <c r="L30" i="20" s="1"/>
  <c r="J22" i="20"/>
  <c r="J14" i="20"/>
  <c r="L41" i="20"/>
  <c r="G41" i="20"/>
  <c r="H41" i="20" s="1"/>
  <c r="L40" i="20"/>
  <c r="N40" i="20" s="1"/>
  <c r="G40" i="20"/>
  <c r="H40" i="20" s="1"/>
  <c r="L39" i="20"/>
  <c r="G39" i="20"/>
  <c r="G38" i="20" s="1"/>
  <c r="K38" i="20"/>
  <c r="J38" i="20"/>
  <c r="F38" i="20"/>
  <c r="E38" i="20"/>
  <c r="D38" i="20"/>
  <c r="C38" i="20"/>
  <c r="H37" i="20"/>
  <c r="G37" i="20"/>
  <c r="G36" i="20"/>
  <c r="H36" i="20" s="1"/>
  <c r="K35" i="20"/>
  <c r="F35" i="20"/>
  <c r="F34" i="20" s="1"/>
  <c r="E35" i="20"/>
  <c r="D35" i="20"/>
  <c r="C35" i="20"/>
  <c r="C34" i="20" s="1"/>
  <c r="K34" i="20"/>
  <c r="E34" i="20"/>
  <c r="D34" i="20"/>
  <c r="H33" i="20"/>
  <c r="H32" i="20" s="1"/>
  <c r="G33" i="20"/>
  <c r="K32" i="20"/>
  <c r="J32" i="20"/>
  <c r="G32" i="20"/>
  <c r="F32" i="20"/>
  <c r="F31" i="20" s="1"/>
  <c r="F30" i="20" s="1"/>
  <c r="F29" i="20" s="1"/>
  <c r="F28" i="20" s="1"/>
  <c r="F27" i="20" s="1"/>
  <c r="F26" i="20" s="1"/>
  <c r="F25" i="20" s="1"/>
  <c r="F24" i="20" s="1"/>
  <c r="F23" i="20" s="1"/>
  <c r="E32" i="20"/>
  <c r="D32" i="20"/>
  <c r="D31" i="20" s="1"/>
  <c r="C32" i="20"/>
  <c r="L31" i="20"/>
  <c r="E31" i="20"/>
  <c r="J29" i="20"/>
  <c r="J28" i="20" s="1"/>
  <c r="E30" i="20"/>
  <c r="E29" i="20" s="1"/>
  <c r="E28" i="20" s="1"/>
  <c r="E27" i="20" s="1"/>
  <c r="E26" i="20" s="1"/>
  <c r="E25" i="20" s="1"/>
  <c r="E24" i="20" s="1"/>
  <c r="E23" i="20" s="1"/>
  <c r="K29" i="20"/>
  <c r="K28" i="20" s="1"/>
  <c r="K27" i="20" s="1"/>
  <c r="K26" i="20" s="1"/>
  <c r="C29" i="20"/>
  <c r="C28" i="20" s="1"/>
  <c r="C27" i="20" s="1"/>
  <c r="C26" i="20" s="1"/>
  <c r="C25" i="20" s="1"/>
  <c r="C24" i="20" s="1"/>
  <c r="C23" i="20" s="1"/>
  <c r="L25" i="20"/>
  <c r="L24" i="20" s="1"/>
  <c r="L23" i="20" s="1"/>
  <c r="J24" i="20"/>
  <c r="J23" i="20"/>
  <c r="L22" i="20"/>
  <c r="L21" i="20" s="1"/>
  <c r="L20" i="20" s="1"/>
  <c r="L19" i="20" s="1"/>
  <c r="L18" i="20" s="1"/>
  <c r="H22" i="20"/>
  <c r="H21" i="20" s="1"/>
  <c r="G22" i="20"/>
  <c r="K21" i="20"/>
  <c r="J21" i="20"/>
  <c r="J20" i="20" s="1"/>
  <c r="J19" i="20" s="1"/>
  <c r="J18" i="20" s="1"/>
  <c r="G21" i="20"/>
  <c r="G20" i="20" s="1"/>
  <c r="G19" i="20" s="1"/>
  <c r="G18" i="20" s="1"/>
  <c r="F21" i="20"/>
  <c r="F20" i="20" s="1"/>
  <c r="F19" i="20" s="1"/>
  <c r="F18" i="20" s="1"/>
  <c r="E21" i="20"/>
  <c r="D21" i="20"/>
  <c r="D20" i="20" s="1"/>
  <c r="D19" i="20" s="1"/>
  <c r="D18" i="20" s="1"/>
  <c r="C21" i="20"/>
  <c r="K20" i="20"/>
  <c r="K19" i="20" s="1"/>
  <c r="K18" i="20" s="1"/>
  <c r="E20" i="20"/>
  <c r="E19" i="20" s="1"/>
  <c r="E18" i="20" s="1"/>
  <c r="C20" i="20"/>
  <c r="C19" i="20" s="1"/>
  <c r="C18" i="20" s="1"/>
  <c r="L17" i="20"/>
  <c r="L16" i="20" s="1"/>
  <c r="L15" i="20" s="1"/>
  <c r="H17" i="20"/>
  <c r="K16" i="20"/>
  <c r="J16" i="20"/>
  <c r="J15" i="20" s="1"/>
  <c r="H16" i="20"/>
  <c r="G16" i="20"/>
  <c r="G15" i="20" s="1"/>
  <c r="F16" i="20"/>
  <c r="F15" i="20" s="1"/>
  <c r="E16" i="20"/>
  <c r="D16" i="20"/>
  <c r="D15" i="20" s="1"/>
  <c r="D12" i="20" s="1"/>
  <c r="D11" i="20" s="1"/>
  <c r="C16" i="20"/>
  <c r="K15" i="20"/>
  <c r="K11" i="20" s="1"/>
  <c r="K10" i="20" s="1"/>
  <c r="K9" i="20" s="1"/>
  <c r="K8" i="20" s="1"/>
  <c r="K42" i="20" s="1"/>
  <c r="H15" i="20"/>
  <c r="E15" i="20"/>
  <c r="E12" i="20" s="1"/>
  <c r="E11" i="20" s="1"/>
  <c r="E10" i="20" s="1"/>
  <c r="E9" i="20" s="1"/>
  <c r="E8" i="20" s="1"/>
  <c r="E42" i="20" s="1"/>
  <c r="C15" i="20"/>
  <c r="C12" i="20" s="1"/>
  <c r="C11" i="20" s="1"/>
  <c r="C10" i="20" s="1"/>
  <c r="C9" i="20" s="1"/>
  <c r="C8" i="20" s="1"/>
  <c r="C42" i="20" s="1"/>
  <c r="L14" i="20"/>
  <c r="H14" i="20"/>
  <c r="G14" i="20"/>
  <c r="G13" i="20" s="1"/>
  <c r="K13" i="20"/>
  <c r="J13" i="20"/>
  <c r="F13" i="20"/>
  <c r="E13" i="20"/>
  <c r="D13" i="20"/>
  <c r="C13" i="20"/>
  <c r="K12" i="20"/>
  <c r="J33" i="19"/>
  <c r="J31" i="19"/>
  <c r="J30" i="19"/>
  <c r="J22" i="19"/>
  <c r="J14" i="19"/>
  <c r="J13" i="19" s="1"/>
  <c r="L41" i="19"/>
  <c r="G41" i="19"/>
  <c r="H41" i="19" s="1"/>
  <c r="L40" i="19"/>
  <c r="G40" i="19"/>
  <c r="H40" i="19" s="1"/>
  <c r="L39" i="19"/>
  <c r="G39" i="19"/>
  <c r="G38" i="19" s="1"/>
  <c r="K38" i="19"/>
  <c r="J38" i="19"/>
  <c r="F38" i="19"/>
  <c r="E38" i="19"/>
  <c r="D38" i="19"/>
  <c r="C38" i="19"/>
  <c r="L37" i="19"/>
  <c r="G37" i="19"/>
  <c r="H37" i="19" s="1"/>
  <c r="M36" i="19"/>
  <c r="L36" i="19"/>
  <c r="H36" i="19"/>
  <c r="G36" i="19"/>
  <c r="L35" i="19"/>
  <c r="L34" i="19" s="1"/>
  <c r="K35" i="19"/>
  <c r="J35" i="19"/>
  <c r="G35" i="19"/>
  <c r="F35" i="19"/>
  <c r="F34" i="19" s="1"/>
  <c r="E35" i="19"/>
  <c r="D35" i="19"/>
  <c r="C35" i="19"/>
  <c r="K34" i="19"/>
  <c r="J34" i="19"/>
  <c r="G34" i="19"/>
  <c r="E34" i="19"/>
  <c r="D34" i="19"/>
  <c r="C34" i="19"/>
  <c r="L33" i="19"/>
  <c r="L32" i="19" s="1"/>
  <c r="H33" i="19"/>
  <c r="H32" i="19" s="1"/>
  <c r="G33" i="19"/>
  <c r="G32" i="19" s="1"/>
  <c r="K32" i="19"/>
  <c r="J32" i="19"/>
  <c r="F32" i="19"/>
  <c r="E32" i="19"/>
  <c r="D32" i="19"/>
  <c r="D31" i="19" s="1"/>
  <c r="C32" i="19"/>
  <c r="L31" i="19"/>
  <c r="F31" i="19"/>
  <c r="F30" i="19" s="1"/>
  <c r="F29" i="19" s="1"/>
  <c r="F28" i="19" s="1"/>
  <c r="F27" i="19" s="1"/>
  <c r="F26" i="19" s="1"/>
  <c r="E31" i="19"/>
  <c r="L30" i="19"/>
  <c r="E30" i="19"/>
  <c r="E29" i="19" s="1"/>
  <c r="E28" i="19" s="1"/>
  <c r="E27" i="19" s="1"/>
  <c r="E26" i="19" s="1"/>
  <c r="E25" i="19" s="1"/>
  <c r="E24" i="19" s="1"/>
  <c r="E23" i="19" s="1"/>
  <c r="K29" i="19"/>
  <c r="C29" i="19"/>
  <c r="C28" i="19" s="1"/>
  <c r="C27" i="19" s="1"/>
  <c r="C26" i="19" s="1"/>
  <c r="C25" i="19" s="1"/>
  <c r="C24" i="19" s="1"/>
  <c r="C23" i="19" s="1"/>
  <c r="K28" i="19"/>
  <c r="K27" i="19"/>
  <c r="K26" i="19"/>
  <c r="L25" i="19"/>
  <c r="L24" i="19"/>
  <c r="J24" i="19"/>
  <c r="L23" i="19"/>
  <c r="J23" i="19"/>
  <c r="L22" i="19"/>
  <c r="L21" i="19" s="1"/>
  <c r="L20" i="19" s="1"/>
  <c r="L19" i="19" s="1"/>
  <c r="L18" i="19" s="1"/>
  <c r="H22" i="19"/>
  <c r="H21" i="19" s="1"/>
  <c r="G22" i="19"/>
  <c r="G21" i="19" s="1"/>
  <c r="G20" i="19" s="1"/>
  <c r="G19" i="19" s="1"/>
  <c r="G18" i="19" s="1"/>
  <c r="K21" i="19"/>
  <c r="J21" i="19"/>
  <c r="J20" i="19" s="1"/>
  <c r="J19" i="19" s="1"/>
  <c r="J18" i="19" s="1"/>
  <c r="F21" i="19"/>
  <c r="E21" i="19"/>
  <c r="D21" i="19"/>
  <c r="D20" i="19" s="1"/>
  <c r="D19" i="19" s="1"/>
  <c r="D18" i="19" s="1"/>
  <c r="C21" i="19"/>
  <c r="K20" i="19"/>
  <c r="F20" i="19"/>
  <c r="E20" i="19"/>
  <c r="C20" i="19"/>
  <c r="C19" i="19" s="1"/>
  <c r="C18" i="19" s="1"/>
  <c r="K19" i="19"/>
  <c r="F19" i="19"/>
  <c r="E19" i="19"/>
  <c r="K18" i="19"/>
  <c r="F18" i="19"/>
  <c r="F12" i="19" s="1"/>
  <c r="F11" i="19" s="1"/>
  <c r="F10" i="19" s="1"/>
  <c r="F9" i="19" s="1"/>
  <c r="F8" i="19" s="1"/>
  <c r="F42" i="19" s="1"/>
  <c r="E18" i="19"/>
  <c r="E12" i="19" s="1"/>
  <c r="E11" i="19" s="1"/>
  <c r="E10" i="19" s="1"/>
  <c r="E9" i="19" s="1"/>
  <c r="E8" i="19" s="1"/>
  <c r="E42" i="19" s="1"/>
  <c r="L17" i="19"/>
  <c r="L16" i="19" s="1"/>
  <c r="L15" i="19" s="1"/>
  <c r="H17" i="19"/>
  <c r="M17" i="19" s="1"/>
  <c r="M16" i="19" s="1"/>
  <c r="M15" i="19" s="1"/>
  <c r="K16" i="19"/>
  <c r="J16" i="19"/>
  <c r="J15" i="19" s="1"/>
  <c r="H16" i="19"/>
  <c r="G16" i="19"/>
  <c r="F16" i="19"/>
  <c r="E16" i="19"/>
  <c r="D16" i="19"/>
  <c r="D15" i="19" s="1"/>
  <c r="C16" i="19"/>
  <c r="K15" i="19"/>
  <c r="H15" i="19"/>
  <c r="G15" i="19"/>
  <c r="F15" i="19"/>
  <c r="E15" i="19"/>
  <c r="C15" i="19"/>
  <c r="C12" i="19" s="1"/>
  <c r="C11" i="19" s="1"/>
  <c r="C10" i="19" s="1"/>
  <c r="C9" i="19" s="1"/>
  <c r="C8" i="19" s="1"/>
  <c r="C42" i="19" s="1"/>
  <c r="H14" i="19"/>
  <c r="G14" i="19"/>
  <c r="G13" i="19" s="1"/>
  <c r="K13" i="19"/>
  <c r="F13" i="19"/>
  <c r="E13" i="19"/>
  <c r="D13" i="19"/>
  <c r="C13" i="19"/>
  <c r="K12" i="19"/>
  <c r="K11" i="19"/>
  <c r="K10" i="19"/>
  <c r="K9" i="19"/>
  <c r="K8" i="19"/>
  <c r="K42" i="19" s="1"/>
  <c r="J12" i="18"/>
  <c r="D29" i="21" l="1"/>
  <c r="D28" i="21" s="1"/>
  <c r="D27" i="21" s="1"/>
  <c r="D26" i="21" s="1"/>
  <c r="D25" i="21" s="1"/>
  <c r="D24" i="21" s="1"/>
  <c r="D23" i="21" s="1"/>
  <c r="G30" i="21"/>
  <c r="L13" i="21"/>
  <c r="N14" i="21"/>
  <c r="D10" i="21"/>
  <c r="D9" i="21" s="1"/>
  <c r="D8" i="21" s="1"/>
  <c r="D42" i="21" s="1"/>
  <c r="L27" i="21"/>
  <c r="L26" i="21" s="1"/>
  <c r="H38" i="21"/>
  <c r="M39" i="21"/>
  <c r="M38" i="21" s="1"/>
  <c r="J26" i="21"/>
  <c r="J10" i="21" s="1"/>
  <c r="J9" i="21" s="1"/>
  <c r="J8" i="21" s="1"/>
  <c r="J42" i="21" s="1"/>
  <c r="M14" i="21"/>
  <c r="M13" i="21" s="1"/>
  <c r="M36" i="21"/>
  <c r="M35" i="21" s="1"/>
  <c r="M34" i="21" s="1"/>
  <c r="H35" i="21"/>
  <c r="H20" i="21"/>
  <c r="L38" i="20"/>
  <c r="M37" i="20"/>
  <c r="J35" i="20"/>
  <c r="J34" i="20" s="1"/>
  <c r="L36" i="20"/>
  <c r="L35" i="20" s="1"/>
  <c r="L34" i="20" s="1"/>
  <c r="J27" i="20"/>
  <c r="L29" i="20"/>
  <c r="L28" i="20" s="1"/>
  <c r="L27" i="20" s="1"/>
  <c r="J12" i="20"/>
  <c r="J11" i="20" s="1"/>
  <c r="H20" i="20"/>
  <c r="H35" i="20"/>
  <c r="G12" i="20"/>
  <c r="G11" i="20" s="1"/>
  <c r="M14" i="20"/>
  <c r="M13" i="20" s="1"/>
  <c r="G31" i="20"/>
  <c r="H31" i="20" s="1"/>
  <c r="D30" i="20"/>
  <c r="M40" i="20"/>
  <c r="M41" i="20"/>
  <c r="N14" i="20"/>
  <c r="L13" i="20"/>
  <c r="F12" i="20"/>
  <c r="F11" i="20" s="1"/>
  <c r="F10" i="20" s="1"/>
  <c r="F9" i="20" s="1"/>
  <c r="F8" i="20" s="1"/>
  <c r="F42" i="20" s="1"/>
  <c r="N41" i="20"/>
  <c r="M17" i="20"/>
  <c r="M16" i="20" s="1"/>
  <c r="M15" i="20" s="1"/>
  <c r="G35" i="20"/>
  <c r="G34" i="20" s="1"/>
  <c r="H39" i="20"/>
  <c r="N39" i="20" s="1"/>
  <c r="M22" i="20"/>
  <c r="M21" i="20" s="1"/>
  <c r="M20" i="20" s="1"/>
  <c r="M19" i="20" s="1"/>
  <c r="M18" i="20" s="1"/>
  <c r="M33" i="20"/>
  <c r="M32" i="20" s="1"/>
  <c r="H13" i="20"/>
  <c r="L38" i="19"/>
  <c r="L29" i="19"/>
  <c r="L28" i="19" s="1"/>
  <c r="L27" i="19" s="1"/>
  <c r="L26" i="19" s="1"/>
  <c r="J29" i="19"/>
  <c r="J28" i="19" s="1"/>
  <c r="J27" i="19" s="1"/>
  <c r="J26" i="19" s="1"/>
  <c r="L14" i="19"/>
  <c r="L13" i="19" s="1"/>
  <c r="L12" i="19" s="1"/>
  <c r="J12" i="19"/>
  <c r="J11" i="19" s="1"/>
  <c r="J10" i="19" s="1"/>
  <c r="J9" i="19" s="1"/>
  <c r="J8" i="19" s="1"/>
  <c r="J42" i="19" s="1"/>
  <c r="F25" i="19"/>
  <c r="F24" i="19" s="1"/>
  <c r="F23" i="19" s="1"/>
  <c r="M35" i="19"/>
  <c r="M34" i="19" s="1"/>
  <c r="M40" i="19"/>
  <c r="D12" i="19"/>
  <c r="D11" i="19" s="1"/>
  <c r="H20" i="19"/>
  <c r="M37" i="19"/>
  <c r="N40" i="19"/>
  <c r="G12" i="19"/>
  <c r="G11" i="19" s="1"/>
  <c r="M41" i="19"/>
  <c r="G31" i="19"/>
  <c r="H31" i="19" s="1"/>
  <c r="D30" i="19"/>
  <c r="N41" i="19"/>
  <c r="H39" i="19"/>
  <c r="H35" i="19"/>
  <c r="M22" i="19"/>
  <c r="M21" i="19" s="1"/>
  <c r="M20" i="19" s="1"/>
  <c r="M19" i="19" s="1"/>
  <c r="M18" i="19" s="1"/>
  <c r="M33" i="19"/>
  <c r="M32" i="19" s="1"/>
  <c r="H13" i="19"/>
  <c r="M12" i="18"/>
  <c r="L12" i="18"/>
  <c r="L25" i="18"/>
  <c r="M25" i="18" s="1"/>
  <c r="L17" i="18"/>
  <c r="L13" i="18"/>
  <c r="L11" i="18"/>
  <c r="L10" i="18" s="1"/>
  <c r="L9" i="18" s="1"/>
  <c r="L8" i="18" s="1"/>
  <c r="J23" i="18"/>
  <c r="J24" i="18"/>
  <c r="H25" i="18"/>
  <c r="G25" i="18"/>
  <c r="F25" i="18"/>
  <c r="E25" i="18"/>
  <c r="D25" i="18"/>
  <c r="C25" i="18"/>
  <c r="C24" i="18" s="1"/>
  <c r="C23" i="18" s="1"/>
  <c r="H24" i="18"/>
  <c r="G24" i="18"/>
  <c r="G23" i="18" s="1"/>
  <c r="F24" i="18"/>
  <c r="E24" i="18"/>
  <c r="D24" i="18"/>
  <c r="H23" i="18"/>
  <c r="F23" i="18"/>
  <c r="E23" i="18"/>
  <c r="D23" i="18"/>
  <c r="I23" i="18"/>
  <c r="I24" i="18"/>
  <c r="I25" i="18"/>
  <c r="J33" i="18"/>
  <c r="J31" i="18"/>
  <c r="J30" i="18"/>
  <c r="J22" i="18"/>
  <c r="J14" i="18"/>
  <c r="H34" i="21" l="1"/>
  <c r="N38" i="21"/>
  <c r="L12" i="21"/>
  <c r="N13" i="21"/>
  <c r="H30" i="21"/>
  <c r="G29" i="21"/>
  <c r="G28" i="21" s="1"/>
  <c r="G27" i="21" s="1"/>
  <c r="G26" i="21" s="1"/>
  <c r="H19" i="21"/>
  <c r="J26" i="20"/>
  <c r="J10" i="20" s="1"/>
  <c r="J9" i="20" s="1"/>
  <c r="J8" i="20" s="1"/>
  <c r="J42" i="20" s="1"/>
  <c r="M36" i="20"/>
  <c r="M35" i="20" s="1"/>
  <c r="M34" i="20" s="1"/>
  <c r="L26" i="20"/>
  <c r="M31" i="20"/>
  <c r="H19" i="20"/>
  <c r="H38" i="20"/>
  <c r="M39" i="20"/>
  <c r="M38" i="20" s="1"/>
  <c r="H34" i="20"/>
  <c r="N13" i="20"/>
  <c r="L12" i="20"/>
  <c r="G30" i="20"/>
  <c r="D29" i="20"/>
  <c r="D28" i="20" s="1"/>
  <c r="D27" i="20" s="1"/>
  <c r="D26" i="20" s="1"/>
  <c r="M14" i="19"/>
  <c r="M13" i="19" s="1"/>
  <c r="N14" i="19"/>
  <c r="H38" i="19"/>
  <c r="M39" i="19"/>
  <c r="M38" i="19" s="1"/>
  <c r="L11" i="19"/>
  <c r="H19" i="19"/>
  <c r="N39" i="19"/>
  <c r="G30" i="19"/>
  <c r="D29" i="19"/>
  <c r="D28" i="19" s="1"/>
  <c r="D27" i="19" s="1"/>
  <c r="D26" i="19" s="1"/>
  <c r="D25" i="19" s="1"/>
  <c r="D24" i="19" s="1"/>
  <c r="D23" i="19" s="1"/>
  <c r="N13" i="19"/>
  <c r="H34" i="19"/>
  <c r="M31" i="19"/>
  <c r="L24" i="18"/>
  <c r="L11" i="21" l="1"/>
  <c r="H18" i="21"/>
  <c r="G25" i="21"/>
  <c r="G24" i="21" s="1"/>
  <c r="G23" i="21" s="1"/>
  <c r="G10" i="21"/>
  <c r="G9" i="21" s="1"/>
  <c r="G8" i="21" s="1"/>
  <c r="G42" i="21" s="1"/>
  <c r="M30" i="21"/>
  <c r="M29" i="21" s="1"/>
  <c r="M28" i="21" s="1"/>
  <c r="M27" i="21" s="1"/>
  <c r="M26" i="21" s="1"/>
  <c r="H29" i="21"/>
  <c r="N38" i="20"/>
  <c r="H18" i="20"/>
  <c r="D25" i="20"/>
  <c r="D24" i="20" s="1"/>
  <c r="D23" i="20" s="1"/>
  <c r="D10" i="20"/>
  <c r="D9" i="20" s="1"/>
  <c r="D8" i="20" s="1"/>
  <c r="D42" i="20" s="1"/>
  <c r="G29" i="20"/>
  <c r="G28" i="20" s="1"/>
  <c r="G27" i="20" s="1"/>
  <c r="G26" i="20" s="1"/>
  <c r="H30" i="20"/>
  <c r="L11" i="20"/>
  <c r="L10" i="19"/>
  <c r="D10" i="19"/>
  <c r="D9" i="19" s="1"/>
  <c r="D8" i="19" s="1"/>
  <c r="D42" i="19" s="1"/>
  <c r="H18" i="19"/>
  <c r="G29" i="19"/>
  <c r="G28" i="19" s="1"/>
  <c r="G27" i="19" s="1"/>
  <c r="G26" i="19" s="1"/>
  <c r="H30" i="19"/>
  <c r="N38" i="19"/>
  <c r="L23" i="18"/>
  <c r="M23" i="18" s="1"/>
  <c r="M24" i="18"/>
  <c r="L10" i="21" l="1"/>
  <c r="H12" i="21"/>
  <c r="H28" i="21"/>
  <c r="H29" i="20"/>
  <c r="M30" i="20"/>
  <c r="M29" i="20" s="1"/>
  <c r="M28" i="20" s="1"/>
  <c r="M27" i="20" s="1"/>
  <c r="M26" i="20" s="1"/>
  <c r="L10" i="20"/>
  <c r="H12" i="20"/>
  <c r="G25" i="20"/>
  <c r="G24" i="20" s="1"/>
  <c r="G23" i="20" s="1"/>
  <c r="G10" i="20"/>
  <c r="G9" i="20" s="1"/>
  <c r="G8" i="20" s="1"/>
  <c r="G42" i="20" s="1"/>
  <c r="L9" i="19"/>
  <c r="H12" i="19"/>
  <c r="H29" i="19"/>
  <c r="M30" i="19"/>
  <c r="M29" i="19" s="1"/>
  <c r="M28" i="19" s="1"/>
  <c r="M27" i="19" s="1"/>
  <c r="M26" i="19" s="1"/>
  <c r="G25" i="19"/>
  <c r="G24" i="19" s="1"/>
  <c r="G23" i="19" s="1"/>
  <c r="G10" i="19"/>
  <c r="G9" i="19" s="1"/>
  <c r="G8" i="19" s="1"/>
  <c r="G42" i="19" s="1"/>
  <c r="J32" i="18"/>
  <c r="L31" i="18"/>
  <c r="L30" i="18"/>
  <c r="J21" i="18"/>
  <c r="J20" i="18" s="1"/>
  <c r="J19" i="18" s="1"/>
  <c r="J18" i="18" s="1"/>
  <c r="L14" i="18"/>
  <c r="L41" i="18"/>
  <c r="G41" i="18"/>
  <c r="H41" i="18" s="1"/>
  <c r="L40" i="18"/>
  <c r="G40" i="18"/>
  <c r="H40" i="18" s="1"/>
  <c r="L39" i="18"/>
  <c r="G39" i="18"/>
  <c r="G38" i="18" s="1"/>
  <c r="K38" i="18"/>
  <c r="J38" i="18"/>
  <c r="F38" i="18"/>
  <c r="E38" i="18"/>
  <c r="D38" i="18"/>
  <c r="C38" i="18"/>
  <c r="L37" i="18"/>
  <c r="G37" i="18"/>
  <c r="H37" i="18" s="1"/>
  <c r="L36" i="18"/>
  <c r="L35" i="18" s="1"/>
  <c r="L34" i="18" s="1"/>
  <c r="G36" i="18"/>
  <c r="G35" i="18" s="1"/>
  <c r="G34" i="18" s="1"/>
  <c r="K35" i="18"/>
  <c r="J35" i="18"/>
  <c r="J34" i="18" s="1"/>
  <c r="F35" i="18"/>
  <c r="F34" i="18" s="1"/>
  <c r="E35" i="18"/>
  <c r="E34" i="18" s="1"/>
  <c r="D35" i="18"/>
  <c r="D34" i="18" s="1"/>
  <c r="C35" i="18"/>
  <c r="C34" i="18" s="1"/>
  <c r="K34" i="18"/>
  <c r="G33" i="18"/>
  <c r="H33" i="18" s="1"/>
  <c r="K32" i="18"/>
  <c r="F32" i="18"/>
  <c r="F31" i="18" s="1"/>
  <c r="F30" i="18" s="1"/>
  <c r="F29" i="18" s="1"/>
  <c r="F28" i="18" s="1"/>
  <c r="F27" i="18" s="1"/>
  <c r="F26" i="18" s="1"/>
  <c r="E32" i="18"/>
  <c r="E31" i="18" s="1"/>
  <c r="E30" i="18" s="1"/>
  <c r="E29" i="18" s="1"/>
  <c r="E28" i="18" s="1"/>
  <c r="E27" i="18" s="1"/>
  <c r="D32" i="18"/>
  <c r="D31" i="18" s="1"/>
  <c r="C32" i="18"/>
  <c r="K29" i="18"/>
  <c r="J29" i="18"/>
  <c r="J28" i="18" s="1"/>
  <c r="C29" i="18"/>
  <c r="C28" i="18" s="1"/>
  <c r="K28" i="18"/>
  <c r="K27" i="18" s="1"/>
  <c r="K26" i="18" s="1"/>
  <c r="G22" i="18"/>
  <c r="H22" i="18" s="1"/>
  <c r="K21" i="18"/>
  <c r="K20" i="18" s="1"/>
  <c r="K19" i="18" s="1"/>
  <c r="K18" i="18" s="1"/>
  <c r="G21" i="18"/>
  <c r="G20" i="18" s="1"/>
  <c r="G19" i="18" s="1"/>
  <c r="G18" i="18" s="1"/>
  <c r="F21" i="18"/>
  <c r="F20" i="18" s="1"/>
  <c r="F19" i="18" s="1"/>
  <c r="F18" i="18" s="1"/>
  <c r="E21" i="18"/>
  <c r="E20" i="18" s="1"/>
  <c r="E19" i="18" s="1"/>
  <c r="E18" i="18" s="1"/>
  <c r="D21" i="18"/>
  <c r="C21" i="18"/>
  <c r="C20" i="18" s="1"/>
  <c r="C19" i="18" s="1"/>
  <c r="C18" i="18" s="1"/>
  <c r="C12" i="18" s="1"/>
  <c r="C11" i="18" s="1"/>
  <c r="D20" i="18"/>
  <c r="D19" i="18" s="1"/>
  <c r="D18" i="18" s="1"/>
  <c r="L16" i="18"/>
  <c r="L15" i="18" s="1"/>
  <c r="H17" i="18"/>
  <c r="K16" i="18"/>
  <c r="K15" i="18" s="1"/>
  <c r="J16" i="18"/>
  <c r="H16" i="18"/>
  <c r="G16" i="18"/>
  <c r="G15" i="18" s="1"/>
  <c r="F16" i="18"/>
  <c r="F15" i="18" s="1"/>
  <c r="E16" i="18"/>
  <c r="E15" i="18" s="1"/>
  <c r="D16" i="18"/>
  <c r="D15" i="18" s="1"/>
  <c r="C16" i="18"/>
  <c r="C15" i="18" s="1"/>
  <c r="J15" i="18"/>
  <c r="H15" i="18"/>
  <c r="G14" i="18"/>
  <c r="H14" i="18" s="1"/>
  <c r="K13" i="18"/>
  <c r="G13" i="18"/>
  <c r="F13" i="18"/>
  <c r="E13" i="18"/>
  <c r="D13" i="18"/>
  <c r="C13" i="18"/>
  <c r="K12" i="18"/>
  <c r="J39" i="17"/>
  <c r="J35" i="17"/>
  <c r="H35" i="17"/>
  <c r="H27" i="21" l="1"/>
  <c r="H11" i="21"/>
  <c r="N12" i="21"/>
  <c r="L9" i="21"/>
  <c r="L9" i="20"/>
  <c r="H11" i="20"/>
  <c r="N12" i="20"/>
  <c r="H28" i="20"/>
  <c r="H28" i="19"/>
  <c r="H11" i="19"/>
  <c r="N12" i="19"/>
  <c r="L8" i="19"/>
  <c r="L38" i="18"/>
  <c r="G12" i="18"/>
  <c r="G11" i="18" s="1"/>
  <c r="M17" i="18"/>
  <c r="M16" i="18" s="1"/>
  <c r="M15" i="18" s="1"/>
  <c r="C27" i="18"/>
  <c r="C26" i="18" s="1"/>
  <c r="C10" i="18" s="1"/>
  <c r="C9" i="18" s="1"/>
  <c r="C8" i="18" s="1"/>
  <c r="C42" i="18" s="1"/>
  <c r="H36" i="18"/>
  <c r="H35" i="18" s="1"/>
  <c r="E26" i="18"/>
  <c r="E10" i="18" s="1"/>
  <c r="E9" i="18" s="1"/>
  <c r="E8" i="18" s="1"/>
  <c r="E42" i="18" s="1"/>
  <c r="K11" i="18"/>
  <c r="K10" i="18" s="1"/>
  <c r="K9" i="18" s="1"/>
  <c r="K8" i="18" s="1"/>
  <c r="K42" i="18" s="1"/>
  <c r="N40" i="18"/>
  <c r="E12" i="18"/>
  <c r="E11" i="18" s="1"/>
  <c r="G32" i="18"/>
  <c r="M36" i="18"/>
  <c r="J27" i="18"/>
  <c r="J26" i="18" s="1"/>
  <c r="L33" i="18"/>
  <c r="L32" i="18" s="1"/>
  <c r="L29" i="18"/>
  <c r="L28" i="18" s="1"/>
  <c r="J13" i="18"/>
  <c r="J11" i="18"/>
  <c r="N14" i="18"/>
  <c r="H21" i="18"/>
  <c r="D12" i="18"/>
  <c r="D11" i="18" s="1"/>
  <c r="F12" i="18"/>
  <c r="F11" i="18" s="1"/>
  <c r="F10" i="18" s="1"/>
  <c r="F9" i="18" s="1"/>
  <c r="F8" i="18" s="1"/>
  <c r="F42" i="18" s="1"/>
  <c r="G31" i="18"/>
  <c r="H31" i="18" s="1"/>
  <c r="D30" i="18"/>
  <c r="H32" i="18"/>
  <c r="M40" i="18"/>
  <c r="M37" i="18"/>
  <c r="M41" i="18"/>
  <c r="M14" i="18"/>
  <c r="M13" i="18" s="1"/>
  <c r="N41" i="18"/>
  <c r="L22" i="18"/>
  <c r="L21" i="18" s="1"/>
  <c r="L20" i="18" s="1"/>
  <c r="L19" i="18" s="1"/>
  <c r="L18" i="18" s="1"/>
  <c r="H39" i="18"/>
  <c r="H13" i="18"/>
  <c r="J30" i="17"/>
  <c r="J28" i="17"/>
  <c r="J27" i="17"/>
  <c r="J22" i="17"/>
  <c r="J14" i="17"/>
  <c r="L8" i="21" l="1"/>
  <c r="N11" i="21"/>
  <c r="H26" i="21"/>
  <c r="H10" i="21" s="1"/>
  <c r="N11" i="20"/>
  <c r="L8" i="20"/>
  <c r="H27" i="20"/>
  <c r="N11" i="19"/>
  <c r="H27" i="19"/>
  <c r="M35" i="18"/>
  <c r="M34" i="18" s="1"/>
  <c r="L27" i="18"/>
  <c r="L26" i="18" s="1"/>
  <c r="M33" i="18"/>
  <c r="M32" i="18" s="1"/>
  <c r="J10" i="18"/>
  <c r="J9" i="18" s="1"/>
  <c r="J8" i="18" s="1"/>
  <c r="J42" i="18" s="1"/>
  <c r="H34" i="18"/>
  <c r="H38" i="18"/>
  <c r="M39" i="18"/>
  <c r="M38" i="18" s="1"/>
  <c r="M31" i="18"/>
  <c r="M22" i="18"/>
  <c r="M21" i="18" s="1"/>
  <c r="M20" i="18" s="1"/>
  <c r="M19" i="18" s="1"/>
  <c r="M18" i="18" s="1"/>
  <c r="M11" i="18" s="1"/>
  <c r="H20" i="18"/>
  <c r="D10" i="18"/>
  <c r="D9" i="18" s="1"/>
  <c r="D8" i="18" s="1"/>
  <c r="D42" i="18" s="1"/>
  <c r="N13" i="18"/>
  <c r="N39" i="18"/>
  <c r="G30" i="18"/>
  <c r="D29" i="18"/>
  <c r="D28" i="18" s="1"/>
  <c r="D27" i="18" s="1"/>
  <c r="D26" i="18" s="1"/>
  <c r="L38" i="17"/>
  <c r="N38" i="17" s="1"/>
  <c r="G38" i="17"/>
  <c r="H38" i="17" s="1"/>
  <c r="L37" i="17"/>
  <c r="G37" i="17"/>
  <c r="H37" i="17" s="1"/>
  <c r="L36" i="17"/>
  <c r="L35" i="17" s="1"/>
  <c r="G36" i="17"/>
  <c r="G35" i="17" s="1"/>
  <c r="K35" i="17"/>
  <c r="F35" i="17"/>
  <c r="E35" i="17"/>
  <c r="D35" i="17"/>
  <c r="C35" i="17"/>
  <c r="L34" i="17"/>
  <c r="G34" i="17"/>
  <c r="H34" i="17" s="1"/>
  <c r="M33" i="17"/>
  <c r="L33" i="17"/>
  <c r="H33" i="17"/>
  <c r="G33" i="17"/>
  <c r="L32" i="17"/>
  <c r="L31" i="17" s="1"/>
  <c r="K32" i="17"/>
  <c r="J32" i="17"/>
  <c r="G32" i="17"/>
  <c r="G31" i="17" s="1"/>
  <c r="F32" i="17"/>
  <c r="F31" i="17" s="1"/>
  <c r="E32" i="17"/>
  <c r="D32" i="17"/>
  <c r="C32" i="17"/>
  <c r="C31" i="17" s="1"/>
  <c r="K31" i="17"/>
  <c r="J31" i="17"/>
  <c r="E31" i="17"/>
  <c r="D31" i="17"/>
  <c r="L30" i="17"/>
  <c r="L29" i="17" s="1"/>
  <c r="H30" i="17"/>
  <c r="H29" i="17" s="1"/>
  <c r="G30" i="17"/>
  <c r="K29" i="17"/>
  <c r="J29" i="17"/>
  <c r="G29" i="17"/>
  <c r="F29" i="17"/>
  <c r="F28" i="17" s="1"/>
  <c r="F27" i="17" s="1"/>
  <c r="F26" i="17" s="1"/>
  <c r="F25" i="17" s="1"/>
  <c r="F24" i="17" s="1"/>
  <c r="F23" i="17" s="1"/>
  <c r="E29" i="17"/>
  <c r="D29" i="17"/>
  <c r="D28" i="17" s="1"/>
  <c r="C29" i="17"/>
  <c r="L28" i="17"/>
  <c r="E28" i="17"/>
  <c r="L27" i="17"/>
  <c r="L26" i="17" s="1"/>
  <c r="L25" i="17" s="1"/>
  <c r="L24" i="17" s="1"/>
  <c r="L23" i="17" s="1"/>
  <c r="J26" i="17"/>
  <c r="J25" i="17" s="1"/>
  <c r="E27" i="17"/>
  <c r="E26" i="17" s="1"/>
  <c r="E25" i="17" s="1"/>
  <c r="E24" i="17" s="1"/>
  <c r="E23" i="17" s="1"/>
  <c r="K26" i="17"/>
  <c r="C26" i="17"/>
  <c r="C25" i="17" s="1"/>
  <c r="C24" i="17" s="1"/>
  <c r="C23" i="17" s="1"/>
  <c r="K25" i="17"/>
  <c r="K24" i="17" s="1"/>
  <c r="K23" i="17" s="1"/>
  <c r="J21" i="17"/>
  <c r="J20" i="17" s="1"/>
  <c r="J19" i="17" s="1"/>
  <c r="J18" i="17" s="1"/>
  <c r="G22" i="17"/>
  <c r="H22" i="17" s="1"/>
  <c r="K21" i="17"/>
  <c r="K20" i="17" s="1"/>
  <c r="K19" i="17" s="1"/>
  <c r="K18" i="17" s="1"/>
  <c r="F21" i="17"/>
  <c r="F20" i="17" s="1"/>
  <c r="F19" i="17" s="1"/>
  <c r="F18" i="17" s="1"/>
  <c r="E21" i="17"/>
  <c r="E20" i="17" s="1"/>
  <c r="E19" i="17" s="1"/>
  <c r="E18" i="17" s="1"/>
  <c r="D21" i="17"/>
  <c r="C21" i="17"/>
  <c r="D20" i="17"/>
  <c r="D19" i="17" s="1"/>
  <c r="D18" i="17" s="1"/>
  <c r="C20" i="17"/>
  <c r="C19" i="17"/>
  <c r="C18" i="17" s="1"/>
  <c r="M17" i="17"/>
  <c r="M16" i="17" s="1"/>
  <c r="M15" i="17" s="1"/>
  <c r="L17" i="17"/>
  <c r="L16" i="17" s="1"/>
  <c r="L15" i="17" s="1"/>
  <c r="H17" i="17"/>
  <c r="K16" i="17"/>
  <c r="K15" i="17" s="1"/>
  <c r="J16" i="17"/>
  <c r="H16" i="17"/>
  <c r="G16" i="17"/>
  <c r="F16" i="17"/>
  <c r="F15" i="17" s="1"/>
  <c r="E16" i="17"/>
  <c r="E15" i="17" s="1"/>
  <c r="D16" i="17"/>
  <c r="C16" i="17"/>
  <c r="J15" i="17"/>
  <c r="G15" i="17"/>
  <c r="D15" i="17"/>
  <c r="D12" i="17" s="1"/>
  <c r="D11" i="17" s="1"/>
  <c r="C15" i="17"/>
  <c r="L14" i="17"/>
  <c r="H14" i="17"/>
  <c r="M14" i="17" s="1"/>
  <c r="M13" i="17" s="1"/>
  <c r="G14" i="17"/>
  <c r="G13" i="17" s="1"/>
  <c r="K13" i="17"/>
  <c r="K12" i="17" s="1"/>
  <c r="K11" i="17" s="1"/>
  <c r="K10" i="17" s="1"/>
  <c r="K9" i="17" s="1"/>
  <c r="K8" i="17" s="1"/>
  <c r="K39" i="17" s="1"/>
  <c r="J13" i="17"/>
  <c r="F13" i="17"/>
  <c r="E13" i="17"/>
  <c r="D13" i="17"/>
  <c r="C13" i="17"/>
  <c r="L38" i="16"/>
  <c r="H9" i="21" l="1"/>
  <c r="N10" i="21"/>
  <c r="L42" i="21"/>
  <c r="H25" i="21"/>
  <c r="H26" i="20"/>
  <c r="H26" i="19"/>
  <c r="H19" i="18"/>
  <c r="N38" i="18"/>
  <c r="G29" i="18"/>
  <c r="G28" i="18" s="1"/>
  <c r="G27" i="18" s="1"/>
  <c r="G26" i="18" s="1"/>
  <c r="G10" i="18" s="1"/>
  <c r="G9" i="18" s="1"/>
  <c r="G8" i="18" s="1"/>
  <c r="G42" i="18" s="1"/>
  <c r="H30" i="18"/>
  <c r="N37" i="17"/>
  <c r="M37" i="17"/>
  <c r="J24" i="17"/>
  <c r="J23" i="17" s="1"/>
  <c r="J12" i="17"/>
  <c r="J11" i="17" s="1"/>
  <c r="J10" i="17" s="1"/>
  <c r="J9" i="17" s="1"/>
  <c r="J8" i="17" s="1"/>
  <c r="N14" i="17"/>
  <c r="L13" i="17"/>
  <c r="H21" i="17"/>
  <c r="G28" i="17"/>
  <c r="H28" i="17" s="1"/>
  <c r="D27" i="17"/>
  <c r="M32" i="17"/>
  <c r="M31" i="17" s="1"/>
  <c r="C12" i="17"/>
  <c r="C11" i="17" s="1"/>
  <c r="C10" i="17" s="1"/>
  <c r="C9" i="17" s="1"/>
  <c r="C8" i="17" s="1"/>
  <c r="C39" i="17" s="1"/>
  <c r="M34" i="17"/>
  <c r="E12" i="17"/>
  <c r="E11" i="17" s="1"/>
  <c r="E10" i="17" s="1"/>
  <c r="E9" i="17" s="1"/>
  <c r="E8" i="17" s="1"/>
  <c r="E39" i="17" s="1"/>
  <c r="F12" i="17"/>
  <c r="F11" i="17" s="1"/>
  <c r="F10" i="17" s="1"/>
  <c r="F9" i="17" s="1"/>
  <c r="F8" i="17" s="1"/>
  <c r="F39" i="17" s="1"/>
  <c r="M38" i="17"/>
  <c r="L22" i="17"/>
  <c r="L21" i="17" s="1"/>
  <c r="L20" i="17" s="1"/>
  <c r="L19" i="17" s="1"/>
  <c r="L18" i="17" s="1"/>
  <c r="H36" i="17"/>
  <c r="G21" i="17"/>
  <c r="G20" i="17" s="1"/>
  <c r="G19" i="17" s="1"/>
  <c r="G18" i="17" s="1"/>
  <c r="G12" i="17" s="1"/>
  <c r="G11" i="17" s="1"/>
  <c r="H32" i="17"/>
  <c r="H13" i="17"/>
  <c r="M30" i="17"/>
  <c r="M29" i="17" s="1"/>
  <c r="H15" i="17"/>
  <c r="L34" i="16"/>
  <c r="M34" i="16" s="1"/>
  <c r="G34" i="16"/>
  <c r="H34" i="16" s="1"/>
  <c r="J30" i="16"/>
  <c r="C32" i="16"/>
  <c r="J28" i="16"/>
  <c r="J27" i="16"/>
  <c r="J22" i="16"/>
  <c r="H24" i="21" l="1"/>
  <c r="M25" i="21"/>
  <c r="H8" i="21"/>
  <c r="N9" i="21"/>
  <c r="H25" i="20"/>
  <c r="H10" i="20"/>
  <c r="H25" i="19"/>
  <c r="H10" i="19"/>
  <c r="H29" i="18"/>
  <c r="M30" i="18"/>
  <c r="M29" i="18" s="1"/>
  <c r="M28" i="18" s="1"/>
  <c r="M27" i="18" s="1"/>
  <c r="M26" i="18" s="1"/>
  <c r="M10" i="18" s="1"/>
  <c r="M9" i="18" s="1"/>
  <c r="M8" i="18" s="1"/>
  <c r="M42" i="18" s="1"/>
  <c r="H18" i="18"/>
  <c r="N13" i="17"/>
  <c r="L12" i="17"/>
  <c r="G27" i="17"/>
  <c r="D26" i="17"/>
  <c r="D25" i="17" s="1"/>
  <c r="D24" i="17" s="1"/>
  <c r="D23" i="17" s="1"/>
  <c r="D10" i="17" s="1"/>
  <c r="D9" i="17" s="1"/>
  <c r="D8" i="17" s="1"/>
  <c r="D39" i="17" s="1"/>
  <c r="M36" i="17"/>
  <c r="M35" i="17" s="1"/>
  <c r="M28" i="17"/>
  <c r="N36" i="17"/>
  <c r="M22" i="17"/>
  <c r="M21" i="17" s="1"/>
  <c r="M20" i="17" s="1"/>
  <c r="M19" i="17" s="1"/>
  <c r="M18" i="17" s="1"/>
  <c r="M12" i="17" s="1"/>
  <c r="M11" i="17" s="1"/>
  <c r="H20" i="17"/>
  <c r="H31" i="17"/>
  <c r="J14" i="16"/>
  <c r="H42" i="21" l="1"/>
  <c r="I8" i="21" s="1"/>
  <c r="N8" i="21"/>
  <c r="M24" i="21"/>
  <c r="H23" i="21"/>
  <c r="H9" i="20"/>
  <c r="N10" i="20"/>
  <c r="M25" i="20"/>
  <c r="H24" i="20"/>
  <c r="H9" i="19"/>
  <c r="N10" i="19"/>
  <c r="M25" i="19"/>
  <c r="H24" i="19"/>
  <c r="H12" i="18"/>
  <c r="H28" i="18"/>
  <c r="L11" i="17"/>
  <c r="N35" i="17"/>
  <c r="G26" i="17"/>
  <c r="G25" i="17" s="1"/>
  <c r="G24" i="17" s="1"/>
  <c r="G23" i="17" s="1"/>
  <c r="G10" i="17" s="1"/>
  <c r="G9" i="17" s="1"/>
  <c r="G8" i="17" s="1"/>
  <c r="G39" i="17" s="1"/>
  <c r="H27" i="17"/>
  <c r="H19" i="17"/>
  <c r="G38" i="16"/>
  <c r="H38" i="16" s="1"/>
  <c r="L37" i="16"/>
  <c r="G37" i="16"/>
  <c r="H37" i="16" s="1"/>
  <c r="L36" i="16"/>
  <c r="L35" i="16" s="1"/>
  <c r="G36" i="16"/>
  <c r="K35" i="16"/>
  <c r="J35" i="16"/>
  <c r="F35" i="16"/>
  <c r="E35" i="16"/>
  <c r="D35" i="16"/>
  <c r="C35" i="16"/>
  <c r="L33" i="16"/>
  <c r="L32" i="16" s="1"/>
  <c r="L31" i="16" s="1"/>
  <c r="G33" i="16"/>
  <c r="H33" i="16" s="1"/>
  <c r="K32" i="16"/>
  <c r="K31" i="16" s="1"/>
  <c r="J32" i="16"/>
  <c r="J31" i="16" s="1"/>
  <c r="F32" i="16"/>
  <c r="F31" i="16" s="1"/>
  <c r="E32" i="16"/>
  <c r="E31" i="16" s="1"/>
  <c r="D32" i="16"/>
  <c r="D31" i="16" s="1"/>
  <c r="C31" i="16"/>
  <c r="L30" i="16"/>
  <c r="L29" i="16" s="1"/>
  <c r="G30" i="16"/>
  <c r="G29" i="16" s="1"/>
  <c r="K29" i="16"/>
  <c r="J29" i="16"/>
  <c r="F29" i="16"/>
  <c r="F28" i="16" s="1"/>
  <c r="F27" i="16" s="1"/>
  <c r="F26" i="16" s="1"/>
  <c r="F25" i="16" s="1"/>
  <c r="F24" i="16" s="1"/>
  <c r="E29" i="16"/>
  <c r="E28" i="16" s="1"/>
  <c r="E27" i="16" s="1"/>
  <c r="E26" i="16" s="1"/>
  <c r="E25" i="16" s="1"/>
  <c r="E24" i="16" s="1"/>
  <c r="D29" i="16"/>
  <c r="D28" i="16" s="1"/>
  <c r="C29" i="16"/>
  <c r="L28" i="16"/>
  <c r="L27" i="16"/>
  <c r="K26" i="16"/>
  <c r="K25" i="16" s="1"/>
  <c r="J26" i="16"/>
  <c r="J25" i="16" s="1"/>
  <c r="C26" i="16"/>
  <c r="C25" i="16" s="1"/>
  <c r="L22" i="16"/>
  <c r="L21" i="16" s="1"/>
  <c r="L20" i="16" s="1"/>
  <c r="L19" i="16" s="1"/>
  <c r="L18" i="16" s="1"/>
  <c r="G22" i="16"/>
  <c r="H22" i="16" s="1"/>
  <c r="K21" i="16"/>
  <c r="K20" i="16" s="1"/>
  <c r="K19" i="16" s="1"/>
  <c r="K18" i="16" s="1"/>
  <c r="J21" i="16"/>
  <c r="J20" i="16" s="1"/>
  <c r="J19" i="16" s="1"/>
  <c r="J18" i="16" s="1"/>
  <c r="F21" i="16"/>
  <c r="F20" i="16" s="1"/>
  <c r="F19" i="16" s="1"/>
  <c r="F18" i="16" s="1"/>
  <c r="E21" i="16"/>
  <c r="E20" i="16" s="1"/>
  <c r="E19" i="16" s="1"/>
  <c r="E18" i="16" s="1"/>
  <c r="D21" i="16"/>
  <c r="D20" i="16" s="1"/>
  <c r="D19" i="16" s="1"/>
  <c r="D18" i="16" s="1"/>
  <c r="C21" i="16"/>
  <c r="C20" i="16" s="1"/>
  <c r="C19" i="16" s="1"/>
  <c r="C18" i="16" s="1"/>
  <c r="L17" i="16"/>
  <c r="L16" i="16" s="1"/>
  <c r="L15" i="16" s="1"/>
  <c r="H17" i="16"/>
  <c r="K16" i="16"/>
  <c r="K15" i="16" s="1"/>
  <c r="J16" i="16"/>
  <c r="J15" i="16" s="1"/>
  <c r="G16" i="16"/>
  <c r="G15" i="16" s="1"/>
  <c r="F16" i="16"/>
  <c r="F15" i="16" s="1"/>
  <c r="E16" i="16"/>
  <c r="E15" i="16" s="1"/>
  <c r="D16" i="16"/>
  <c r="D15" i="16" s="1"/>
  <c r="C16" i="16"/>
  <c r="C15" i="16" s="1"/>
  <c r="L14" i="16"/>
  <c r="G14" i="16"/>
  <c r="H14" i="16" s="1"/>
  <c r="K13" i="16"/>
  <c r="K12" i="16" s="1"/>
  <c r="J13" i="16"/>
  <c r="F13" i="16"/>
  <c r="E13" i="16"/>
  <c r="D13" i="16"/>
  <c r="C13" i="16"/>
  <c r="L32" i="15"/>
  <c r="K32" i="15"/>
  <c r="K31" i="15" s="1"/>
  <c r="J32" i="15"/>
  <c r="J31" i="15" s="1"/>
  <c r="D32" i="15"/>
  <c r="D31" i="15" s="1"/>
  <c r="E32" i="15"/>
  <c r="F32" i="15"/>
  <c r="G32" i="15"/>
  <c r="H32" i="15"/>
  <c r="C32" i="15"/>
  <c r="C31" i="15" s="1"/>
  <c r="G34" i="15"/>
  <c r="H34" i="15" s="1"/>
  <c r="L34" i="15"/>
  <c r="F31" i="15"/>
  <c r="E31" i="15"/>
  <c r="L38" i="15"/>
  <c r="G38" i="15"/>
  <c r="H38" i="15" s="1"/>
  <c r="L37" i="15"/>
  <c r="G37" i="15"/>
  <c r="H37" i="15" s="1"/>
  <c r="L36" i="15"/>
  <c r="G36" i="15"/>
  <c r="H36" i="15" s="1"/>
  <c r="K35" i="15"/>
  <c r="J35" i="15"/>
  <c r="F35" i="15"/>
  <c r="E35" i="15"/>
  <c r="D35" i="15"/>
  <c r="C35" i="15"/>
  <c r="L33" i="15"/>
  <c r="G33" i="15"/>
  <c r="L30" i="15"/>
  <c r="L29" i="15" s="1"/>
  <c r="G30" i="15"/>
  <c r="H30" i="15" s="1"/>
  <c r="K29" i="15"/>
  <c r="J29" i="15"/>
  <c r="F29" i="15"/>
  <c r="F28" i="15" s="1"/>
  <c r="F27" i="15" s="1"/>
  <c r="F26" i="15" s="1"/>
  <c r="F25" i="15" s="1"/>
  <c r="F24" i="15" s="1"/>
  <c r="E29" i="15"/>
  <c r="E28" i="15" s="1"/>
  <c r="E27" i="15" s="1"/>
  <c r="E26" i="15" s="1"/>
  <c r="E25" i="15" s="1"/>
  <c r="E24" i="15" s="1"/>
  <c r="D29" i="15"/>
  <c r="D28" i="15" s="1"/>
  <c r="C29" i="15"/>
  <c r="L28" i="15"/>
  <c r="J26" i="15"/>
  <c r="J25" i="15" s="1"/>
  <c r="K26" i="15"/>
  <c r="K25" i="15" s="1"/>
  <c r="C26" i="15"/>
  <c r="C25" i="15" s="1"/>
  <c r="L22" i="15"/>
  <c r="L21" i="15" s="1"/>
  <c r="L20" i="15" s="1"/>
  <c r="L19" i="15" s="1"/>
  <c r="L18" i="15" s="1"/>
  <c r="G22" i="15"/>
  <c r="H22" i="15" s="1"/>
  <c r="K21" i="15"/>
  <c r="J21" i="15"/>
  <c r="J20" i="15" s="1"/>
  <c r="J19" i="15" s="1"/>
  <c r="J18" i="15" s="1"/>
  <c r="F21" i="15"/>
  <c r="F20" i="15" s="1"/>
  <c r="F19" i="15" s="1"/>
  <c r="F18" i="15" s="1"/>
  <c r="E21" i="15"/>
  <c r="E20" i="15" s="1"/>
  <c r="E19" i="15" s="1"/>
  <c r="E18" i="15" s="1"/>
  <c r="D21" i="15"/>
  <c r="D20" i="15" s="1"/>
  <c r="D19" i="15" s="1"/>
  <c r="D18" i="15" s="1"/>
  <c r="C21" i="15"/>
  <c r="C20" i="15" s="1"/>
  <c r="C19" i="15" s="1"/>
  <c r="C18" i="15" s="1"/>
  <c r="K20" i="15"/>
  <c r="K19" i="15" s="1"/>
  <c r="K18" i="15" s="1"/>
  <c r="J16" i="15"/>
  <c r="J15" i="15" s="1"/>
  <c r="H17" i="15"/>
  <c r="H16" i="15" s="1"/>
  <c r="K16" i="15"/>
  <c r="K15" i="15" s="1"/>
  <c r="G16" i="15"/>
  <c r="G15" i="15" s="1"/>
  <c r="F16" i="15"/>
  <c r="F15" i="15" s="1"/>
  <c r="E16" i="15"/>
  <c r="E15" i="15" s="1"/>
  <c r="D16" i="15"/>
  <c r="D15" i="15" s="1"/>
  <c r="C16" i="15"/>
  <c r="C15" i="15" s="1"/>
  <c r="L14" i="15"/>
  <c r="G14" i="15"/>
  <c r="G13" i="15" s="1"/>
  <c r="K13" i="15"/>
  <c r="J13" i="15"/>
  <c r="F13" i="15"/>
  <c r="E13" i="15"/>
  <c r="D13" i="15"/>
  <c r="C13" i="15"/>
  <c r="K12" i="15"/>
  <c r="M23" i="21" l="1"/>
  <c r="M12" i="21" s="1"/>
  <c r="M11" i="21" s="1"/>
  <c r="M10" i="21" s="1"/>
  <c r="M9" i="21" s="1"/>
  <c r="M8" i="21" s="1"/>
  <c r="M42" i="21" s="1"/>
  <c r="I23" i="21"/>
  <c r="I24" i="21"/>
  <c r="I16" i="21"/>
  <c r="I42" i="21"/>
  <c r="I17" i="21"/>
  <c r="I14" i="21"/>
  <c r="I15" i="21"/>
  <c r="I40" i="21"/>
  <c r="I31" i="21"/>
  <c r="I22" i="21"/>
  <c r="I33" i="21"/>
  <c r="I37" i="21"/>
  <c r="I41" i="21"/>
  <c r="I32" i="21"/>
  <c r="I21" i="21"/>
  <c r="I13" i="21"/>
  <c r="I36" i="21"/>
  <c r="I39" i="21"/>
  <c r="I35" i="21"/>
  <c r="I38" i="21"/>
  <c r="I20" i="21"/>
  <c r="I19" i="21"/>
  <c r="I34" i="21"/>
  <c r="I30" i="21"/>
  <c r="I18" i="21"/>
  <c r="I29" i="21"/>
  <c r="I12" i="21"/>
  <c r="I28" i="21"/>
  <c r="I11" i="21"/>
  <c r="I27" i="21"/>
  <c r="I10" i="21"/>
  <c r="I26" i="21"/>
  <c r="I25" i="21"/>
  <c r="N42" i="21"/>
  <c r="I9" i="21"/>
  <c r="M24" i="20"/>
  <c r="H23" i="20"/>
  <c r="H8" i="20"/>
  <c r="N9" i="20"/>
  <c r="H8" i="19"/>
  <c r="N9" i="19"/>
  <c r="M24" i="19"/>
  <c r="H23" i="19"/>
  <c r="H27" i="18"/>
  <c r="H11" i="18"/>
  <c r="N12" i="18"/>
  <c r="H18" i="17"/>
  <c r="L10" i="17"/>
  <c r="H26" i="17"/>
  <c r="M27" i="17"/>
  <c r="M26" i="17" s="1"/>
  <c r="M25" i="17" s="1"/>
  <c r="M24" i="17" s="1"/>
  <c r="M23" i="17" s="1"/>
  <c r="M10" i="17" s="1"/>
  <c r="M9" i="17" s="1"/>
  <c r="M8" i="17" s="1"/>
  <c r="M39" i="17" s="1"/>
  <c r="J24" i="16"/>
  <c r="J23" i="16" s="1"/>
  <c r="K24" i="16"/>
  <c r="F23" i="16"/>
  <c r="E23" i="16"/>
  <c r="K23" i="16"/>
  <c r="H30" i="16"/>
  <c r="G13" i="16"/>
  <c r="G32" i="16"/>
  <c r="G31" i="16" s="1"/>
  <c r="L26" i="16"/>
  <c r="L25" i="16" s="1"/>
  <c r="L24" i="16" s="1"/>
  <c r="L23" i="16" s="1"/>
  <c r="J12" i="16"/>
  <c r="J11" i="16" s="1"/>
  <c r="C12" i="16"/>
  <c r="C11" i="16" s="1"/>
  <c r="N14" i="16"/>
  <c r="F12" i="16"/>
  <c r="F11" i="16" s="1"/>
  <c r="M14" i="16"/>
  <c r="M13" i="16" s="1"/>
  <c r="K11" i="16"/>
  <c r="D27" i="16"/>
  <c r="G28" i="16"/>
  <c r="H28" i="16" s="1"/>
  <c r="M22" i="16"/>
  <c r="M21" i="16" s="1"/>
  <c r="M20" i="16" s="1"/>
  <c r="M19" i="16" s="1"/>
  <c r="M18" i="16" s="1"/>
  <c r="M38" i="16"/>
  <c r="L13" i="16"/>
  <c r="M17" i="16"/>
  <c r="M16" i="16" s="1"/>
  <c r="M15" i="16" s="1"/>
  <c r="G21" i="16"/>
  <c r="G20" i="16" s="1"/>
  <c r="G19" i="16" s="1"/>
  <c r="G18" i="16" s="1"/>
  <c r="G12" i="16" s="1"/>
  <c r="G11" i="16" s="1"/>
  <c r="H32" i="16"/>
  <c r="N38" i="16"/>
  <c r="H21" i="16"/>
  <c r="G35" i="16"/>
  <c r="H36" i="16"/>
  <c r="N36" i="16" s="1"/>
  <c r="M37" i="16"/>
  <c r="D12" i="16"/>
  <c r="D11" i="16" s="1"/>
  <c r="N37" i="16"/>
  <c r="E12" i="16"/>
  <c r="E11" i="16" s="1"/>
  <c r="C24" i="16"/>
  <c r="C23" i="16" s="1"/>
  <c r="H29" i="16"/>
  <c r="M30" i="16"/>
  <c r="M29" i="16" s="1"/>
  <c r="H13" i="16"/>
  <c r="H16" i="16"/>
  <c r="M33" i="16"/>
  <c r="M34" i="15"/>
  <c r="M32" i="15" s="1"/>
  <c r="G31" i="15"/>
  <c r="C24" i="15"/>
  <c r="C23" i="15" s="1"/>
  <c r="D12" i="15"/>
  <c r="D11" i="15" s="1"/>
  <c r="E12" i="15"/>
  <c r="E11" i="15" s="1"/>
  <c r="G28" i="15"/>
  <c r="H28" i="15" s="1"/>
  <c r="M28" i="15" s="1"/>
  <c r="G21" i="15"/>
  <c r="G20" i="15" s="1"/>
  <c r="G19" i="15" s="1"/>
  <c r="G18" i="15" s="1"/>
  <c r="G12" i="15" s="1"/>
  <c r="G11" i="15" s="1"/>
  <c r="E23" i="15"/>
  <c r="F12" i="15"/>
  <c r="F11" i="15" s="1"/>
  <c r="K24" i="15"/>
  <c r="K23" i="15" s="1"/>
  <c r="F23" i="15"/>
  <c r="G29" i="15"/>
  <c r="L35" i="15"/>
  <c r="J12" i="15"/>
  <c r="J11" i="15" s="1"/>
  <c r="J24" i="15"/>
  <c r="J23" i="15" s="1"/>
  <c r="L31" i="15"/>
  <c r="C12" i="15"/>
  <c r="C11" i="15" s="1"/>
  <c r="H35" i="15"/>
  <c r="M36" i="15"/>
  <c r="N36" i="15"/>
  <c r="H15" i="15"/>
  <c r="N37" i="15"/>
  <c r="H29" i="15"/>
  <c r="M30" i="15"/>
  <c r="M29" i="15" s="1"/>
  <c r="M38" i="15"/>
  <c r="L13" i="15"/>
  <c r="K11" i="15"/>
  <c r="M37" i="15"/>
  <c r="H21" i="15"/>
  <c r="M22" i="15"/>
  <c r="M21" i="15" s="1"/>
  <c r="M20" i="15" s="1"/>
  <c r="M19" i="15" s="1"/>
  <c r="M18" i="15" s="1"/>
  <c r="N38" i="15"/>
  <c r="H14" i="15"/>
  <c r="N14" i="15" s="1"/>
  <c r="L17" i="15"/>
  <c r="L16" i="15" s="1"/>
  <c r="L15" i="15" s="1"/>
  <c r="D27" i="15"/>
  <c r="H33" i="15"/>
  <c r="L27" i="15"/>
  <c r="L26" i="15" s="1"/>
  <c r="L25" i="15" s="1"/>
  <c r="L24" i="15" s="1"/>
  <c r="G35" i="15"/>
  <c r="H42" i="20" l="1"/>
  <c r="I23" i="20" s="1"/>
  <c r="I8" i="20"/>
  <c r="N8" i="20"/>
  <c r="M23" i="20"/>
  <c r="M12" i="20" s="1"/>
  <c r="M11" i="20" s="1"/>
  <c r="M10" i="20" s="1"/>
  <c r="M9" i="20" s="1"/>
  <c r="M8" i="20" s="1"/>
  <c r="M42" i="20" s="1"/>
  <c r="M23" i="19"/>
  <c r="M12" i="19" s="1"/>
  <c r="M11" i="19" s="1"/>
  <c r="M10" i="19" s="1"/>
  <c r="M9" i="19" s="1"/>
  <c r="M8" i="19" s="1"/>
  <c r="M42" i="19" s="1"/>
  <c r="H42" i="19"/>
  <c r="I8" i="19" s="1"/>
  <c r="N8" i="19"/>
  <c r="N11" i="18"/>
  <c r="L42" i="18"/>
  <c r="H26" i="18"/>
  <c r="H10" i="18" s="1"/>
  <c r="H25" i="17"/>
  <c r="L9" i="17"/>
  <c r="H12" i="17"/>
  <c r="J10" i="16"/>
  <c r="J9" i="16" s="1"/>
  <c r="J8" i="16" s="1"/>
  <c r="J39" i="16" s="1"/>
  <c r="E10" i="16"/>
  <c r="E9" i="16" s="1"/>
  <c r="E8" i="16" s="1"/>
  <c r="E39" i="16" s="1"/>
  <c r="F10" i="16"/>
  <c r="F9" i="16" s="1"/>
  <c r="F8" i="16" s="1"/>
  <c r="F39" i="16" s="1"/>
  <c r="K10" i="16"/>
  <c r="K9" i="16" s="1"/>
  <c r="K8" i="16" s="1"/>
  <c r="K39" i="16" s="1"/>
  <c r="C10" i="16"/>
  <c r="C9" i="16" s="1"/>
  <c r="C8" i="16" s="1"/>
  <c r="C39" i="16" s="1"/>
  <c r="M12" i="16"/>
  <c r="M11" i="16" s="1"/>
  <c r="H20" i="16"/>
  <c r="M28" i="16"/>
  <c r="N13" i="16"/>
  <c r="L12" i="16"/>
  <c r="G27" i="16"/>
  <c r="D26" i="16"/>
  <c r="D25" i="16" s="1"/>
  <c r="D24" i="16" s="1"/>
  <c r="D23" i="16" s="1"/>
  <c r="D10" i="16" s="1"/>
  <c r="D9" i="16" s="1"/>
  <c r="D8" i="16" s="1"/>
  <c r="D39" i="16" s="1"/>
  <c r="H15" i="16"/>
  <c r="H35" i="16"/>
  <c r="M36" i="16"/>
  <c r="M35" i="16" s="1"/>
  <c r="M32" i="16"/>
  <c r="M31" i="16" s="1"/>
  <c r="H31" i="16"/>
  <c r="C10" i="15"/>
  <c r="C9" i="15" s="1"/>
  <c r="C8" i="15" s="1"/>
  <c r="C39" i="15" s="1"/>
  <c r="F10" i="15"/>
  <c r="F9" i="15" s="1"/>
  <c r="F8" i="15" s="1"/>
  <c r="F39" i="15" s="1"/>
  <c r="K10" i="15"/>
  <c r="K9" i="15" s="1"/>
  <c r="K8" i="15" s="1"/>
  <c r="K39" i="15" s="1"/>
  <c r="E10" i="15"/>
  <c r="E9" i="15" s="1"/>
  <c r="E8" i="15" s="1"/>
  <c r="E39" i="15" s="1"/>
  <c r="J10" i="15"/>
  <c r="J9" i="15" s="1"/>
  <c r="J8" i="15" s="1"/>
  <c r="J39" i="15" s="1"/>
  <c r="N35" i="15"/>
  <c r="L23" i="15"/>
  <c r="D26" i="15"/>
  <c r="D25" i="15" s="1"/>
  <c r="D24" i="15" s="1"/>
  <c r="D23" i="15" s="1"/>
  <c r="D10" i="15" s="1"/>
  <c r="D9" i="15" s="1"/>
  <c r="D8" i="15" s="1"/>
  <c r="D39" i="15" s="1"/>
  <c r="G27" i="15"/>
  <c r="M35" i="15"/>
  <c r="H13" i="15"/>
  <c r="M14" i="15"/>
  <c r="M13" i="15" s="1"/>
  <c r="M33" i="15"/>
  <c r="L12" i="15"/>
  <c r="H20" i="15"/>
  <c r="M17" i="15"/>
  <c r="M16" i="15" s="1"/>
  <c r="M15" i="15" s="1"/>
  <c r="I17" i="20" l="1"/>
  <c r="I16" i="20"/>
  <c r="I22" i="20"/>
  <c r="I42" i="20"/>
  <c r="I33" i="20"/>
  <c r="I15" i="20"/>
  <c r="I36" i="20"/>
  <c r="I40" i="20"/>
  <c r="I32" i="20"/>
  <c r="I21" i="20"/>
  <c r="I41" i="20"/>
  <c r="I14" i="20"/>
  <c r="I37" i="20"/>
  <c r="I13" i="20"/>
  <c r="I20" i="20"/>
  <c r="I31" i="20"/>
  <c r="I39" i="20"/>
  <c r="I35" i="20"/>
  <c r="I38" i="20"/>
  <c r="I34" i="20"/>
  <c r="I19" i="20"/>
  <c r="I30" i="20"/>
  <c r="I18" i="20"/>
  <c r="I29" i="20"/>
  <c r="I12" i="20"/>
  <c r="I11" i="20"/>
  <c r="I28" i="20"/>
  <c r="I27" i="20"/>
  <c r="N42" i="20"/>
  <c r="I26" i="20"/>
  <c r="I10" i="20"/>
  <c r="I25" i="20"/>
  <c r="I24" i="20"/>
  <c r="I9" i="20"/>
  <c r="I17" i="19"/>
  <c r="I16" i="19"/>
  <c r="I22" i="19"/>
  <c r="I15" i="19"/>
  <c r="I42" i="19"/>
  <c r="I33" i="19"/>
  <c r="I36" i="19"/>
  <c r="I32" i="19"/>
  <c r="I14" i="19"/>
  <c r="I41" i="19"/>
  <c r="I37" i="19"/>
  <c r="I40" i="19"/>
  <c r="I21" i="19"/>
  <c r="I31" i="19"/>
  <c r="I39" i="19"/>
  <c r="I13" i="19"/>
  <c r="I20" i="19"/>
  <c r="I35" i="19"/>
  <c r="I34" i="19"/>
  <c r="I19" i="19"/>
  <c r="I38" i="19"/>
  <c r="I18" i="19"/>
  <c r="I30" i="19"/>
  <c r="I29" i="19"/>
  <c r="I12" i="19"/>
  <c r="I11" i="19"/>
  <c r="I28" i="19"/>
  <c r="I27" i="19"/>
  <c r="N42" i="19"/>
  <c r="I26" i="19"/>
  <c r="I10" i="19"/>
  <c r="I25" i="19"/>
  <c r="I9" i="19"/>
  <c r="I24" i="19"/>
  <c r="I23" i="19"/>
  <c r="H9" i="18"/>
  <c r="N10" i="18"/>
  <c r="H11" i="17"/>
  <c r="N12" i="17"/>
  <c r="L8" i="17"/>
  <c r="H24" i="17"/>
  <c r="N35" i="16"/>
  <c r="G26" i="16"/>
  <c r="G25" i="16" s="1"/>
  <c r="G24" i="16" s="1"/>
  <c r="G23" i="16" s="1"/>
  <c r="G10" i="16" s="1"/>
  <c r="G9" i="16" s="1"/>
  <c r="G8" i="16" s="1"/>
  <c r="G39" i="16" s="1"/>
  <c r="H27" i="16"/>
  <c r="H19" i="16"/>
  <c r="L11" i="16"/>
  <c r="M31" i="15"/>
  <c r="L11" i="15"/>
  <c r="H31" i="15"/>
  <c r="H19" i="15"/>
  <c r="G26" i="15"/>
  <c r="G25" i="15" s="1"/>
  <c r="G24" i="15" s="1"/>
  <c r="G23" i="15" s="1"/>
  <c r="G10" i="15" s="1"/>
  <c r="G9" i="15" s="1"/>
  <c r="G8" i="15" s="1"/>
  <c r="G39" i="15" s="1"/>
  <c r="H27" i="15"/>
  <c r="N13" i="15"/>
  <c r="M12" i="15"/>
  <c r="M11" i="15" s="1"/>
  <c r="H8" i="18" l="1"/>
  <c r="N9" i="18"/>
  <c r="H23" i="17"/>
  <c r="L39" i="17"/>
  <c r="H10" i="17"/>
  <c r="N11" i="17"/>
  <c r="M27" i="16"/>
  <c r="M26" i="16" s="1"/>
  <c r="M25" i="16" s="1"/>
  <c r="M24" i="16" s="1"/>
  <c r="M23" i="16" s="1"/>
  <c r="M10" i="16" s="1"/>
  <c r="M9" i="16" s="1"/>
  <c r="M8" i="16" s="1"/>
  <c r="M39" i="16" s="1"/>
  <c r="H26" i="16"/>
  <c r="L10" i="16"/>
  <c r="H18" i="16"/>
  <c r="M27" i="15"/>
  <c r="M26" i="15" s="1"/>
  <c r="M25" i="15" s="1"/>
  <c r="M24" i="15" s="1"/>
  <c r="M23" i="15" s="1"/>
  <c r="M10" i="15" s="1"/>
  <c r="M9" i="15" s="1"/>
  <c r="M8" i="15" s="1"/>
  <c r="M39" i="15" s="1"/>
  <c r="H26" i="15"/>
  <c r="H18" i="15"/>
  <c r="L10" i="15"/>
  <c r="H42" i="18" l="1"/>
  <c r="I8" i="18"/>
  <c r="N8" i="18"/>
  <c r="H9" i="17"/>
  <c r="N10" i="17"/>
  <c r="L9" i="16"/>
  <c r="H25" i="16"/>
  <c r="H12" i="16"/>
  <c r="H25" i="15"/>
  <c r="L9" i="15"/>
  <c r="H12" i="15"/>
  <c r="I15" i="18" l="1"/>
  <c r="I42" i="18"/>
  <c r="I14" i="18"/>
  <c r="I36" i="18"/>
  <c r="I33" i="18"/>
  <c r="I22" i="18"/>
  <c r="I16" i="18"/>
  <c r="I17" i="18"/>
  <c r="I40" i="18"/>
  <c r="I41" i="18"/>
  <c r="I37" i="18"/>
  <c r="I35" i="18"/>
  <c r="I31" i="18"/>
  <c r="I32" i="18"/>
  <c r="I21" i="18"/>
  <c r="I13" i="18"/>
  <c r="I39" i="18"/>
  <c r="I20" i="18"/>
  <c r="I38" i="18"/>
  <c r="I34" i="18"/>
  <c r="I30" i="18"/>
  <c r="I19" i="18"/>
  <c r="I18" i="18"/>
  <c r="I29" i="18"/>
  <c r="I28" i="18"/>
  <c r="I12" i="18"/>
  <c r="I11" i="18"/>
  <c r="I27" i="18"/>
  <c r="I26" i="18"/>
  <c r="N42" i="18"/>
  <c r="I10" i="18"/>
  <c r="I9" i="18"/>
  <c r="H8" i="17"/>
  <c r="N9" i="17"/>
  <c r="H11" i="16"/>
  <c r="N12" i="16"/>
  <c r="H24" i="16"/>
  <c r="L8" i="16"/>
  <c r="H11" i="15"/>
  <c r="N12" i="15"/>
  <c r="H24" i="15"/>
  <c r="L8" i="15"/>
  <c r="L39" i="15" s="1"/>
  <c r="H39" i="17" l="1"/>
  <c r="N8" i="17"/>
  <c r="N11" i="16"/>
  <c r="H23" i="16"/>
  <c r="L39" i="16"/>
  <c r="H23" i="15"/>
  <c r="H10" i="15" s="1"/>
  <c r="N11" i="15"/>
  <c r="I39" i="17" l="1"/>
  <c r="I30" i="17"/>
  <c r="I14" i="17"/>
  <c r="I22" i="17"/>
  <c r="I38" i="17"/>
  <c r="I33" i="17"/>
  <c r="I37" i="17"/>
  <c r="I34" i="17"/>
  <c r="I16" i="17"/>
  <c r="I29" i="17"/>
  <c r="I17" i="17"/>
  <c r="I15" i="17"/>
  <c r="I36" i="17"/>
  <c r="I21" i="17"/>
  <c r="I28" i="17"/>
  <c r="I32" i="17"/>
  <c r="I13" i="17"/>
  <c r="I31" i="17"/>
  <c r="I20" i="17"/>
  <c r="I35" i="17"/>
  <c r="I19" i="17"/>
  <c r="I27" i="17"/>
  <c r="I26" i="17"/>
  <c r="I18" i="17"/>
  <c r="I25" i="17"/>
  <c r="I12" i="17"/>
  <c r="I24" i="17"/>
  <c r="I11" i="17"/>
  <c r="I10" i="17"/>
  <c r="N39" i="17"/>
  <c r="I23" i="17"/>
  <c r="I9" i="17"/>
  <c r="I8" i="17"/>
  <c r="H10" i="16"/>
  <c r="H9" i="15"/>
  <c r="N10" i="15"/>
  <c r="H9" i="16" l="1"/>
  <c r="N10" i="16"/>
  <c r="H8" i="15"/>
  <c r="N9" i="15"/>
  <c r="H8" i="16" l="1"/>
  <c r="N9" i="16"/>
  <c r="H39" i="15"/>
  <c r="I34" i="15" s="1"/>
  <c r="N8" i="15"/>
  <c r="H39" i="16" l="1"/>
  <c r="I34" i="16" s="1"/>
  <c r="N8" i="16"/>
  <c r="I8" i="15"/>
  <c r="I39" i="15"/>
  <c r="I16" i="15"/>
  <c r="I22" i="15"/>
  <c r="I36" i="15"/>
  <c r="I38" i="15"/>
  <c r="I37" i="15"/>
  <c r="I17" i="15"/>
  <c r="I30" i="15"/>
  <c r="I28" i="15"/>
  <c r="I29" i="15"/>
  <c r="I21" i="15"/>
  <c r="I33" i="15"/>
  <c r="I14" i="15"/>
  <c r="I35" i="15"/>
  <c r="I15" i="15"/>
  <c r="I20" i="15"/>
  <c r="I32" i="15"/>
  <c r="I13" i="15"/>
  <c r="I27" i="15"/>
  <c r="I31" i="15"/>
  <c r="I19" i="15"/>
  <c r="I26" i="15"/>
  <c r="I18" i="15"/>
  <c r="I12" i="15"/>
  <c r="I25" i="15"/>
  <c r="I24" i="15"/>
  <c r="I11" i="15"/>
  <c r="I10" i="15"/>
  <c r="N39" i="15"/>
  <c r="I23" i="15"/>
  <c r="I9" i="15"/>
  <c r="I8" i="16" l="1"/>
  <c r="I39" i="16"/>
  <c r="I17" i="16"/>
  <c r="I14" i="16"/>
  <c r="I22" i="16"/>
  <c r="I38" i="16"/>
  <c r="I33" i="16"/>
  <c r="I37" i="16"/>
  <c r="I30" i="16"/>
  <c r="I16" i="16"/>
  <c r="I29" i="16"/>
  <c r="I21" i="16"/>
  <c r="I32" i="16"/>
  <c r="I13" i="16"/>
  <c r="I28" i="16"/>
  <c r="I36" i="16"/>
  <c r="I15" i="16"/>
  <c r="I20" i="16"/>
  <c r="I35" i="16"/>
  <c r="I31" i="16"/>
  <c r="I27" i="16"/>
  <c r="I19" i="16"/>
  <c r="I26" i="16"/>
  <c r="I18" i="16"/>
  <c r="I12" i="16"/>
  <c r="I25" i="16"/>
  <c r="I11" i="16"/>
  <c r="I24" i="16"/>
  <c r="I23" i="16"/>
  <c r="N39" i="16"/>
  <c r="I10" i="16"/>
  <c r="I9" i="16"/>
</calcChain>
</file>

<file path=xl/sharedStrings.xml><?xml version="1.0" encoding="utf-8"?>
<sst xmlns="http://schemas.openxmlformats.org/spreadsheetml/2006/main" count="736" uniqueCount="102">
  <si>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</si>
  <si>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</si>
  <si>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</si>
  <si>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</si>
  <si>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</si>
  <si>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</si>
  <si>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</si>
  <si>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</si>
  <si>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% Participación en el total
(4)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</si>
  <si>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</si>
  <si>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</si>
  <si>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</si>
  <si>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</si>
  <si>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</si>
  <si>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</si>
  <si>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</si>
  <si>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</si>
  <si>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</si>
  <si>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</si>
  <si>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</si>
  <si>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</si>
  <si>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</si>
  <si>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</si>
  <si>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</si>
  <si>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</si>
  <si>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</si>
  <si>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N.A.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</si>
  <si>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</si>
  <si>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</si>
  <si>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</si>
  <si>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</si>
  <si>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</si>
  <si>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</si>
  <si>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</si>
  <si>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</si>
  <si>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</si>
  <si>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</si>
  <si>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</si>
  <si>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</si>
  <si>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</si>
  <si>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</si>
  <si>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</si>
  <si>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</si>
  <si>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</si>
  <si>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</si>
  <si>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</si>
  <si>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</si>
  <si>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</si>
  <si>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</si>
  <si>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t>3-1-01-2-13-1-03</t>
  </si>
  <si>
    <t>REINTEGROS GASTOS DE FUNCIONAMIENTO</t>
  </si>
  <si>
    <t>REINTEGROS</t>
  </si>
  <si>
    <t>3-1-01-2-13-1</t>
  </si>
  <si>
    <t>REINTEGROS Y OTROS RECURSOS NO APROPIADOS</t>
  </si>
  <si>
    <t>3-1-01-2-13</t>
  </si>
  <si>
    <t>3-1-01-1-02-5-02-07-3-2</t>
  </si>
  <si>
    <t>3-1-01-1-02-5-02-07-3</t>
  </si>
  <si>
    <t>3-1-01-1-02-5-02-07</t>
  </si>
  <si>
    <t>3-1-01-1-02-5-02</t>
  </si>
  <si>
    <t>3-1-01-1-02-5</t>
  </si>
  <si>
    <t>SERVICIOS DE ARRENDAMIENTO SIN OPCIÓN DE COMPRA DE OTROS BIENES</t>
  </si>
  <si>
    <t>SERVICIOS DE ARRENDAMIENTO O ALQUILER SIN OPERARIO</t>
  </si>
  <si>
    <t>SERVICIOS FINANCIEROS Y SERVICIOS CONEXOS, SERVICIOS INMOBILIARIOS Y SERVICIOS DE ARRENDAMIENTO Y LEASING</t>
  </si>
  <si>
    <t>VENTAS INCIDENTALES DE ESTABLECIMIENTO NO DE MERCADO</t>
  </si>
  <si>
    <t>VENTA DE BIENES Y SERVICIOS</t>
  </si>
  <si>
    <t>Aplazamiento
(c)</t>
  </si>
  <si>
    <t>Aforo
Vigente
(3)= (1)+(2)</t>
  </si>
  <si>
    <t>Total Modificaciones Presupuestales
(d) = (a)-(b)-(c)</t>
  </si>
  <si>
    <t>Devoluciones Pagadas Acumuladas
 (6)</t>
  </si>
  <si>
    <t>REINTEGROS GASTOS DE INVERSION</t>
  </si>
  <si>
    <t>3-1-01-2-13-1-05</t>
  </si>
  <si>
    <t>3-1-01-1-02-3</t>
  </si>
  <si>
    <t>MULTAS, SANCIONES E INTERESES DE MORA</t>
  </si>
  <si>
    <t>MULTAS Y SANCIONES</t>
  </si>
  <si>
    <t>SANCIONES CONTRACTUALES</t>
  </si>
  <si>
    <t>3-1-01-1-02-3-01</t>
  </si>
  <si>
    <t>3-1-01-1-02-3-01-04</t>
  </si>
  <si>
    <t>PERIODO: 01/01/2025 AL 31/01/2025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</si>
  <si>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2025</t>
    </r>
  </si>
  <si>
    <t>Recaudo Efectivo
   Acumulado                        
(5)</t>
  </si>
  <si>
    <t>PERIODO: 01/01/2025 AL 28/02/2025</t>
  </si>
  <si>
    <t>3-1-01-1-02-3-01-03</t>
  </si>
  <si>
    <t>SANCIONES DISCIPLINARIAS</t>
  </si>
  <si>
    <t>3-1-01-2-13-1-01</t>
  </si>
  <si>
    <t>REINTEGROS INCAPACIDADES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</si>
  <si>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28 de febrero 2025.</t>
    </r>
  </si>
  <si>
    <t>PERIODO: 01/01/2025 AL 31/03/2025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</si>
  <si>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marzo 2025.</t>
    </r>
  </si>
  <si>
    <t>PERIODO: 01/01/2025 AL 30/04/2025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</si>
  <si>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abril 2025.</t>
    </r>
  </si>
  <si>
    <t>TRANSFERENCIAS CORRIENTES</t>
  </si>
  <si>
    <t>SENTENCIAS Y CONCILIACIONES</t>
  </si>
  <si>
    <t xml:space="preserve">COSTAS PROCESALES </t>
  </si>
  <si>
    <t>3-1-01-1-02-6</t>
  </si>
  <si>
    <t>3-1-01-1-02-6-02</t>
  </si>
  <si>
    <t>3-1-01-1-02-6-02-03</t>
  </si>
  <si>
    <t>PERIODO: 01/01/2025 AL 31/05/2025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</si>
  <si>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mayo 2025.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</si>
  <si>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junio 2025.</t>
    </r>
  </si>
  <si>
    <t>PERIODO: 01/01/2025 AL 30/06/2025</t>
  </si>
  <si>
    <t>PERIODO: 01/01/2025 AL 31/07/2025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</si>
  <si>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julio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</si>
</sst>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</cellStyleXfs>
  <cellXfs count="103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43" fontId="1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horizontal="right" vertical="center"/>
    </xf>
    <xf numFmtId="0" fontId="3" fillId="2" borderId="0" xfId="4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39" fontId="4" fillId="2" borderId="0" xfId="0" applyNumberFormat="1" applyFont="1" applyFill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164" fontId="15" fillId="3" borderId="4" xfId="0" applyNumberFormat="1" applyFont="1" applyFill="1" applyBorder="1" applyAlignment="1">
      <alignment vertical="center"/>
    </xf>
    <xf numFmtId="10" fontId="15" fillId="3" borderId="4" xfId="0" applyNumberFormat="1" applyFont="1" applyFill="1" applyBorder="1" applyAlignment="1">
      <alignment vertical="center"/>
    </xf>
    <xf numFmtId="10" fontId="15" fillId="3" borderId="5" xfId="0" applyNumberFormat="1" applyFont="1" applyFill="1" applyBorder="1" applyAlignment="1">
      <alignment vertical="center"/>
    </xf>
    <xf numFmtId="43" fontId="10" fillId="2" borderId="0" xfId="0" applyNumberFormat="1" applyFont="1" applyFill="1" applyAlignment="1">
      <alignment vertical="center"/>
    </xf>
    <xf numFmtId="0" fontId="9" fillId="0" borderId="1" xfId="0" applyFont="1" applyBorder="1" applyAlignment="1">
      <alignment vertical="center" wrapText="1" readingOrder="1"/>
    </xf>
    <xf numFmtId="43" fontId="10" fillId="0" borderId="1" xfId="1" applyNumberFormat="1" applyFont="1" applyBorder="1" applyAlignment="1">
      <alignment vertical="center"/>
    </xf>
    <xf numFmtId="10" fontId="10" fillId="0" borderId="1" xfId="1" applyNumberFormat="1" applyFont="1" applyBorder="1" applyAlignment="1">
      <alignment vertical="center"/>
    </xf>
    <xf numFmtId="10" fontId="10" fillId="2" borderId="1" xfId="1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 readingOrder="1"/>
    </xf>
    <xf numFmtId="43" fontId="10" fillId="2" borderId="1" xfId="1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 readingOrder="1"/>
    </xf>
    <xf numFmtId="43" fontId="12" fillId="2" borderId="1" xfId="0" applyNumberFormat="1" applyFont="1" applyFill="1" applyBorder="1" applyAlignment="1">
      <alignment vertical="center" readingOrder="1"/>
    </xf>
    <xf numFmtId="43" fontId="12" fillId="2" borderId="1" xfId="0" applyNumberFormat="1" applyFont="1" applyFill="1" applyBorder="1" applyAlignment="1">
      <alignment horizontal="right" vertical="center"/>
    </xf>
    <xf numFmtId="10" fontId="12" fillId="2" borderId="1" xfId="1" applyNumberFormat="1" applyFont="1" applyFill="1" applyBorder="1" applyAlignment="1">
      <alignment vertical="center"/>
    </xf>
    <xf numFmtId="43" fontId="12" fillId="2" borderId="1" xfId="1" applyNumberFormat="1" applyFont="1" applyFill="1" applyBorder="1" applyAlignment="1">
      <alignment vertical="center"/>
    </xf>
    <xf numFmtId="43" fontId="10" fillId="2" borderId="1" xfId="0" applyNumberFormat="1" applyFont="1" applyFill="1" applyBorder="1" applyAlignment="1">
      <alignment vertical="center" readingOrder="1"/>
    </xf>
    <xf numFmtId="0" fontId="13" fillId="2" borderId="1" xfId="0" applyFont="1" applyFill="1" applyBorder="1" applyAlignment="1">
      <alignment vertical="center"/>
    </xf>
    <xf numFmtId="43" fontId="12" fillId="2" borderId="1" xfId="0" applyNumberFormat="1" applyFont="1" applyFill="1" applyBorder="1" applyAlignment="1">
      <alignment vertical="center"/>
    </xf>
    <xf numFmtId="41" fontId="12" fillId="2" borderId="1" xfId="0" applyNumberFormat="1" applyFont="1" applyFill="1" applyBorder="1" applyAlignment="1">
      <alignment horizontal="right" vertical="center"/>
    </xf>
    <xf numFmtId="39" fontId="13" fillId="2" borderId="1" xfId="3" applyNumberFormat="1" applyFont="1" applyFill="1" applyBorder="1" applyAlignment="1">
      <alignment horizontal="right" vertical="center"/>
    </xf>
    <xf numFmtId="41" fontId="13" fillId="2" borderId="1" xfId="3" applyNumberFormat="1" applyFont="1" applyFill="1" applyBorder="1" applyAlignment="1">
      <alignment horizontal="left" vertical="center"/>
    </xf>
    <xf numFmtId="0" fontId="9" fillId="0" borderId="6" xfId="0" applyFont="1" applyBorder="1" applyAlignment="1">
      <alignment vertical="center" wrapText="1" readingOrder="1"/>
    </xf>
    <xf numFmtId="43" fontId="10" fillId="0" borderId="6" xfId="1" applyNumberFormat="1" applyFont="1" applyBorder="1" applyAlignment="1">
      <alignment vertical="center"/>
    </xf>
    <xf numFmtId="10" fontId="10" fillId="0" borderId="6" xfId="1" applyNumberFormat="1" applyFont="1" applyBorder="1" applyAlignment="1">
      <alignment vertical="center"/>
    </xf>
    <xf numFmtId="0" fontId="19" fillId="4" borderId="10" xfId="0" applyFont="1" applyFill="1" applyBorder="1" applyAlignment="1">
      <alignment horizontal="left" vertical="center" wrapText="1"/>
    </xf>
    <xf numFmtId="0" fontId="19" fillId="4" borderId="11" xfId="0" applyFont="1" applyFill="1" applyBorder="1" applyAlignment="1">
      <alignment vertical="center" wrapText="1"/>
    </xf>
    <xf numFmtId="43" fontId="20" fillId="4" borderId="11" xfId="1" applyNumberFormat="1" applyFont="1" applyFill="1" applyBorder="1" applyAlignment="1">
      <alignment vertical="center"/>
    </xf>
    <xf numFmtId="10" fontId="20" fillId="4" borderId="11" xfId="1" applyNumberFormat="1" applyFont="1" applyFill="1" applyBorder="1" applyAlignment="1">
      <alignment vertical="center"/>
    </xf>
    <xf numFmtId="10" fontId="21" fillId="4" borderId="12" xfId="1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 wrapText="1" readingOrder="1"/>
    </xf>
    <xf numFmtId="43" fontId="12" fillId="2" borderId="2" xfId="0" applyNumberFormat="1" applyFont="1" applyFill="1" applyBorder="1" applyAlignment="1">
      <alignment vertical="center" readingOrder="1"/>
    </xf>
    <xf numFmtId="43" fontId="12" fillId="2" borderId="2" xfId="0" applyNumberFormat="1" applyFont="1" applyFill="1" applyBorder="1" applyAlignment="1">
      <alignment horizontal="right" vertical="center"/>
    </xf>
    <xf numFmtId="10" fontId="12" fillId="2" borderId="2" xfId="1" applyNumberFormat="1" applyFont="1" applyFill="1" applyBorder="1" applyAlignment="1">
      <alignment vertical="center"/>
    </xf>
    <xf numFmtId="43" fontId="12" fillId="2" borderId="2" xfId="1" applyNumberFormat="1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43" fontId="12" fillId="2" borderId="6" xfId="0" applyNumberFormat="1" applyFont="1" applyFill="1" applyBorder="1" applyAlignment="1">
      <alignment vertical="center"/>
    </xf>
    <xf numFmtId="41" fontId="12" fillId="2" borderId="6" xfId="0" applyNumberFormat="1" applyFont="1" applyFill="1" applyBorder="1" applyAlignment="1">
      <alignment horizontal="right" vertical="center"/>
    </xf>
    <xf numFmtId="43" fontId="12" fillId="2" borderId="6" xfId="0" applyNumberFormat="1" applyFont="1" applyFill="1" applyBorder="1" applyAlignment="1">
      <alignment vertical="center" readingOrder="1"/>
    </xf>
    <xf numFmtId="10" fontId="12" fillId="2" borderId="6" xfId="1" applyNumberFormat="1" applyFont="1" applyFill="1" applyBorder="1" applyAlignment="1">
      <alignment vertical="center"/>
    </xf>
    <xf numFmtId="43" fontId="12" fillId="2" borderId="6" xfId="1" applyNumberFormat="1" applyFont="1" applyFill="1" applyBorder="1" applyAlignment="1">
      <alignment vertical="center"/>
    </xf>
    <xf numFmtId="0" fontId="22" fillId="4" borderId="10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vertical="center"/>
    </xf>
    <xf numFmtId="43" fontId="10" fillId="4" borderId="11" xfId="1" applyNumberFormat="1" applyFont="1" applyFill="1" applyBorder="1" applyAlignment="1">
      <alignment vertical="center"/>
    </xf>
    <xf numFmtId="10" fontId="20" fillId="4" borderId="12" xfId="1" applyNumberFormat="1" applyFont="1" applyFill="1" applyBorder="1" applyAlignment="1">
      <alignment vertical="center"/>
    </xf>
    <xf numFmtId="49" fontId="9" fillId="2" borderId="13" xfId="0" applyNumberFormat="1" applyFont="1" applyFill="1" applyBorder="1" applyAlignment="1">
      <alignment horizontal="left" vertical="center" wrapText="1" readingOrder="1"/>
    </xf>
    <xf numFmtId="10" fontId="10" fillId="2" borderId="14" xfId="1" applyNumberFormat="1" applyFont="1" applyFill="1" applyBorder="1" applyAlignment="1">
      <alignment vertical="center"/>
    </xf>
    <xf numFmtId="49" fontId="9" fillId="2" borderId="15" xfId="0" applyNumberFormat="1" applyFont="1" applyFill="1" applyBorder="1" applyAlignment="1">
      <alignment horizontal="left" vertical="center" wrapText="1" readingOrder="1"/>
    </xf>
    <xf numFmtId="10" fontId="10" fillId="2" borderId="16" xfId="1" applyNumberFormat="1" applyFont="1" applyFill="1" applyBorder="1" applyAlignment="1">
      <alignment vertical="center"/>
    </xf>
    <xf numFmtId="49" fontId="11" fillId="2" borderId="15" xfId="0" applyNumberFormat="1" applyFont="1" applyFill="1" applyBorder="1" applyAlignment="1">
      <alignment horizontal="left" vertical="center" wrapText="1" readingOrder="1"/>
    </xf>
    <xf numFmtId="10" fontId="12" fillId="2" borderId="16" xfId="1" applyNumberFormat="1" applyFont="1" applyFill="1" applyBorder="1" applyAlignment="1">
      <alignment vertical="center"/>
    </xf>
    <xf numFmtId="10" fontId="10" fillId="2" borderId="16" xfId="1" applyNumberFormat="1" applyFont="1" applyFill="1" applyBorder="1" applyAlignment="1">
      <alignment horizontal="right" vertical="center"/>
    </xf>
    <xf numFmtId="10" fontId="12" fillId="2" borderId="16" xfId="1" applyNumberFormat="1" applyFont="1" applyFill="1" applyBorder="1" applyAlignment="1">
      <alignment horizontal="right" vertical="center"/>
    </xf>
    <xf numFmtId="49" fontId="11" fillId="2" borderId="17" xfId="0" applyNumberFormat="1" applyFont="1" applyFill="1" applyBorder="1" applyAlignment="1">
      <alignment horizontal="left" vertical="center" wrapText="1" readingOrder="1"/>
    </xf>
    <xf numFmtId="10" fontId="12" fillId="2" borderId="18" xfId="1" applyNumberFormat="1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horizontal="left" vertical="center"/>
    </xf>
    <xf numFmtId="10" fontId="12" fillId="2" borderId="14" xfId="1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left" vertical="center"/>
    </xf>
    <xf numFmtId="0" fontId="17" fillId="3" borderId="20" xfId="2" applyFont="1" applyFill="1" applyBorder="1" applyAlignment="1">
      <alignment horizontal="center" vertical="center" wrapText="1"/>
    </xf>
    <xf numFmtId="43" fontId="12" fillId="5" borderId="2" xfId="0" applyNumberFormat="1" applyFont="1" applyFill="1" applyBorder="1" applyAlignment="1">
      <alignment vertical="center" readingOrder="1"/>
    </xf>
    <xf numFmtId="4" fontId="4" fillId="2" borderId="0" xfId="0" applyNumberFormat="1" applyFont="1" applyFill="1" applyAlignment="1">
      <alignment vertical="center"/>
    </xf>
    <xf numFmtId="43" fontId="8" fillId="2" borderId="0" xfId="0" applyNumberFormat="1" applyFont="1" applyFill="1" applyAlignment="1">
      <alignment vertical="center"/>
    </xf>
    <xf numFmtId="43" fontId="12" fillId="6" borderId="6" xfId="1" applyNumberFormat="1" applyFont="1" applyFill="1" applyBorder="1" applyAlignment="1">
      <alignment vertical="center"/>
    </xf>
    <xf numFmtId="43" fontId="12" fillId="6" borderId="1" xfId="1" applyNumberFormat="1" applyFont="1" applyFill="1" applyBorder="1" applyAlignme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7" fillId="3" borderId="7" xfId="2" applyFont="1" applyFill="1" applyBorder="1" applyAlignment="1">
      <alignment horizontal="center" vertical="center" wrapText="1"/>
    </xf>
    <xf numFmtId="0" fontId="17" fillId="3" borderId="19" xfId="2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0" fontId="17" fillId="3" borderId="20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17" fillId="3" borderId="21" xfId="2" applyFont="1" applyFill="1" applyBorder="1" applyAlignment="1">
      <alignment horizontal="center" vertical="center" wrapText="1"/>
    </xf>
    <xf numFmtId="43" fontId="10" fillId="0" borderId="1" xfId="1" applyNumberFormat="1" applyFont="1" applyFill="1" applyBorder="1" applyAlignment="1">
      <alignment vertical="center"/>
    </xf>
    <xf numFmtId="43" fontId="12" fillId="0" borderId="1" xfId="1" applyNumberFormat="1" applyFont="1" applyFill="1" applyBorder="1" applyAlignment="1">
      <alignment vertical="center"/>
    </xf>
    <xf numFmtId="43" fontId="10" fillId="0" borderId="1" xfId="0" applyNumberFormat="1" applyFont="1" applyFill="1" applyBorder="1" applyAlignment="1">
      <alignment vertical="center" readingOrder="1"/>
    </xf>
    <xf numFmtId="43" fontId="12" fillId="0" borderId="1" xfId="0" applyNumberFormat="1" applyFont="1" applyFill="1" applyBorder="1" applyAlignment="1">
      <alignment vertical="center" readingOrder="1"/>
    </xf>
    <xf numFmtId="43" fontId="12" fillId="0" borderId="6" xfId="1" applyNumberFormat="1" applyFont="1" applyFill="1" applyBorder="1" applyAlignment="1">
      <alignment vertical="center"/>
    </xf>
  </cellXfs>
  <cellStyles count="9">
    <cellStyle name="Millares 2 2" xfId="3" xr:uid="{BBCBE508-7770-43C9-BD23-A9F0BF01F73B}"/>
    <cellStyle name="Millares 2 2 2" xfId="5" xr:uid="{AAB74FFC-EA0D-4EBA-998B-9FC27E88F971}"/>
    <cellStyle name="Normal" xfId="0" builtinId="0"/>
    <cellStyle name="Normal 14" xfId="2" xr:uid="{C20E0106-98E7-4D7F-9693-3A0EADC7A29D}"/>
    <cellStyle name="Normal 2" xfId="7" xr:uid="{33455A0D-2F7A-4F51-8ABE-8D12DAF4B5DF}"/>
    <cellStyle name="Normal 2 2" xfId="4" xr:uid="{9EAFF564-7113-44C9-87CD-E2BFCBE17FFE}"/>
    <cellStyle name="Normal 2 2 2 2 4" xfId="6" xr:uid="{CE3679EF-1C03-4C52-A1E8-E65945F9259D}"/>
    <cellStyle name="Normal 3" xfId="8" xr:uid="{42853048-ADD4-46E6-86D9-BD1100575882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1730375</xdr:colOff>
      <xdr:row>4</xdr:row>
      <xdr:rowOff>133945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1D7AFB13-2C5D-4C57-B2F9-910115BAF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0218" y="44649"/>
          <a:ext cx="1136282" cy="13116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1730375</xdr:colOff>
      <xdr:row>4</xdr:row>
      <xdr:rowOff>133945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1E9A4F47-8037-46E0-8A00-CDF6B8499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03868" y="44649"/>
          <a:ext cx="1136282" cy="13084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1730375</xdr:colOff>
      <xdr:row>4</xdr:row>
      <xdr:rowOff>133945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EF991CCB-2014-48B1-AA93-629B3AB18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03868" y="44649"/>
          <a:ext cx="1136282" cy="13084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1730375</xdr:colOff>
      <xdr:row>4</xdr:row>
      <xdr:rowOff>133945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671C03A4-1B8E-41B9-8DD5-C72CE0308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03868" y="44649"/>
          <a:ext cx="1136282" cy="13084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1730375</xdr:colOff>
      <xdr:row>4</xdr:row>
      <xdr:rowOff>133945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7A063086-EAD8-4BF2-B958-72D1B316D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03868" y="44649"/>
          <a:ext cx="1136282" cy="13084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1730375</xdr:colOff>
      <xdr:row>4</xdr:row>
      <xdr:rowOff>133945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5B04227E-E91F-4214-A174-D4DEDB1ED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03868" y="44649"/>
          <a:ext cx="1136282" cy="13084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1730375</xdr:colOff>
      <xdr:row>4</xdr:row>
      <xdr:rowOff>133945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9B530459-FC24-4C77-BCCD-02A6B2E9D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03868" y="44649"/>
          <a:ext cx="1136282" cy="1308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3E8E4-3248-4F8A-BEDB-90CD5F9E4828}">
  <dimension ref="A1:X54"/>
  <sheetViews>
    <sheetView topLeftCell="A8" zoomScale="60" zoomScaleNormal="60" workbookViewId="0">
      <selection activeCell="A12" sqref="A12"/>
    </sheetView>
  </sheetViews>
  <sheetFormatPr baseColWidth="10" defaultRowHeight="33" customHeight="1" x14ac:dyDescent="0.25"/>
  <cols>
    <col min="1" max="1" width="30.140625" style="19" customWidth="1"/>
    <col min="2" max="2" width="45.140625" style="3" customWidth="1"/>
    <col min="3" max="3" width="28.7109375" style="3" customWidth="1"/>
    <col min="4" max="4" width="16" style="20" customWidth="1"/>
    <col min="5" max="5" width="19" style="20" customWidth="1"/>
    <col min="6" max="6" width="29.140625" style="20" customWidth="1"/>
    <col min="7" max="7" width="27.85546875" style="20" customWidth="1"/>
    <col min="8" max="8" width="31.85546875" style="3" customWidth="1"/>
    <col min="9" max="9" width="27.85546875" style="3" customWidth="1"/>
    <col min="10" max="10" width="28.42578125" style="3" customWidth="1"/>
    <col min="11" max="11" width="25.28515625" style="21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4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1"/>
      <c r="P1" s="1"/>
      <c r="Q1" s="1"/>
      <c r="X1" s="2"/>
    </row>
    <row r="2" spans="1:24" ht="15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1"/>
      <c r="P2" s="1"/>
      <c r="Q2" s="1"/>
      <c r="X2" s="2"/>
    </row>
    <row r="3" spans="1:24" ht="31.5" customHeight="1" x14ac:dyDescent="0.25">
      <c r="A3" s="90" t="s">
        <v>77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X3" s="2"/>
    </row>
    <row r="4" spans="1:24" ht="15.75" customHeight="1" x14ac:dyDescent="0.25">
      <c r="A4" s="4"/>
      <c r="B4" s="2"/>
      <c r="C4" s="2"/>
      <c r="D4" s="2"/>
      <c r="E4" s="2"/>
      <c r="F4" s="2"/>
      <c r="G4" s="2"/>
      <c r="H4" s="5"/>
      <c r="I4" s="5"/>
      <c r="J4" s="5" t="s">
        <v>2</v>
      </c>
      <c r="K4" s="6"/>
      <c r="L4" s="91" t="s">
        <v>3</v>
      </c>
      <c r="M4" s="91"/>
      <c r="X4" s="2"/>
    </row>
    <row r="5" spans="1:24" ht="18" customHeight="1" thickBot="1" x14ac:dyDescent="0.3">
      <c r="A5" s="4"/>
      <c r="B5" s="2"/>
      <c r="C5" s="22"/>
      <c r="D5" s="7"/>
      <c r="E5" s="7"/>
      <c r="F5" s="23"/>
      <c r="G5" s="7"/>
      <c r="H5" s="2"/>
      <c r="I5" s="2"/>
      <c r="J5" s="8"/>
      <c r="K5" s="8"/>
      <c r="L5" s="2"/>
      <c r="M5" s="2"/>
      <c r="X5" s="2"/>
    </row>
    <row r="6" spans="1:24" ht="54" customHeight="1" x14ac:dyDescent="0.25">
      <c r="A6" s="92" t="s">
        <v>4</v>
      </c>
      <c r="B6" s="94" t="s">
        <v>5</v>
      </c>
      <c r="C6" s="94" t="s">
        <v>6</v>
      </c>
      <c r="D6" s="94" t="s">
        <v>7</v>
      </c>
      <c r="E6" s="94"/>
      <c r="F6" s="94"/>
      <c r="G6" s="94"/>
      <c r="H6" s="94" t="s">
        <v>66</v>
      </c>
      <c r="I6" s="94" t="s">
        <v>8</v>
      </c>
      <c r="J6" s="94" t="s">
        <v>79</v>
      </c>
      <c r="K6" s="94" t="s">
        <v>68</v>
      </c>
      <c r="L6" s="94" t="s">
        <v>9</v>
      </c>
      <c r="M6" s="94" t="s">
        <v>10</v>
      </c>
      <c r="N6" s="96" t="s">
        <v>11</v>
      </c>
    </row>
    <row r="7" spans="1:24" ht="78.75" customHeight="1" thickBot="1" x14ac:dyDescent="0.3">
      <c r="A7" s="93"/>
      <c r="B7" s="95"/>
      <c r="C7" s="95"/>
      <c r="D7" s="81" t="s">
        <v>12</v>
      </c>
      <c r="E7" s="81" t="s">
        <v>13</v>
      </c>
      <c r="F7" s="81" t="s">
        <v>65</v>
      </c>
      <c r="G7" s="81" t="s">
        <v>67</v>
      </c>
      <c r="H7" s="95"/>
      <c r="I7" s="95"/>
      <c r="J7" s="95"/>
      <c r="K7" s="95"/>
      <c r="L7" s="95"/>
      <c r="M7" s="95"/>
      <c r="N7" s="97"/>
    </row>
    <row r="8" spans="1:24" s="10" customFormat="1" ht="53.25" customHeight="1" thickBot="1" x14ac:dyDescent="0.3">
      <c r="A8" s="48">
        <v>3</v>
      </c>
      <c r="B8" s="49" t="s">
        <v>14</v>
      </c>
      <c r="C8" s="50">
        <f t="shared" ref="C8:M9" si="0">C9</f>
        <v>296617529268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296617529268</v>
      </c>
      <c r="I8" s="51">
        <f t="shared" ref="I8:I33" si="1">H8/$H$39</f>
        <v>3.5763415910923732E-2</v>
      </c>
      <c r="J8" s="50">
        <f t="shared" si="0"/>
        <v>22522110361.240002</v>
      </c>
      <c r="K8" s="50">
        <f t="shared" si="0"/>
        <v>0</v>
      </c>
      <c r="L8" s="50">
        <f t="shared" si="0"/>
        <v>22522110361.240002</v>
      </c>
      <c r="M8" s="50">
        <f t="shared" si="0"/>
        <v>274095418906.76001</v>
      </c>
      <c r="N8" s="52">
        <f>+L8/H8</f>
        <v>7.5929802317552225E-2</v>
      </c>
      <c r="O8" s="9"/>
      <c r="P8" s="9"/>
      <c r="Q8" s="9"/>
      <c r="R8" s="9"/>
      <c r="S8" s="9"/>
      <c r="T8" s="9"/>
      <c r="U8" s="9"/>
      <c r="V8" s="9"/>
      <c r="W8" s="9"/>
    </row>
    <row r="9" spans="1:24" s="12" customFormat="1" ht="50.25" customHeight="1" x14ac:dyDescent="0.25">
      <c r="A9" s="68" t="s">
        <v>15</v>
      </c>
      <c r="B9" s="45" t="s">
        <v>16</v>
      </c>
      <c r="C9" s="46">
        <f t="shared" si="0"/>
        <v>296617529268</v>
      </c>
      <c r="D9" s="46">
        <f t="shared" si="0"/>
        <v>0</v>
      </c>
      <c r="E9" s="46">
        <f t="shared" si="0"/>
        <v>0</v>
      </c>
      <c r="F9" s="46">
        <f t="shared" si="0"/>
        <v>0</v>
      </c>
      <c r="G9" s="46">
        <f t="shared" si="0"/>
        <v>0</v>
      </c>
      <c r="H9" s="46">
        <f t="shared" si="0"/>
        <v>296617529268</v>
      </c>
      <c r="I9" s="47">
        <f t="shared" si="1"/>
        <v>3.5763415910923732E-2</v>
      </c>
      <c r="J9" s="46">
        <f t="shared" si="0"/>
        <v>22522110361.240002</v>
      </c>
      <c r="K9" s="46">
        <f t="shared" si="0"/>
        <v>0</v>
      </c>
      <c r="L9" s="46">
        <f t="shared" si="0"/>
        <v>22522110361.240002</v>
      </c>
      <c r="M9" s="46">
        <f t="shared" si="0"/>
        <v>274095418906.76001</v>
      </c>
      <c r="N9" s="69">
        <f t="shared" ref="N9:N13" si="2">+L9/H9</f>
        <v>7.5929802317552225E-2</v>
      </c>
      <c r="O9" s="11"/>
      <c r="P9" s="11"/>
      <c r="Q9" s="11"/>
      <c r="R9" s="11"/>
      <c r="S9" s="11"/>
      <c r="T9" s="11"/>
      <c r="U9" s="11"/>
      <c r="V9" s="11"/>
      <c r="W9" s="11"/>
    </row>
    <row r="10" spans="1:24" s="12" customFormat="1" ht="45.75" customHeight="1" x14ac:dyDescent="0.25">
      <c r="A10" s="70" t="s">
        <v>17</v>
      </c>
      <c r="B10" s="28" t="s">
        <v>16</v>
      </c>
      <c r="C10" s="29">
        <f t="shared" ref="C10:M10" si="3">C11+C23</f>
        <v>296617529268</v>
      </c>
      <c r="D10" s="29">
        <f t="shared" si="3"/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296617529268</v>
      </c>
      <c r="I10" s="30">
        <f t="shared" si="1"/>
        <v>3.5763415910923732E-2</v>
      </c>
      <c r="J10" s="29">
        <f t="shared" si="3"/>
        <v>22522110361.240002</v>
      </c>
      <c r="K10" s="29">
        <f t="shared" si="3"/>
        <v>0</v>
      </c>
      <c r="L10" s="29">
        <f t="shared" si="3"/>
        <v>22522110361.240002</v>
      </c>
      <c r="M10" s="29">
        <f t="shared" si="3"/>
        <v>274095418906.76001</v>
      </c>
      <c r="N10" s="71">
        <f t="shared" si="2"/>
        <v>7.5929802317552225E-2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4" s="12" customFormat="1" ht="33" customHeight="1" x14ac:dyDescent="0.25">
      <c r="A11" s="70" t="s">
        <v>18</v>
      </c>
      <c r="B11" s="28" t="s">
        <v>19</v>
      </c>
      <c r="C11" s="29">
        <f t="shared" ref="C11:J11" si="4">+C12</f>
        <v>296617529268</v>
      </c>
      <c r="D11" s="29">
        <f t="shared" si="4"/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296617529268</v>
      </c>
      <c r="I11" s="30">
        <f t="shared" si="1"/>
        <v>3.5763415910923732E-2</v>
      </c>
      <c r="J11" s="29">
        <f t="shared" si="4"/>
        <v>21178006440.75</v>
      </c>
      <c r="K11" s="29">
        <f>K12+K15+K18</f>
        <v>0</v>
      </c>
      <c r="L11" s="29">
        <f>+L12</f>
        <v>21178006440.75</v>
      </c>
      <c r="M11" s="29">
        <f>+M12</f>
        <v>275439522827.25</v>
      </c>
      <c r="N11" s="71">
        <f t="shared" si="2"/>
        <v>7.1398364395434094E-2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4" s="12" customFormat="1" ht="33" customHeight="1" x14ac:dyDescent="0.25">
      <c r="A12" s="70" t="s">
        <v>20</v>
      </c>
      <c r="B12" s="28" t="s">
        <v>21</v>
      </c>
      <c r="C12" s="33">
        <f t="shared" ref="C12:J12" si="5">+C13+C15+C18</f>
        <v>296617529268</v>
      </c>
      <c r="D12" s="33">
        <f t="shared" si="5"/>
        <v>0</v>
      </c>
      <c r="E12" s="33">
        <f t="shared" si="5"/>
        <v>0</v>
      </c>
      <c r="F12" s="33">
        <f t="shared" si="5"/>
        <v>0</v>
      </c>
      <c r="G12" s="33">
        <f t="shared" si="5"/>
        <v>0</v>
      </c>
      <c r="H12" s="33">
        <f t="shared" si="5"/>
        <v>296617529268</v>
      </c>
      <c r="I12" s="31">
        <f t="shared" si="1"/>
        <v>3.5763415910923732E-2</v>
      </c>
      <c r="J12" s="33">
        <f t="shared" si="5"/>
        <v>21178006440.75</v>
      </c>
      <c r="K12" s="33">
        <f>+K13</f>
        <v>0</v>
      </c>
      <c r="L12" s="33">
        <f>+L13+L15+L18</f>
        <v>21178006440.75</v>
      </c>
      <c r="M12" s="33">
        <f>+M13+M15+M18</f>
        <v>275439522827.25</v>
      </c>
      <c r="N12" s="71">
        <f t="shared" si="2"/>
        <v>7.1398364395434094E-2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4" s="11" customFormat="1" ht="33" customHeight="1" x14ac:dyDescent="0.25">
      <c r="A13" s="70" t="s">
        <v>22</v>
      </c>
      <c r="B13" s="32" t="s">
        <v>23</v>
      </c>
      <c r="C13" s="33">
        <f t="shared" ref="C13:J13" si="6">+C14</f>
        <v>296617529268</v>
      </c>
      <c r="D13" s="33">
        <f t="shared" si="6"/>
        <v>0</v>
      </c>
      <c r="E13" s="33">
        <f t="shared" si="6"/>
        <v>0</v>
      </c>
      <c r="F13" s="33">
        <f t="shared" si="6"/>
        <v>0</v>
      </c>
      <c r="G13" s="33">
        <f t="shared" si="6"/>
        <v>0</v>
      </c>
      <c r="H13" s="33">
        <f t="shared" si="6"/>
        <v>296617529268</v>
      </c>
      <c r="I13" s="31">
        <f t="shared" si="1"/>
        <v>3.5763415910923732E-2</v>
      </c>
      <c r="J13" s="33">
        <f t="shared" si="6"/>
        <v>21141448505.009998</v>
      </c>
      <c r="K13" s="33">
        <f>+K14</f>
        <v>0</v>
      </c>
      <c r="L13" s="33">
        <f>+L14</f>
        <v>21141448505.009998</v>
      </c>
      <c r="M13" s="33">
        <f>+M14</f>
        <v>275476080762.98999</v>
      </c>
      <c r="N13" s="71">
        <f t="shared" si="2"/>
        <v>7.127511498455058E-2</v>
      </c>
    </row>
    <row r="14" spans="1:24" s="13" customFormat="1" ht="47.25" customHeight="1" x14ac:dyDescent="0.25">
      <c r="A14" s="72" t="s">
        <v>24</v>
      </c>
      <c r="B14" s="34" t="s">
        <v>25</v>
      </c>
      <c r="C14" s="35">
        <v>296617529268</v>
      </c>
      <c r="D14" s="36">
        <v>0</v>
      </c>
      <c r="E14" s="36">
        <v>0</v>
      </c>
      <c r="F14" s="36">
        <v>0</v>
      </c>
      <c r="G14" s="35">
        <f>+D14-E14-F14</f>
        <v>0</v>
      </c>
      <c r="H14" s="35">
        <f>+C14+G14</f>
        <v>296617529268</v>
      </c>
      <c r="I14" s="37">
        <f t="shared" si="1"/>
        <v>3.5763415910923732E-2</v>
      </c>
      <c r="J14" s="38">
        <v>21141448505.009998</v>
      </c>
      <c r="K14" s="38">
        <v>0</v>
      </c>
      <c r="L14" s="35">
        <f>J14-K14</f>
        <v>21141448505.009998</v>
      </c>
      <c r="M14" s="35">
        <f>H14-L14</f>
        <v>275476080762.98999</v>
      </c>
      <c r="N14" s="73">
        <f>+L14/H14</f>
        <v>7.127511498455058E-2</v>
      </c>
    </row>
    <row r="15" spans="1:24" s="13" customFormat="1" ht="47.25" hidden="1" customHeight="1" x14ac:dyDescent="0.25">
      <c r="A15" s="70" t="s">
        <v>71</v>
      </c>
      <c r="B15" s="32" t="s">
        <v>72</v>
      </c>
      <c r="C15" s="35">
        <f t="shared" ref="C15:M16" si="7">+C16</f>
        <v>0</v>
      </c>
      <c r="D15" s="35">
        <f t="shared" si="7"/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 t="shared" si="7"/>
        <v>0</v>
      </c>
      <c r="I15" s="31">
        <f t="shared" si="1"/>
        <v>0</v>
      </c>
      <c r="J15" s="39">
        <f t="shared" si="7"/>
        <v>0</v>
      </c>
      <c r="K15" s="39">
        <f t="shared" si="7"/>
        <v>0</v>
      </c>
      <c r="L15" s="39">
        <f t="shared" si="7"/>
        <v>0</v>
      </c>
      <c r="M15" s="39">
        <f t="shared" si="7"/>
        <v>0</v>
      </c>
      <c r="N15" s="74" t="s">
        <v>26</v>
      </c>
    </row>
    <row r="16" spans="1:24" s="13" customFormat="1" ht="47.25" hidden="1" customHeight="1" x14ac:dyDescent="0.25">
      <c r="A16" s="70" t="s">
        <v>75</v>
      </c>
      <c r="B16" s="32" t="s">
        <v>73</v>
      </c>
      <c r="C16" s="35">
        <f t="shared" si="7"/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1">
        <f t="shared" si="1"/>
        <v>0</v>
      </c>
      <c r="J16" s="39">
        <f t="shared" si="7"/>
        <v>0</v>
      </c>
      <c r="K16" s="39">
        <f t="shared" si="7"/>
        <v>0</v>
      </c>
      <c r="L16" s="39">
        <f t="shared" si="7"/>
        <v>0</v>
      </c>
      <c r="M16" s="39">
        <f t="shared" si="7"/>
        <v>0</v>
      </c>
      <c r="N16" s="74" t="s">
        <v>26</v>
      </c>
    </row>
    <row r="17" spans="1:14" s="13" customFormat="1" ht="47.25" hidden="1" customHeight="1" x14ac:dyDescent="0.25">
      <c r="A17" s="72" t="s">
        <v>76</v>
      </c>
      <c r="B17" s="34" t="s">
        <v>74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f>+C17+G17</f>
        <v>0</v>
      </c>
      <c r="I17" s="37">
        <f t="shared" si="1"/>
        <v>0</v>
      </c>
      <c r="J17" s="35">
        <v>0</v>
      </c>
      <c r="K17" s="35">
        <v>0</v>
      </c>
      <c r="L17" s="35">
        <f>J17-K17</f>
        <v>0</v>
      </c>
      <c r="M17" s="35">
        <f>H17-L17</f>
        <v>0</v>
      </c>
      <c r="N17" s="75" t="s">
        <v>26</v>
      </c>
    </row>
    <row r="18" spans="1:14" s="11" customFormat="1" ht="47.25" customHeight="1" x14ac:dyDescent="0.25">
      <c r="A18" s="70" t="s">
        <v>59</v>
      </c>
      <c r="B18" s="32" t="s">
        <v>64</v>
      </c>
      <c r="C18" s="33">
        <f t="shared" ref="C18:M21" si="8">C19</f>
        <v>0</v>
      </c>
      <c r="D18" s="33">
        <f t="shared" si="8"/>
        <v>0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31">
        <f t="shared" si="1"/>
        <v>0</v>
      </c>
      <c r="J18" s="33">
        <f t="shared" si="8"/>
        <v>36557935.740000002</v>
      </c>
      <c r="K18" s="33">
        <f t="shared" si="8"/>
        <v>0</v>
      </c>
      <c r="L18" s="33">
        <f t="shared" si="8"/>
        <v>36557935.740000002</v>
      </c>
      <c r="M18" s="33">
        <f t="shared" si="8"/>
        <v>-36557935.740000002</v>
      </c>
      <c r="N18" s="74" t="s">
        <v>26</v>
      </c>
    </row>
    <row r="19" spans="1:14" s="11" customFormat="1" ht="47.25" customHeight="1" x14ac:dyDescent="0.25">
      <c r="A19" s="70" t="s">
        <v>58</v>
      </c>
      <c r="B19" s="32" t="s">
        <v>63</v>
      </c>
      <c r="C19" s="33">
        <f t="shared" si="8"/>
        <v>0</v>
      </c>
      <c r="D19" s="33">
        <f t="shared" si="8"/>
        <v>0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1">
        <f t="shared" si="1"/>
        <v>0</v>
      </c>
      <c r="J19" s="33">
        <f t="shared" si="8"/>
        <v>36557935.740000002</v>
      </c>
      <c r="K19" s="33">
        <f t="shared" si="8"/>
        <v>0</v>
      </c>
      <c r="L19" s="33">
        <f t="shared" si="8"/>
        <v>36557935.740000002</v>
      </c>
      <c r="M19" s="33">
        <f t="shared" si="8"/>
        <v>-36557935.740000002</v>
      </c>
      <c r="N19" s="74" t="s">
        <v>26</v>
      </c>
    </row>
    <row r="20" spans="1:14" s="11" customFormat="1" ht="79.5" customHeight="1" x14ac:dyDescent="0.25">
      <c r="A20" s="70" t="s">
        <v>57</v>
      </c>
      <c r="B20" s="32" t="s">
        <v>62</v>
      </c>
      <c r="C20" s="33">
        <f t="shared" si="8"/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1">
        <f t="shared" si="1"/>
        <v>0</v>
      </c>
      <c r="J20" s="33">
        <f t="shared" si="8"/>
        <v>36557935.740000002</v>
      </c>
      <c r="K20" s="33">
        <f t="shared" si="8"/>
        <v>0</v>
      </c>
      <c r="L20" s="33">
        <f t="shared" si="8"/>
        <v>36557935.740000002</v>
      </c>
      <c r="M20" s="33">
        <f t="shared" si="8"/>
        <v>-36557935.740000002</v>
      </c>
      <c r="N20" s="74" t="s">
        <v>26</v>
      </c>
    </row>
    <row r="21" spans="1:14" s="11" customFormat="1" ht="47.25" customHeight="1" x14ac:dyDescent="0.25">
      <c r="A21" s="70" t="s">
        <v>56</v>
      </c>
      <c r="B21" s="32" t="s">
        <v>61</v>
      </c>
      <c r="C21" s="33">
        <f t="shared" si="8"/>
        <v>0</v>
      </c>
      <c r="D21" s="33">
        <f t="shared" si="8"/>
        <v>0</v>
      </c>
      <c r="E21" s="33">
        <f t="shared" si="8"/>
        <v>0</v>
      </c>
      <c r="F21" s="33">
        <f t="shared" si="8"/>
        <v>0</v>
      </c>
      <c r="G21" s="33">
        <f t="shared" si="8"/>
        <v>0</v>
      </c>
      <c r="H21" s="33">
        <f t="shared" si="8"/>
        <v>0</v>
      </c>
      <c r="I21" s="31">
        <f t="shared" si="1"/>
        <v>0</v>
      </c>
      <c r="J21" s="33">
        <f t="shared" si="8"/>
        <v>36557935.740000002</v>
      </c>
      <c r="K21" s="33">
        <f t="shared" si="8"/>
        <v>0</v>
      </c>
      <c r="L21" s="33">
        <f t="shared" si="8"/>
        <v>36557935.740000002</v>
      </c>
      <c r="M21" s="33">
        <f t="shared" si="8"/>
        <v>-36557935.740000002</v>
      </c>
      <c r="N21" s="74" t="s">
        <v>26</v>
      </c>
    </row>
    <row r="22" spans="1:14" s="13" customFormat="1" ht="61.5" customHeight="1" x14ac:dyDescent="0.25">
      <c r="A22" s="72" t="s">
        <v>55</v>
      </c>
      <c r="B22" s="34" t="s">
        <v>60</v>
      </c>
      <c r="C22" s="35">
        <v>0</v>
      </c>
      <c r="D22" s="36">
        <v>0</v>
      </c>
      <c r="E22" s="36">
        <v>0</v>
      </c>
      <c r="F22" s="36">
        <v>0</v>
      </c>
      <c r="G22" s="35">
        <f>+D22-E22-F22</f>
        <v>0</v>
      </c>
      <c r="H22" s="35">
        <f>+C22+G22</f>
        <v>0</v>
      </c>
      <c r="I22" s="37">
        <f t="shared" si="1"/>
        <v>0</v>
      </c>
      <c r="J22" s="38">
        <v>36557935.740000002</v>
      </c>
      <c r="K22" s="38">
        <v>0</v>
      </c>
      <c r="L22" s="35">
        <f>J22-K22</f>
        <v>36557935.740000002</v>
      </c>
      <c r="M22" s="35">
        <f>H22-L22</f>
        <v>-36557935.740000002</v>
      </c>
      <c r="N22" s="75" t="s">
        <v>26</v>
      </c>
    </row>
    <row r="23" spans="1:14" s="11" customFormat="1" ht="33" customHeight="1" x14ac:dyDescent="0.25">
      <c r="A23" s="70" t="s">
        <v>27</v>
      </c>
      <c r="B23" s="32" t="s">
        <v>28</v>
      </c>
      <c r="C23" s="33">
        <f t="shared" ref="C23:M23" si="9">C24+C32</f>
        <v>0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1">
        <f t="shared" si="1"/>
        <v>0</v>
      </c>
      <c r="J23" s="33">
        <f t="shared" si="9"/>
        <v>1344103920.49</v>
      </c>
      <c r="K23" s="33">
        <f t="shared" si="9"/>
        <v>0</v>
      </c>
      <c r="L23" s="33">
        <f t="shared" si="9"/>
        <v>1344103920.49</v>
      </c>
      <c r="M23" s="33">
        <f t="shared" si="9"/>
        <v>-1344103920.49</v>
      </c>
      <c r="N23" s="74" t="s">
        <v>26</v>
      </c>
    </row>
    <row r="24" spans="1:14" s="11" customFormat="1" ht="33" customHeight="1" x14ac:dyDescent="0.25">
      <c r="A24" s="70" t="s">
        <v>29</v>
      </c>
      <c r="B24" s="32" t="s">
        <v>30</v>
      </c>
      <c r="C24" s="33">
        <f t="shared" ref="C24:M24" si="10">C25+C29</f>
        <v>0</v>
      </c>
      <c r="D24" s="33">
        <f t="shared" si="10"/>
        <v>0</v>
      </c>
      <c r="E24" s="33">
        <f t="shared" si="10"/>
        <v>0</v>
      </c>
      <c r="F24" s="33">
        <f t="shared" si="10"/>
        <v>0</v>
      </c>
      <c r="G24" s="33">
        <f t="shared" si="10"/>
        <v>0</v>
      </c>
      <c r="H24" s="33">
        <f t="shared" si="10"/>
        <v>0</v>
      </c>
      <c r="I24" s="31">
        <f t="shared" si="1"/>
        <v>0</v>
      </c>
      <c r="J24" s="33">
        <f t="shared" si="10"/>
        <v>1337398318.49</v>
      </c>
      <c r="K24" s="33">
        <f t="shared" si="10"/>
        <v>0</v>
      </c>
      <c r="L24" s="33">
        <f t="shared" si="10"/>
        <v>1337398318.49</v>
      </c>
      <c r="M24" s="33">
        <f t="shared" si="10"/>
        <v>-1337398318.49</v>
      </c>
      <c r="N24" s="74" t="s">
        <v>26</v>
      </c>
    </row>
    <row r="25" spans="1:14" s="11" customFormat="1" ht="33" customHeight="1" x14ac:dyDescent="0.25">
      <c r="A25" s="70" t="s">
        <v>31</v>
      </c>
      <c r="B25" s="32" t="s">
        <v>32</v>
      </c>
      <c r="C25" s="33">
        <f t="shared" ref="C25:M25" si="11">C26</f>
        <v>0</v>
      </c>
      <c r="D25" s="33">
        <f t="shared" si="11"/>
        <v>0</v>
      </c>
      <c r="E25" s="33">
        <f t="shared" si="11"/>
        <v>0</v>
      </c>
      <c r="F25" s="33">
        <f t="shared" si="11"/>
        <v>0</v>
      </c>
      <c r="G25" s="33">
        <f t="shared" si="11"/>
        <v>0</v>
      </c>
      <c r="H25" s="33">
        <f t="shared" si="11"/>
        <v>0</v>
      </c>
      <c r="I25" s="31">
        <f t="shared" si="1"/>
        <v>0</v>
      </c>
      <c r="J25" s="33">
        <f t="shared" si="11"/>
        <v>262957451.81</v>
      </c>
      <c r="K25" s="33">
        <f t="shared" si="11"/>
        <v>0</v>
      </c>
      <c r="L25" s="33">
        <f t="shared" si="11"/>
        <v>262957451.81</v>
      </c>
      <c r="M25" s="33">
        <f t="shared" si="11"/>
        <v>-262957451.81</v>
      </c>
      <c r="N25" s="74" t="s">
        <v>26</v>
      </c>
    </row>
    <row r="26" spans="1:14" s="11" customFormat="1" ht="33" customHeight="1" x14ac:dyDescent="0.25">
      <c r="A26" s="70" t="s">
        <v>33</v>
      </c>
      <c r="B26" s="32" t="s">
        <v>34</v>
      </c>
      <c r="C26" s="33">
        <f t="shared" ref="C26:M26" si="12">C27+C28</f>
        <v>0</v>
      </c>
      <c r="D26" s="33">
        <f t="shared" si="12"/>
        <v>0</v>
      </c>
      <c r="E26" s="33">
        <f t="shared" si="12"/>
        <v>0</v>
      </c>
      <c r="F26" s="33">
        <f t="shared" si="12"/>
        <v>0</v>
      </c>
      <c r="G26" s="33">
        <f t="shared" si="12"/>
        <v>0</v>
      </c>
      <c r="H26" s="33">
        <f t="shared" si="12"/>
        <v>0</v>
      </c>
      <c r="I26" s="31">
        <f t="shared" si="1"/>
        <v>0</v>
      </c>
      <c r="J26" s="33">
        <f t="shared" si="12"/>
        <v>262957451.81</v>
      </c>
      <c r="K26" s="33">
        <f t="shared" si="12"/>
        <v>0</v>
      </c>
      <c r="L26" s="33">
        <f t="shared" si="12"/>
        <v>262957451.81</v>
      </c>
      <c r="M26" s="33">
        <f t="shared" si="12"/>
        <v>-262957451.81</v>
      </c>
      <c r="N26" s="74" t="s">
        <v>26</v>
      </c>
    </row>
    <row r="27" spans="1:14" s="13" customFormat="1" ht="50.25" customHeight="1" x14ac:dyDescent="0.25">
      <c r="A27" s="72" t="s">
        <v>35</v>
      </c>
      <c r="B27" s="34" t="s">
        <v>36</v>
      </c>
      <c r="C27" s="35">
        <v>0</v>
      </c>
      <c r="D27" s="36">
        <f t="shared" ref="D27:M29" si="13">D28</f>
        <v>0</v>
      </c>
      <c r="E27" s="36">
        <f t="shared" si="13"/>
        <v>0</v>
      </c>
      <c r="F27" s="36">
        <f t="shared" si="13"/>
        <v>0</v>
      </c>
      <c r="G27" s="35">
        <f>+D27-E27-F27</f>
        <v>0</v>
      </c>
      <c r="H27" s="35">
        <f>+C27+G27</f>
        <v>0</v>
      </c>
      <c r="I27" s="37">
        <f t="shared" si="1"/>
        <v>0</v>
      </c>
      <c r="J27" s="38">
        <v>2440619.54</v>
      </c>
      <c r="K27" s="38">
        <v>0</v>
      </c>
      <c r="L27" s="35">
        <f>J27-K27</f>
        <v>2440619.54</v>
      </c>
      <c r="M27" s="35">
        <f>H27-L27</f>
        <v>-2440619.54</v>
      </c>
      <c r="N27" s="75" t="s">
        <v>26</v>
      </c>
    </row>
    <row r="28" spans="1:14" s="13" customFormat="1" ht="48.75" customHeight="1" x14ac:dyDescent="0.25">
      <c r="A28" s="72" t="s">
        <v>37</v>
      </c>
      <c r="B28" s="34" t="s">
        <v>38</v>
      </c>
      <c r="C28" s="35">
        <v>0</v>
      </c>
      <c r="D28" s="36">
        <f t="shared" si="13"/>
        <v>0</v>
      </c>
      <c r="E28" s="36">
        <f t="shared" si="13"/>
        <v>0</v>
      </c>
      <c r="F28" s="36">
        <f t="shared" si="13"/>
        <v>0</v>
      </c>
      <c r="G28" s="35">
        <f>+D28-E28-F28</f>
        <v>0</v>
      </c>
      <c r="H28" s="35">
        <f>+C28+G28</f>
        <v>0</v>
      </c>
      <c r="I28" s="37">
        <f t="shared" si="1"/>
        <v>0</v>
      </c>
      <c r="J28" s="38">
        <v>260516832.27000001</v>
      </c>
      <c r="K28" s="38">
        <v>0</v>
      </c>
      <c r="L28" s="35">
        <f>J28-K28</f>
        <v>260516832.27000001</v>
      </c>
      <c r="M28" s="35">
        <f>H28-L28</f>
        <v>-260516832.27000001</v>
      </c>
      <c r="N28" s="75" t="s">
        <v>26</v>
      </c>
    </row>
    <row r="29" spans="1:14" s="11" customFormat="1" ht="33" customHeight="1" x14ac:dyDescent="0.25">
      <c r="A29" s="70" t="s">
        <v>39</v>
      </c>
      <c r="B29" s="32" t="s">
        <v>40</v>
      </c>
      <c r="C29" s="33">
        <f>C30</f>
        <v>0</v>
      </c>
      <c r="D29" s="33">
        <f t="shared" si="13"/>
        <v>0</v>
      </c>
      <c r="E29" s="33">
        <f t="shared" si="13"/>
        <v>0</v>
      </c>
      <c r="F29" s="33">
        <f t="shared" si="13"/>
        <v>0</v>
      </c>
      <c r="G29" s="33">
        <f t="shared" si="13"/>
        <v>0</v>
      </c>
      <c r="H29" s="33">
        <f t="shared" si="13"/>
        <v>0</v>
      </c>
      <c r="I29" s="31">
        <f t="shared" si="1"/>
        <v>0</v>
      </c>
      <c r="J29" s="33">
        <f t="shared" si="13"/>
        <v>1074440866.6800001</v>
      </c>
      <c r="K29" s="33">
        <f t="shared" si="13"/>
        <v>0</v>
      </c>
      <c r="L29" s="33">
        <f t="shared" si="13"/>
        <v>1074440866.6800001</v>
      </c>
      <c r="M29" s="33">
        <f t="shared" si="13"/>
        <v>-1074440866.6800001</v>
      </c>
      <c r="N29" s="74" t="s">
        <v>26</v>
      </c>
    </row>
    <row r="30" spans="1:14" s="13" customFormat="1" ht="76.5" customHeight="1" x14ac:dyDescent="0.25">
      <c r="A30" s="72" t="s">
        <v>41</v>
      </c>
      <c r="B30" s="34" t="s">
        <v>42</v>
      </c>
      <c r="C30" s="35">
        <v>0</v>
      </c>
      <c r="D30" s="36">
        <v>0</v>
      </c>
      <c r="E30" s="36">
        <v>0</v>
      </c>
      <c r="F30" s="36">
        <v>0</v>
      </c>
      <c r="G30" s="35">
        <f>+D30-E30-F30</f>
        <v>0</v>
      </c>
      <c r="H30" s="35">
        <f>+C30+G30</f>
        <v>0</v>
      </c>
      <c r="I30" s="37">
        <f t="shared" si="1"/>
        <v>0</v>
      </c>
      <c r="J30" s="38">
        <v>1074440866.6800001</v>
      </c>
      <c r="K30" s="38">
        <v>0</v>
      </c>
      <c r="L30" s="35">
        <f>J30-K30</f>
        <v>1074440866.6800001</v>
      </c>
      <c r="M30" s="35">
        <f>H30-L30</f>
        <v>-1074440866.6800001</v>
      </c>
      <c r="N30" s="75" t="s">
        <v>26</v>
      </c>
    </row>
    <row r="31" spans="1:14" s="13" customFormat="1" ht="42.75" customHeight="1" x14ac:dyDescent="0.25">
      <c r="A31" s="70" t="s">
        <v>54</v>
      </c>
      <c r="B31" s="32" t="s">
        <v>53</v>
      </c>
      <c r="C31" s="33">
        <f t="shared" ref="C31:M31" si="14">C32</f>
        <v>0</v>
      </c>
      <c r="D31" s="33">
        <f t="shared" si="14"/>
        <v>0</v>
      </c>
      <c r="E31" s="33">
        <f t="shared" si="14"/>
        <v>0</v>
      </c>
      <c r="F31" s="33">
        <f t="shared" si="14"/>
        <v>0</v>
      </c>
      <c r="G31" s="33">
        <f t="shared" si="14"/>
        <v>0</v>
      </c>
      <c r="H31" s="33">
        <f t="shared" si="14"/>
        <v>0</v>
      </c>
      <c r="I31" s="37">
        <f t="shared" si="1"/>
        <v>0</v>
      </c>
      <c r="J31" s="33">
        <f t="shared" si="14"/>
        <v>6705602</v>
      </c>
      <c r="K31" s="33">
        <f t="shared" si="14"/>
        <v>0</v>
      </c>
      <c r="L31" s="33">
        <f t="shared" si="14"/>
        <v>6705602</v>
      </c>
      <c r="M31" s="33">
        <f t="shared" si="14"/>
        <v>-6705602</v>
      </c>
      <c r="N31" s="74" t="s">
        <v>26</v>
      </c>
    </row>
    <row r="32" spans="1:14" s="11" customFormat="1" ht="42.75" customHeight="1" x14ac:dyDescent="0.25">
      <c r="A32" s="70" t="s">
        <v>52</v>
      </c>
      <c r="B32" s="32" t="s">
        <v>51</v>
      </c>
      <c r="C32" s="33">
        <f>C33+C34</f>
        <v>0</v>
      </c>
      <c r="D32" s="33">
        <f t="shared" ref="D32:H32" si="15">D33+D34</f>
        <v>0</v>
      </c>
      <c r="E32" s="33">
        <f t="shared" si="15"/>
        <v>0</v>
      </c>
      <c r="F32" s="33">
        <f t="shared" si="15"/>
        <v>0</v>
      </c>
      <c r="G32" s="33">
        <f t="shared" si="15"/>
        <v>0</v>
      </c>
      <c r="H32" s="33">
        <f t="shared" si="15"/>
        <v>0</v>
      </c>
      <c r="I32" s="31">
        <f t="shared" si="1"/>
        <v>0</v>
      </c>
      <c r="J32" s="33">
        <f>J33+J34</f>
        <v>6705602</v>
      </c>
      <c r="K32" s="33">
        <f t="shared" ref="K32:M32" si="16">K33+K34</f>
        <v>0</v>
      </c>
      <c r="L32" s="33">
        <f>L33+L34</f>
        <v>6705602</v>
      </c>
      <c r="M32" s="33">
        <f t="shared" si="16"/>
        <v>-6705602</v>
      </c>
      <c r="N32" s="74" t="s">
        <v>26</v>
      </c>
    </row>
    <row r="33" spans="1:16" s="13" customFormat="1" ht="42.75" customHeight="1" thickBot="1" x14ac:dyDescent="0.3">
      <c r="A33" s="72" t="s">
        <v>49</v>
      </c>
      <c r="B33" s="34" t="s">
        <v>50</v>
      </c>
      <c r="C33" s="35">
        <v>0</v>
      </c>
      <c r="D33" s="36">
        <v>0</v>
      </c>
      <c r="E33" s="36">
        <v>0</v>
      </c>
      <c r="F33" s="36">
        <v>0</v>
      </c>
      <c r="G33" s="35">
        <f>+D33-E33-F33</f>
        <v>0</v>
      </c>
      <c r="H33" s="35">
        <f>+C33+G33</f>
        <v>0</v>
      </c>
      <c r="I33" s="37">
        <f t="shared" si="1"/>
        <v>0</v>
      </c>
      <c r="J33" s="38">
        <v>6705602</v>
      </c>
      <c r="K33" s="38">
        <v>0</v>
      </c>
      <c r="L33" s="35">
        <f>J33-K33</f>
        <v>6705602</v>
      </c>
      <c r="M33" s="35">
        <f>H33-L33</f>
        <v>-6705602</v>
      </c>
      <c r="N33" s="75" t="s">
        <v>26</v>
      </c>
    </row>
    <row r="34" spans="1:16" s="13" customFormat="1" ht="42.75" hidden="1" customHeight="1" thickBot="1" x14ac:dyDescent="0.3">
      <c r="A34" s="76" t="s">
        <v>70</v>
      </c>
      <c r="B34" s="53" t="s">
        <v>69</v>
      </c>
      <c r="C34" s="82">
        <v>0</v>
      </c>
      <c r="D34" s="55">
        <v>0</v>
      </c>
      <c r="E34" s="55">
        <v>0</v>
      </c>
      <c r="F34" s="55">
        <v>0</v>
      </c>
      <c r="G34" s="54">
        <f>+D34-E34-F34</f>
        <v>0</v>
      </c>
      <c r="H34" s="54">
        <f>+C34+G34</f>
        <v>0</v>
      </c>
      <c r="I34" s="56">
        <f t="shared" ref="I34" si="17">H34/$H$39</f>
        <v>0</v>
      </c>
      <c r="J34" s="57">
        <v>0</v>
      </c>
      <c r="K34" s="57"/>
      <c r="L34" s="54">
        <f>J34-K34</f>
        <v>0</v>
      </c>
      <c r="M34" s="54">
        <f>H34-L34</f>
        <v>0</v>
      </c>
      <c r="N34" s="77" t="s">
        <v>26</v>
      </c>
    </row>
    <row r="35" spans="1:16" s="11" customFormat="1" ht="34.5" customHeight="1" thickBot="1" x14ac:dyDescent="0.3">
      <c r="A35" s="64">
        <v>4</v>
      </c>
      <c r="B35" s="65" t="s">
        <v>43</v>
      </c>
      <c r="C35" s="66">
        <f t="shared" ref="C35:M35" si="18">C36+C37+C38</f>
        <v>9233748278525</v>
      </c>
      <c r="D35" s="66">
        <f t="shared" si="18"/>
        <v>0</v>
      </c>
      <c r="E35" s="66">
        <f t="shared" si="18"/>
        <v>0</v>
      </c>
      <c r="F35" s="66">
        <f t="shared" si="18"/>
        <v>1236484428934</v>
      </c>
      <c r="G35" s="66">
        <f t="shared" si="18"/>
        <v>-1236484428934</v>
      </c>
      <c r="H35" s="66">
        <f t="shared" si="18"/>
        <v>7997263849591</v>
      </c>
      <c r="I35" s="51">
        <f>H35/$H$39</f>
        <v>0.96423658408907631</v>
      </c>
      <c r="J35" s="66">
        <f t="shared" si="18"/>
        <v>5000000000</v>
      </c>
      <c r="K35" s="66">
        <f t="shared" si="18"/>
        <v>0</v>
      </c>
      <c r="L35" s="66">
        <f t="shared" si="18"/>
        <v>5000000000</v>
      </c>
      <c r="M35" s="66">
        <f t="shared" si="18"/>
        <v>7992263849591</v>
      </c>
      <c r="N35" s="67">
        <f>+L35/H35</f>
        <v>6.2521383488625454E-4</v>
      </c>
      <c r="O35" s="27"/>
    </row>
    <row r="36" spans="1:16" s="14" customFormat="1" ht="33" customHeight="1" x14ac:dyDescent="0.25">
      <c r="A36" s="78">
        <v>41</v>
      </c>
      <c r="B36" s="58" t="s">
        <v>44</v>
      </c>
      <c r="C36" s="59">
        <v>10647256000</v>
      </c>
      <c r="D36" s="60">
        <v>0</v>
      </c>
      <c r="E36" s="60">
        <v>0</v>
      </c>
      <c r="F36" s="60">
        <v>5000000000</v>
      </c>
      <c r="G36" s="60">
        <f>+D36-E36-F36</f>
        <v>-5000000000</v>
      </c>
      <c r="H36" s="61">
        <f>+C36+G36</f>
        <v>5647256000</v>
      </c>
      <c r="I36" s="62">
        <f>H36/$H$39</f>
        <v>6.8089423299382901E-4</v>
      </c>
      <c r="J36" s="63">
        <v>0</v>
      </c>
      <c r="K36" s="63">
        <v>0</v>
      </c>
      <c r="L36" s="59">
        <f>J36-K36</f>
        <v>0</v>
      </c>
      <c r="M36" s="59">
        <f>H36-L36</f>
        <v>5647256000</v>
      </c>
      <c r="N36" s="79">
        <f>+L36/H36</f>
        <v>0</v>
      </c>
      <c r="O36" s="15"/>
      <c r="P36" s="9"/>
    </row>
    <row r="37" spans="1:16" s="14" customFormat="1" ht="33" customHeight="1" x14ac:dyDescent="0.25">
      <c r="A37" s="80">
        <v>42</v>
      </c>
      <c r="B37" s="40" t="s">
        <v>45</v>
      </c>
      <c r="C37" s="43">
        <v>2013839757091</v>
      </c>
      <c r="D37" s="44">
        <v>0</v>
      </c>
      <c r="E37" s="44">
        <v>0</v>
      </c>
      <c r="F37" s="44">
        <v>0</v>
      </c>
      <c r="G37" s="60">
        <f>+D37-E37-F37</f>
        <v>0</v>
      </c>
      <c r="H37" s="35">
        <f>+C37+G37</f>
        <v>2013839757091</v>
      </c>
      <c r="I37" s="37">
        <f>H37/$H$39</f>
        <v>0.24281029171989998</v>
      </c>
      <c r="J37" s="38">
        <v>0</v>
      </c>
      <c r="K37" s="38">
        <v>0</v>
      </c>
      <c r="L37" s="41">
        <f>J37-K37</f>
        <v>0</v>
      </c>
      <c r="M37" s="59">
        <f>H37-L37</f>
        <v>2013839757091</v>
      </c>
      <c r="N37" s="73">
        <f>+L37/H37</f>
        <v>0</v>
      </c>
      <c r="O37" s="15"/>
      <c r="P37" s="9"/>
    </row>
    <row r="38" spans="1:16" s="14" customFormat="1" ht="33" customHeight="1" thickBot="1" x14ac:dyDescent="0.3">
      <c r="A38" s="80">
        <v>43</v>
      </c>
      <c r="B38" s="40" t="s">
        <v>46</v>
      </c>
      <c r="C38" s="41">
        <v>7209261265434</v>
      </c>
      <c r="D38" s="42">
        <v>0</v>
      </c>
      <c r="E38" s="42">
        <v>0</v>
      </c>
      <c r="F38" s="36">
        <v>1231484428934</v>
      </c>
      <c r="G38" s="60">
        <f>+D38-E38-F38</f>
        <v>-1231484428934</v>
      </c>
      <c r="H38" s="35">
        <f>+C38+G38</f>
        <v>5977776836500</v>
      </c>
      <c r="I38" s="37">
        <f>H38/$H$39</f>
        <v>0.72074539813618244</v>
      </c>
      <c r="J38" s="38">
        <v>5000000000</v>
      </c>
      <c r="K38" s="38">
        <v>0</v>
      </c>
      <c r="L38" s="41">
        <f>J38-K38</f>
        <v>5000000000</v>
      </c>
      <c r="M38" s="41">
        <f>H38-L38</f>
        <v>5972776836500</v>
      </c>
      <c r="N38" s="73">
        <f>+L38/H38</f>
        <v>8.3643135847264415E-4</v>
      </c>
      <c r="O38" s="15"/>
      <c r="P38" s="9"/>
    </row>
    <row r="39" spans="1:16" s="7" customFormat="1" ht="33" customHeight="1" thickBot="1" x14ac:dyDescent="0.3">
      <c r="A39" s="87" t="s">
        <v>47</v>
      </c>
      <c r="B39" s="88"/>
      <c r="C39" s="24">
        <f t="shared" ref="C39:H39" si="19">C8+C35</f>
        <v>9530365807793</v>
      </c>
      <c r="D39" s="24">
        <f t="shared" si="19"/>
        <v>0</v>
      </c>
      <c r="E39" s="24">
        <f t="shared" si="19"/>
        <v>0</v>
      </c>
      <c r="F39" s="24">
        <f t="shared" si="19"/>
        <v>1236484428934</v>
      </c>
      <c r="G39" s="24">
        <f t="shared" si="19"/>
        <v>-1236484428934</v>
      </c>
      <c r="H39" s="24">
        <f t="shared" si="19"/>
        <v>8293881378859</v>
      </c>
      <c r="I39" s="25">
        <f>H39/$H$39</f>
        <v>1</v>
      </c>
      <c r="J39" s="24">
        <f>J8+J35</f>
        <v>27522110361.240002</v>
      </c>
      <c r="K39" s="24">
        <f>K8+K35</f>
        <v>0</v>
      </c>
      <c r="L39" s="24">
        <f>L8+L35</f>
        <v>27522110361.240002</v>
      </c>
      <c r="M39" s="24">
        <f>M8+M35</f>
        <v>8266359268497.7598</v>
      </c>
      <c r="N39" s="26">
        <f>+L39/H39</f>
        <v>3.3183631527927944E-3</v>
      </c>
      <c r="O39" s="16"/>
      <c r="P39" s="9"/>
    </row>
    <row r="40" spans="1:16" s="2" customFormat="1" ht="14.25" customHeight="1" x14ac:dyDescent="0.25">
      <c r="A40" s="17"/>
      <c r="D40" s="7"/>
      <c r="E40" s="7"/>
      <c r="F40" s="7"/>
      <c r="G40" s="7"/>
      <c r="I40" s="18"/>
      <c r="J40" s="8"/>
      <c r="K40" s="8"/>
      <c r="L40" s="8"/>
      <c r="M40" s="8"/>
      <c r="N40" s="18"/>
    </row>
    <row r="41" spans="1:16" s="2" customFormat="1" ht="14.25" customHeight="1" x14ac:dyDescent="0.25">
      <c r="A41" s="17" t="s">
        <v>78</v>
      </c>
      <c r="D41" s="7"/>
      <c r="E41" s="7"/>
      <c r="F41" s="7"/>
      <c r="G41" s="7"/>
      <c r="I41" s="18"/>
      <c r="J41" s="8"/>
      <c r="K41" s="8"/>
      <c r="L41" s="8"/>
      <c r="M41" s="8"/>
      <c r="N41" s="18"/>
    </row>
    <row r="42" spans="1:16" s="2" customFormat="1" ht="14.25" customHeight="1" x14ac:dyDescent="0.25">
      <c r="A42" s="17" t="s">
        <v>48</v>
      </c>
      <c r="D42" s="7"/>
      <c r="E42" s="7"/>
      <c r="F42" s="7"/>
      <c r="G42" s="7"/>
      <c r="I42" s="18"/>
      <c r="J42" s="8"/>
      <c r="K42" s="8"/>
      <c r="L42" s="8"/>
      <c r="M42" s="8"/>
      <c r="N42" s="18"/>
    </row>
    <row r="43" spans="1:16" s="2" customFormat="1" ht="14.25" customHeight="1" x14ac:dyDescent="0.25">
      <c r="A43" s="17"/>
      <c r="D43" s="7"/>
      <c r="E43" s="7"/>
      <c r="F43" s="7"/>
      <c r="G43" s="7"/>
      <c r="I43" s="18"/>
      <c r="J43" s="8"/>
      <c r="K43" s="8"/>
      <c r="L43" s="8"/>
      <c r="M43" s="8"/>
      <c r="N43" s="18"/>
    </row>
    <row r="44" spans="1:16" s="2" customFormat="1" ht="14.25" customHeight="1" x14ac:dyDescent="0.25">
      <c r="A44" s="17"/>
      <c r="D44" s="7"/>
      <c r="E44" s="7"/>
      <c r="F44" s="7"/>
      <c r="G44" s="7"/>
      <c r="I44" s="18"/>
      <c r="J44" s="8"/>
      <c r="K44" s="8"/>
      <c r="L44" s="8"/>
      <c r="M44" s="8"/>
      <c r="N44" s="18"/>
    </row>
    <row r="45" spans="1:16" s="2" customFormat="1" ht="14.25" customHeight="1" x14ac:dyDescent="0.25">
      <c r="A45" s="17"/>
      <c r="D45" s="7"/>
      <c r="E45" s="7"/>
      <c r="F45" s="7"/>
      <c r="G45" s="7"/>
      <c r="I45" s="18"/>
      <c r="J45" s="8"/>
      <c r="K45" s="8"/>
      <c r="L45" s="8"/>
      <c r="M45" s="8"/>
      <c r="N45" s="18"/>
    </row>
    <row r="46" spans="1:16" s="2" customFormat="1" ht="14.25" customHeight="1" x14ac:dyDescent="0.25">
      <c r="A46" s="17"/>
      <c r="D46" s="7"/>
      <c r="E46" s="7"/>
      <c r="F46" s="7"/>
      <c r="G46" s="7"/>
      <c r="I46" s="18"/>
      <c r="J46" s="8"/>
      <c r="K46" s="8"/>
      <c r="L46" s="8"/>
      <c r="M46" s="8"/>
      <c r="N46" s="18"/>
    </row>
    <row r="47" spans="1:16" s="2" customFormat="1" ht="14.25" customHeight="1" x14ac:dyDescent="0.25">
      <c r="A47" s="17"/>
      <c r="C47" s="83"/>
      <c r="D47" s="7"/>
      <c r="E47" s="7"/>
      <c r="F47" s="7"/>
      <c r="G47" s="7"/>
      <c r="I47" s="18"/>
      <c r="J47" s="8"/>
      <c r="K47" s="8"/>
      <c r="L47" s="8"/>
      <c r="M47" s="8"/>
      <c r="N47" s="18"/>
    </row>
    <row r="48" spans="1:16" s="2" customFormat="1" ht="14.25" customHeight="1" x14ac:dyDescent="0.25">
      <c r="A48" s="17"/>
      <c r="C48" s="8"/>
      <c r="D48" s="7"/>
      <c r="E48" s="7"/>
      <c r="F48" s="7"/>
      <c r="G48" s="7"/>
      <c r="I48" s="18"/>
      <c r="J48" s="8"/>
      <c r="K48" s="8"/>
      <c r="L48" s="8"/>
      <c r="M48" s="8"/>
      <c r="N48" s="18"/>
    </row>
    <row r="49" spans="1:14" s="2" customFormat="1" ht="14.25" customHeight="1" x14ac:dyDescent="0.25">
      <c r="A49" s="17"/>
      <c r="D49" s="7"/>
      <c r="E49" s="7"/>
      <c r="F49" s="7"/>
      <c r="G49" s="7"/>
      <c r="I49" s="18"/>
      <c r="J49" s="8"/>
      <c r="K49" s="8"/>
      <c r="L49" s="8"/>
      <c r="M49" s="8"/>
      <c r="N49" s="18"/>
    </row>
    <row r="50" spans="1:14" s="2" customFormat="1" ht="14.25" customHeight="1" x14ac:dyDescent="0.25">
      <c r="A50" s="17"/>
      <c r="D50" s="7"/>
      <c r="E50" s="7"/>
      <c r="F50" s="7"/>
      <c r="G50" s="7"/>
      <c r="I50" s="18"/>
      <c r="J50" s="8"/>
      <c r="K50" s="8"/>
      <c r="L50" s="8"/>
      <c r="M50" s="8"/>
      <c r="N50" s="18"/>
    </row>
    <row r="51" spans="1:14" s="2" customFormat="1" ht="14.25" customHeight="1" x14ac:dyDescent="0.25">
      <c r="A51" s="17"/>
      <c r="D51" s="7"/>
      <c r="E51" s="7"/>
      <c r="F51" s="7"/>
      <c r="G51" s="7"/>
      <c r="I51" s="18"/>
      <c r="J51" s="8"/>
      <c r="K51" s="8"/>
      <c r="L51" s="8"/>
      <c r="M51" s="8"/>
      <c r="N51" s="18"/>
    </row>
    <row r="52" spans="1:14" s="2" customFormat="1" ht="33" customHeight="1" x14ac:dyDescent="0.25">
      <c r="A52" s="4"/>
      <c r="D52" s="7"/>
      <c r="E52" s="7"/>
      <c r="F52" s="7"/>
      <c r="G52" s="7"/>
      <c r="K52" s="8"/>
    </row>
    <row r="53" spans="1:14" s="2" customFormat="1" ht="33" customHeight="1" x14ac:dyDescent="0.25">
      <c r="A53" s="4"/>
      <c r="D53" s="7"/>
      <c r="E53" s="7"/>
      <c r="F53" s="7"/>
      <c r="G53" s="7"/>
      <c r="K53" s="8"/>
    </row>
    <row r="54" spans="1:14" s="2" customFormat="1" ht="33" customHeight="1" x14ac:dyDescent="0.25">
      <c r="A54" s="4"/>
      <c r="D54" s="7"/>
      <c r="E54" s="7"/>
      <c r="F54" s="7"/>
      <c r="G54" s="7"/>
      <c r="K54" s="8"/>
    </row>
  </sheetData>
  <mergeCells count="16">
    <mergeCell ref="A39:B39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1811023622047245" right="0.11811023622047245" top="0.43307086614173229" bottom="0.11811023622047245" header="0.23622047244094491" footer="0.19685039370078741"/>
  <pageSetup paperSize="228" scale="45" orientation="landscape" horizontalDpi="4294967293" r:id="rId1"/>
  <headerFooter>
    <oddFooter>&amp;RPAG.&amp;P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E22E1-D397-4DF7-820A-5C2B110D79ED}">
  <dimension ref="A1:X54"/>
  <sheetViews>
    <sheetView topLeftCell="A18" zoomScale="64" zoomScaleNormal="64" workbookViewId="0">
      <selection activeCell="J8" sqref="J8"/>
    </sheetView>
  </sheetViews>
  <sheetFormatPr baseColWidth="10" defaultRowHeight="33" customHeight="1" x14ac:dyDescent="0.25"/>
  <cols>
    <col min="1" max="1" width="30.140625" style="19" customWidth="1"/>
    <col min="2" max="2" width="45.140625" style="3" customWidth="1"/>
    <col min="3" max="3" width="28.7109375" style="3" customWidth="1"/>
    <col min="4" max="4" width="16" style="20" customWidth="1"/>
    <col min="5" max="5" width="19" style="20" customWidth="1"/>
    <col min="6" max="6" width="29.140625" style="20" customWidth="1"/>
    <col min="7" max="7" width="27.85546875" style="20" customWidth="1"/>
    <col min="8" max="8" width="31.85546875" style="3" customWidth="1"/>
    <col min="9" max="9" width="27.85546875" style="3" customWidth="1"/>
    <col min="10" max="10" width="28.42578125" style="3" customWidth="1"/>
    <col min="11" max="11" width="25.28515625" style="21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4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1"/>
      <c r="P1" s="1"/>
      <c r="Q1" s="1"/>
      <c r="X1" s="2"/>
    </row>
    <row r="2" spans="1:24" ht="15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1"/>
      <c r="P2" s="1"/>
      <c r="Q2" s="1"/>
      <c r="X2" s="2"/>
    </row>
    <row r="3" spans="1:24" ht="31.5" customHeight="1" x14ac:dyDescent="0.25">
      <c r="A3" s="90" t="s">
        <v>80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X3" s="2"/>
    </row>
    <row r="4" spans="1:24" ht="15.75" customHeight="1" x14ac:dyDescent="0.25">
      <c r="A4" s="4"/>
      <c r="B4" s="2"/>
      <c r="C4" s="2"/>
      <c r="D4" s="2"/>
      <c r="E4" s="2"/>
      <c r="F4" s="2"/>
      <c r="G4" s="2"/>
      <c r="H4" s="5"/>
      <c r="I4" s="5"/>
      <c r="J4" s="5" t="s">
        <v>2</v>
      </c>
      <c r="K4" s="6"/>
      <c r="L4" s="91" t="s">
        <v>3</v>
      </c>
      <c r="M4" s="91"/>
      <c r="X4" s="2"/>
    </row>
    <row r="5" spans="1:24" ht="18" customHeight="1" thickBot="1" x14ac:dyDescent="0.3">
      <c r="A5" s="4"/>
      <c r="B5" s="2"/>
      <c r="C5" s="22"/>
      <c r="D5" s="7"/>
      <c r="E5" s="7"/>
      <c r="F5" s="23"/>
      <c r="G5" s="7"/>
      <c r="H5" s="2"/>
      <c r="I5" s="2"/>
      <c r="J5" s="8"/>
      <c r="K5" s="8"/>
      <c r="L5" s="2"/>
      <c r="M5" s="2"/>
      <c r="X5" s="2"/>
    </row>
    <row r="6" spans="1:24" ht="54" customHeight="1" x14ac:dyDescent="0.25">
      <c r="A6" s="92" t="s">
        <v>4</v>
      </c>
      <c r="B6" s="94" t="s">
        <v>5</v>
      </c>
      <c r="C6" s="94" t="s">
        <v>6</v>
      </c>
      <c r="D6" s="94" t="s">
        <v>7</v>
      </c>
      <c r="E6" s="94"/>
      <c r="F6" s="94"/>
      <c r="G6" s="94"/>
      <c r="H6" s="94" t="s">
        <v>66</v>
      </c>
      <c r="I6" s="94" t="s">
        <v>8</v>
      </c>
      <c r="J6" s="94" t="s">
        <v>79</v>
      </c>
      <c r="K6" s="94" t="s">
        <v>68</v>
      </c>
      <c r="L6" s="94" t="s">
        <v>9</v>
      </c>
      <c r="M6" s="94" t="s">
        <v>10</v>
      </c>
      <c r="N6" s="96" t="s">
        <v>11</v>
      </c>
    </row>
    <row r="7" spans="1:24" ht="78.75" customHeight="1" thickBot="1" x14ac:dyDescent="0.3">
      <c r="A7" s="93"/>
      <c r="B7" s="95"/>
      <c r="C7" s="95"/>
      <c r="D7" s="81" t="s">
        <v>12</v>
      </c>
      <c r="E7" s="81" t="s">
        <v>13</v>
      </c>
      <c r="F7" s="81" t="s">
        <v>65</v>
      </c>
      <c r="G7" s="81" t="s">
        <v>67</v>
      </c>
      <c r="H7" s="95"/>
      <c r="I7" s="95"/>
      <c r="J7" s="95"/>
      <c r="K7" s="95"/>
      <c r="L7" s="95"/>
      <c r="M7" s="95"/>
      <c r="N7" s="97"/>
    </row>
    <row r="8" spans="1:24" s="10" customFormat="1" ht="53.25" customHeight="1" thickBot="1" x14ac:dyDescent="0.3">
      <c r="A8" s="48">
        <v>3</v>
      </c>
      <c r="B8" s="49" t="s">
        <v>14</v>
      </c>
      <c r="C8" s="50">
        <f t="shared" ref="C8:M9" si="0">C9</f>
        <v>296617529268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296617529268</v>
      </c>
      <c r="I8" s="51">
        <f t="shared" ref="I8:I39" si="1">H8/$H$39</f>
        <v>3.5763415910923732E-2</v>
      </c>
      <c r="J8" s="50">
        <f t="shared" si="0"/>
        <v>38914872175.219994</v>
      </c>
      <c r="K8" s="50">
        <f t="shared" si="0"/>
        <v>0</v>
      </c>
      <c r="L8" s="50">
        <f t="shared" si="0"/>
        <v>38914872175.219994</v>
      </c>
      <c r="M8" s="50">
        <f t="shared" si="0"/>
        <v>257702657092.78003</v>
      </c>
      <c r="N8" s="52">
        <f>+L8/H8</f>
        <v>0.1311954565573217</v>
      </c>
      <c r="O8" s="9"/>
      <c r="P8" s="9"/>
      <c r="Q8" s="9"/>
      <c r="R8" s="9"/>
      <c r="S8" s="9"/>
      <c r="T8" s="9"/>
      <c r="U8" s="9"/>
      <c r="V8" s="9"/>
      <c r="W8" s="9"/>
    </row>
    <row r="9" spans="1:24" s="12" customFormat="1" ht="50.25" customHeight="1" x14ac:dyDescent="0.25">
      <c r="A9" s="68" t="s">
        <v>15</v>
      </c>
      <c r="B9" s="45" t="s">
        <v>16</v>
      </c>
      <c r="C9" s="46">
        <f t="shared" si="0"/>
        <v>296617529268</v>
      </c>
      <c r="D9" s="46">
        <f t="shared" si="0"/>
        <v>0</v>
      </c>
      <c r="E9" s="46">
        <f t="shared" si="0"/>
        <v>0</v>
      </c>
      <c r="F9" s="46">
        <f t="shared" si="0"/>
        <v>0</v>
      </c>
      <c r="G9" s="46">
        <f t="shared" si="0"/>
        <v>0</v>
      </c>
      <c r="H9" s="46">
        <f t="shared" si="0"/>
        <v>296617529268</v>
      </c>
      <c r="I9" s="47">
        <f t="shared" si="1"/>
        <v>3.5763415910923732E-2</v>
      </c>
      <c r="J9" s="46">
        <f t="shared" si="0"/>
        <v>38914872175.219994</v>
      </c>
      <c r="K9" s="46">
        <f t="shared" si="0"/>
        <v>0</v>
      </c>
      <c r="L9" s="46">
        <f t="shared" si="0"/>
        <v>38914872175.219994</v>
      </c>
      <c r="M9" s="46">
        <f t="shared" si="0"/>
        <v>257702657092.78003</v>
      </c>
      <c r="N9" s="69">
        <f t="shared" ref="N9:N13" si="2">+L9/H9</f>
        <v>0.1311954565573217</v>
      </c>
      <c r="O9" s="11"/>
      <c r="P9" s="11"/>
      <c r="Q9" s="11"/>
      <c r="R9" s="11"/>
      <c r="S9" s="11"/>
      <c r="T9" s="11"/>
      <c r="U9" s="11"/>
      <c r="V9" s="11"/>
      <c r="W9" s="11"/>
    </row>
    <row r="10" spans="1:24" s="12" customFormat="1" ht="45.75" customHeight="1" x14ac:dyDescent="0.25">
      <c r="A10" s="70" t="s">
        <v>17</v>
      </c>
      <c r="B10" s="28" t="s">
        <v>16</v>
      </c>
      <c r="C10" s="29">
        <f t="shared" ref="C10:M10" si="3">C11+C23</f>
        <v>296617529268</v>
      </c>
      <c r="D10" s="29">
        <f t="shared" si="3"/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296617529268</v>
      </c>
      <c r="I10" s="30">
        <f t="shared" si="1"/>
        <v>3.5763415910923732E-2</v>
      </c>
      <c r="J10" s="29">
        <f t="shared" si="3"/>
        <v>38914872175.219994</v>
      </c>
      <c r="K10" s="29">
        <f t="shared" si="3"/>
        <v>0</v>
      </c>
      <c r="L10" s="29">
        <f t="shared" si="3"/>
        <v>38914872175.219994</v>
      </c>
      <c r="M10" s="29">
        <f t="shared" si="3"/>
        <v>257702657092.78003</v>
      </c>
      <c r="N10" s="71">
        <f t="shared" si="2"/>
        <v>0.1311954565573217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4" s="12" customFormat="1" ht="33" customHeight="1" x14ac:dyDescent="0.25">
      <c r="A11" s="70" t="s">
        <v>18</v>
      </c>
      <c r="B11" s="28" t="s">
        <v>19</v>
      </c>
      <c r="C11" s="29">
        <f t="shared" ref="C11:J11" si="4">+C12</f>
        <v>296617529268</v>
      </c>
      <c r="D11" s="29">
        <f t="shared" si="4"/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296617529268</v>
      </c>
      <c r="I11" s="30">
        <f t="shared" si="1"/>
        <v>3.5763415910923732E-2</v>
      </c>
      <c r="J11" s="29">
        <f t="shared" si="4"/>
        <v>37230456186.439995</v>
      </c>
      <c r="K11" s="29">
        <f>K12+K15+K18</f>
        <v>0</v>
      </c>
      <c r="L11" s="29">
        <f>+L12</f>
        <v>37230456186.439995</v>
      </c>
      <c r="M11" s="29">
        <f>+M12</f>
        <v>259387073081.56003</v>
      </c>
      <c r="N11" s="71">
        <f t="shared" si="2"/>
        <v>0.12551670927311082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4" s="12" customFormat="1" ht="33" customHeight="1" x14ac:dyDescent="0.25">
      <c r="A12" s="70" t="s">
        <v>20</v>
      </c>
      <c r="B12" s="28" t="s">
        <v>21</v>
      </c>
      <c r="C12" s="33">
        <f t="shared" ref="C12:J12" si="5">+C13+C15+C18</f>
        <v>296617529268</v>
      </c>
      <c r="D12" s="33">
        <f t="shared" si="5"/>
        <v>0</v>
      </c>
      <c r="E12" s="33">
        <f t="shared" si="5"/>
        <v>0</v>
      </c>
      <c r="F12" s="33">
        <f t="shared" si="5"/>
        <v>0</v>
      </c>
      <c r="G12" s="33">
        <f t="shared" si="5"/>
        <v>0</v>
      </c>
      <c r="H12" s="33">
        <f t="shared" si="5"/>
        <v>296617529268</v>
      </c>
      <c r="I12" s="31">
        <f t="shared" si="1"/>
        <v>3.5763415910923732E-2</v>
      </c>
      <c r="J12" s="33">
        <f t="shared" si="5"/>
        <v>37230456186.439995</v>
      </c>
      <c r="K12" s="33">
        <f>+K13</f>
        <v>0</v>
      </c>
      <c r="L12" s="33">
        <f>+L13+L15+L18</f>
        <v>37230456186.439995</v>
      </c>
      <c r="M12" s="33">
        <f>+M13+M15+M18</f>
        <v>259387073081.56003</v>
      </c>
      <c r="N12" s="71">
        <f t="shared" si="2"/>
        <v>0.12551670927311082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4" s="11" customFormat="1" ht="33" customHeight="1" x14ac:dyDescent="0.25">
      <c r="A13" s="70" t="s">
        <v>22</v>
      </c>
      <c r="B13" s="32" t="s">
        <v>23</v>
      </c>
      <c r="C13" s="33">
        <f t="shared" ref="C13:J13" si="6">+C14</f>
        <v>296617529268</v>
      </c>
      <c r="D13" s="33">
        <f t="shared" si="6"/>
        <v>0</v>
      </c>
      <c r="E13" s="33">
        <f t="shared" si="6"/>
        <v>0</v>
      </c>
      <c r="F13" s="33">
        <f t="shared" si="6"/>
        <v>0</v>
      </c>
      <c r="G13" s="33">
        <f t="shared" si="6"/>
        <v>0</v>
      </c>
      <c r="H13" s="33">
        <f t="shared" si="6"/>
        <v>296617529268</v>
      </c>
      <c r="I13" s="31">
        <f t="shared" si="1"/>
        <v>3.5763415910923732E-2</v>
      </c>
      <c r="J13" s="33">
        <f t="shared" si="6"/>
        <v>37049183549.919998</v>
      </c>
      <c r="K13" s="33">
        <f>+K14</f>
        <v>0</v>
      </c>
      <c r="L13" s="33">
        <f>+L14</f>
        <v>37049183549.919998</v>
      </c>
      <c r="M13" s="33">
        <f>+M14</f>
        <v>259568345718.08002</v>
      </c>
      <c r="N13" s="71">
        <f t="shared" si="2"/>
        <v>0.12490557669113785</v>
      </c>
    </row>
    <row r="14" spans="1:24" s="13" customFormat="1" ht="47.25" customHeight="1" x14ac:dyDescent="0.25">
      <c r="A14" s="72" t="s">
        <v>24</v>
      </c>
      <c r="B14" s="34" t="s">
        <v>25</v>
      </c>
      <c r="C14" s="35">
        <v>296617529268</v>
      </c>
      <c r="D14" s="36">
        <v>0</v>
      </c>
      <c r="E14" s="36">
        <v>0</v>
      </c>
      <c r="F14" s="36">
        <v>0</v>
      </c>
      <c r="G14" s="35">
        <f>+D14-E14-F14</f>
        <v>0</v>
      </c>
      <c r="H14" s="35">
        <f>+C14+G14</f>
        <v>296617529268</v>
      </c>
      <c r="I14" s="37">
        <f t="shared" si="1"/>
        <v>3.5763415910923732E-2</v>
      </c>
      <c r="J14" s="38">
        <f>21141448505.01+15907735044.91</f>
        <v>37049183549.919998</v>
      </c>
      <c r="K14" s="38">
        <v>0</v>
      </c>
      <c r="L14" s="35">
        <f>J14-K14</f>
        <v>37049183549.919998</v>
      </c>
      <c r="M14" s="35">
        <f>H14-L14</f>
        <v>259568345718.08002</v>
      </c>
      <c r="N14" s="73">
        <f>+L14/H14</f>
        <v>0.12490557669113785</v>
      </c>
    </row>
    <row r="15" spans="1:24" s="13" customFormat="1" ht="47.25" customHeight="1" x14ac:dyDescent="0.25">
      <c r="A15" s="70" t="s">
        <v>71</v>
      </c>
      <c r="B15" s="32" t="s">
        <v>72</v>
      </c>
      <c r="C15" s="35">
        <f t="shared" ref="C15:M16" si="7">+C16</f>
        <v>0</v>
      </c>
      <c r="D15" s="35">
        <f t="shared" si="7"/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 t="shared" si="7"/>
        <v>0</v>
      </c>
      <c r="I15" s="31">
        <f t="shared" si="1"/>
        <v>0</v>
      </c>
      <c r="J15" s="39">
        <f t="shared" si="7"/>
        <v>62131088</v>
      </c>
      <c r="K15" s="39">
        <f t="shared" si="7"/>
        <v>0</v>
      </c>
      <c r="L15" s="39">
        <f t="shared" si="7"/>
        <v>62131088</v>
      </c>
      <c r="M15" s="39">
        <f t="shared" si="7"/>
        <v>-62131088</v>
      </c>
      <c r="N15" s="74" t="s">
        <v>26</v>
      </c>
    </row>
    <row r="16" spans="1:24" s="13" customFormat="1" ht="47.25" customHeight="1" x14ac:dyDescent="0.25">
      <c r="A16" s="70" t="s">
        <v>75</v>
      </c>
      <c r="B16" s="32" t="s">
        <v>73</v>
      </c>
      <c r="C16" s="35">
        <f t="shared" si="7"/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1">
        <f t="shared" si="1"/>
        <v>0</v>
      </c>
      <c r="J16" s="39">
        <f t="shared" si="7"/>
        <v>62131088</v>
      </c>
      <c r="K16" s="39">
        <f t="shared" si="7"/>
        <v>0</v>
      </c>
      <c r="L16" s="39">
        <f t="shared" si="7"/>
        <v>62131088</v>
      </c>
      <c r="M16" s="39">
        <f t="shared" si="7"/>
        <v>-62131088</v>
      </c>
      <c r="N16" s="74" t="s">
        <v>26</v>
      </c>
    </row>
    <row r="17" spans="1:14" s="13" customFormat="1" ht="47.25" customHeight="1" x14ac:dyDescent="0.25">
      <c r="A17" s="72" t="s">
        <v>81</v>
      </c>
      <c r="B17" s="34" t="s">
        <v>82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f>+C17+G17</f>
        <v>0</v>
      </c>
      <c r="I17" s="37">
        <f t="shared" si="1"/>
        <v>0</v>
      </c>
      <c r="J17" s="35">
        <v>62131088</v>
      </c>
      <c r="K17" s="35">
        <v>0</v>
      </c>
      <c r="L17" s="35">
        <f>J17-K17</f>
        <v>62131088</v>
      </c>
      <c r="M17" s="35">
        <f>H17-L17</f>
        <v>-62131088</v>
      </c>
      <c r="N17" s="75" t="s">
        <v>26</v>
      </c>
    </row>
    <row r="18" spans="1:14" s="11" customFormat="1" ht="47.25" customHeight="1" x14ac:dyDescent="0.25">
      <c r="A18" s="70" t="s">
        <v>59</v>
      </c>
      <c r="B18" s="32" t="s">
        <v>64</v>
      </c>
      <c r="C18" s="33">
        <f t="shared" ref="C18:M21" si="8">C19</f>
        <v>0</v>
      </c>
      <c r="D18" s="33">
        <f t="shared" si="8"/>
        <v>0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31">
        <f t="shared" si="1"/>
        <v>0</v>
      </c>
      <c r="J18" s="33">
        <f t="shared" si="8"/>
        <v>119141548.52000001</v>
      </c>
      <c r="K18" s="33">
        <f t="shared" si="8"/>
        <v>0</v>
      </c>
      <c r="L18" s="33">
        <f t="shared" si="8"/>
        <v>119141548.52000001</v>
      </c>
      <c r="M18" s="33">
        <f t="shared" si="8"/>
        <v>-119141548.52000001</v>
      </c>
      <c r="N18" s="74" t="s">
        <v>26</v>
      </c>
    </row>
    <row r="19" spans="1:14" s="11" customFormat="1" ht="47.25" customHeight="1" x14ac:dyDescent="0.25">
      <c r="A19" s="70" t="s">
        <v>58</v>
      </c>
      <c r="B19" s="32" t="s">
        <v>63</v>
      </c>
      <c r="C19" s="33">
        <f t="shared" si="8"/>
        <v>0</v>
      </c>
      <c r="D19" s="33">
        <f t="shared" si="8"/>
        <v>0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1">
        <f t="shared" si="1"/>
        <v>0</v>
      </c>
      <c r="J19" s="33">
        <f t="shared" si="8"/>
        <v>119141548.52000001</v>
      </c>
      <c r="K19" s="33">
        <f t="shared" si="8"/>
        <v>0</v>
      </c>
      <c r="L19" s="33">
        <f t="shared" si="8"/>
        <v>119141548.52000001</v>
      </c>
      <c r="M19" s="33">
        <f t="shared" si="8"/>
        <v>-119141548.52000001</v>
      </c>
      <c r="N19" s="74" t="s">
        <v>26</v>
      </c>
    </row>
    <row r="20" spans="1:14" s="11" customFormat="1" ht="79.5" customHeight="1" x14ac:dyDescent="0.25">
      <c r="A20" s="70" t="s">
        <v>57</v>
      </c>
      <c r="B20" s="32" t="s">
        <v>62</v>
      </c>
      <c r="C20" s="33">
        <f t="shared" si="8"/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1">
        <f t="shared" si="1"/>
        <v>0</v>
      </c>
      <c r="J20" s="33">
        <f t="shared" si="8"/>
        <v>119141548.52000001</v>
      </c>
      <c r="K20" s="33">
        <f t="shared" si="8"/>
        <v>0</v>
      </c>
      <c r="L20" s="33">
        <f t="shared" si="8"/>
        <v>119141548.52000001</v>
      </c>
      <c r="M20" s="33">
        <f t="shared" si="8"/>
        <v>-119141548.52000001</v>
      </c>
      <c r="N20" s="74" t="s">
        <v>26</v>
      </c>
    </row>
    <row r="21" spans="1:14" s="11" customFormat="1" ht="47.25" customHeight="1" x14ac:dyDescent="0.25">
      <c r="A21" s="70" t="s">
        <v>56</v>
      </c>
      <c r="B21" s="32" t="s">
        <v>61</v>
      </c>
      <c r="C21" s="33">
        <f t="shared" si="8"/>
        <v>0</v>
      </c>
      <c r="D21" s="33">
        <f t="shared" si="8"/>
        <v>0</v>
      </c>
      <c r="E21" s="33">
        <f t="shared" si="8"/>
        <v>0</v>
      </c>
      <c r="F21" s="33">
        <f t="shared" si="8"/>
        <v>0</v>
      </c>
      <c r="G21" s="33">
        <f t="shared" si="8"/>
        <v>0</v>
      </c>
      <c r="H21" s="33">
        <f t="shared" si="8"/>
        <v>0</v>
      </c>
      <c r="I21" s="31">
        <f t="shared" si="1"/>
        <v>0</v>
      </c>
      <c r="J21" s="33">
        <f t="shared" si="8"/>
        <v>119141548.52000001</v>
      </c>
      <c r="K21" s="33">
        <f t="shared" si="8"/>
        <v>0</v>
      </c>
      <c r="L21" s="33">
        <f t="shared" si="8"/>
        <v>119141548.52000001</v>
      </c>
      <c r="M21" s="33">
        <f t="shared" si="8"/>
        <v>-119141548.52000001</v>
      </c>
      <c r="N21" s="74" t="s">
        <v>26</v>
      </c>
    </row>
    <row r="22" spans="1:14" s="13" customFormat="1" ht="61.5" customHeight="1" x14ac:dyDescent="0.25">
      <c r="A22" s="72" t="s">
        <v>55</v>
      </c>
      <c r="B22" s="34" t="s">
        <v>60</v>
      </c>
      <c r="C22" s="35">
        <v>0</v>
      </c>
      <c r="D22" s="36">
        <v>0</v>
      </c>
      <c r="E22" s="36">
        <v>0</v>
      </c>
      <c r="F22" s="36">
        <v>0</v>
      </c>
      <c r="G22" s="35">
        <f>+D22-E22-F22</f>
        <v>0</v>
      </c>
      <c r="H22" s="35">
        <f>+C22+G22</f>
        <v>0</v>
      </c>
      <c r="I22" s="37">
        <f t="shared" si="1"/>
        <v>0</v>
      </c>
      <c r="J22" s="38">
        <f>36557935.74+82583612.78</f>
        <v>119141548.52000001</v>
      </c>
      <c r="K22" s="38">
        <v>0</v>
      </c>
      <c r="L22" s="35">
        <f>J22-K22</f>
        <v>119141548.52000001</v>
      </c>
      <c r="M22" s="35">
        <f>H22-L22</f>
        <v>-119141548.52000001</v>
      </c>
      <c r="N22" s="75" t="s">
        <v>26</v>
      </c>
    </row>
    <row r="23" spans="1:14" s="11" customFormat="1" ht="33" customHeight="1" x14ac:dyDescent="0.25">
      <c r="A23" s="70" t="s">
        <v>27</v>
      </c>
      <c r="B23" s="32" t="s">
        <v>28</v>
      </c>
      <c r="C23" s="33">
        <f t="shared" ref="C23:M23" si="9">C24+C32</f>
        <v>0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1">
        <f t="shared" si="1"/>
        <v>0</v>
      </c>
      <c r="J23" s="33">
        <f t="shared" si="9"/>
        <v>1684415988.7800002</v>
      </c>
      <c r="K23" s="33">
        <f t="shared" si="9"/>
        <v>0</v>
      </c>
      <c r="L23" s="33">
        <f t="shared" si="9"/>
        <v>1684415988.7800002</v>
      </c>
      <c r="M23" s="33">
        <f t="shared" si="9"/>
        <v>-1684415988.7800002</v>
      </c>
      <c r="N23" s="74" t="s">
        <v>26</v>
      </c>
    </row>
    <row r="24" spans="1:14" s="11" customFormat="1" ht="33" customHeight="1" x14ac:dyDescent="0.25">
      <c r="A24" s="70" t="s">
        <v>29</v>
      </c>
      <c r="B24" s="32" t="s">
        <v>30</v>
      </c>
      <c r="C24" s="33">
        <f t="shared" ref="C24:M24" si="10">C25+C29</f>
        <v>0</v>
      </c>
      <c r="D24" s="33">
        <f t="shared" si="10"/>
        <v>0</v>
      </c>
      <c r="E24" s="33">
        <f t="shared" si="10"/>
        <v>0</v>
      </c>
      <c r="F24" s="33">
        <f t="shared" si="10"/>
        <v>0</v>
      </c>
      <c r="G24" s="33">
        <f t="shared" si="10"/>
        <v>0</v>
      </c>
      <c r="H24" s="33">
        <f t="shared" si="10"/>
        <v>0</v>
      </c>
      <c r="I24" s="31">
        <f t="shared" si="1"/>
        <v>0</v>
      </c>
      <c r="J24" s="33">
        <f t="shared" si="10"/>
        <v>1675697085.7800002</v>
      </c>
      <c r="K24" s="33">
        <f t="shared" si="10"/>
        <v>0</v>
      </c>
      <c r="L24" s="33">
        <f t="shared" si="10"/>
        <v>1675697085.7800002</v>
      </c>
      <c r="M24" s="33">
        <f t="shared" si="10"/>
        <v>-1675697085.7800002</v>
      </c>
      <c r="N24" s="74" t="s">
        <v>26</v>
      </c>
    </row>
    <row r="25" spans="1:14" s="11" customFormat="1" ht="33" customHeight="1" x14ac:dyDescent="0.25">
      <c r="A25" s="70" t="s">
        <v>31</v>
      </c>
      <c r="B25" s="32" t="s">
        <v>32</v>
      </c>
      <c r="C25" s="33">
        <f t="shared" ref="C25:M25" si="11">C26</f>
        <v>0</v>
      </c>
      <c r="D25" s="33">
        <f t="shared" si="11"/>
        <v>0</v>
      </c>
      <c r="E25" s="33">
        <f t="shared" si="11"/>
        <v>0</v>
      </c>
      <c r="F25" s="33">
        <f t="shared" si="11"/>
        <v>0</v>
      </c>
      <c r="G25" s="33">
        <f t="shared" si="11"/>
        <v>0</v>
      </c>
      <c r="H25" s="33">
        <f t="shared" si="11"/>
        <v>0</v>
      </c>
      <c r="I25" s="31">
        <f t="shared" si="1"/>
        <v>0</v>
      </c>
      <c r="J25" s="33">
        <f t="shared" si="11"/>
        <v>580808523.12</v>
      </c>
      <c r="K25" s="33">
        <f t="shared" si="11"/>
        <v>0</v>
      </c>
      <c r="L25" s="33">
        <f t="shared" si="11"/>
        <v>580808523.12</v>
      </c>
      <c r="M25" s="33">
        <f t="shared" si="11"/>
        <v>-580808523.12</v>
      </c>
      <c r="N25" s="74" t="s">
        <v>26</v>
      </c>
    </row>
    <row r="26" spans="1:14" s="11" customFormat="1" ht="33" customHeight="1" x14ac:dyDescent="0.25">
      <c r="A26" s="70" t="s">
        <v>33</v>
      </c>
      <c r="B26" s="32" t="s">
        <v>34</v>
      </c>
      <c r="C26" s="33">
        <f t="shared" ref="C26:M26" si="12">C27+C28</f>
        <v>0</v>
      </c>
      <c r="D26" s="33">
        <f t="shared" si="12"/>
        <v>0</v>
      </c>
      <c r="E26" s="33">
        <f t="shared" si="12"/>
        <v>0</v>
      </c>
      <c r="F26" s="33">
        <f t="shared" si="12"/>
        <v>0</v>
      </c>
      <c r="G26" s="33">
        <f t="shared" si="12"/>
        <v>0</v>
      </c>
      <c r="H26" s="33">
        <f t="shared" si="12"/>
        <v>0</v>
      </c>
      <c r="I26" s="31">
        <f t="shared" si="1"/>
        <v>0</v>
      </c>
      <c r="J26" s="33">
        <f t="shared" si="12"/>
        <v>580808523.12</v>
      </c>
      <c r="K26" s="33">
        <f t="shared" si="12"/>
        <v>0</v>
      </c>
      <c r="L26" s="33">
        <f t="shared" si="12"/>
        <v>580808523.12</v>
      </c>
      <c r="M26" s="33">
        <f t="shared" si="12"/>
        <v>-580808523.12</v>
      </c>
      <c r="N26" s="74" t="s">
        <v>26</v>
      </c>
    </row>
    <row r="27" spans="1:14" s="13" customFormat="1" ht="50.25" customHeight="1" x14ac:dyDescent="0.25">
      <c r="A27" s="72" t="s">
        <v>35</v>
      </c>
      <c r="B27" s="34" t="s">
        <v>36</v>
      </c>
      <c r="C27" s="35">
        <v>0</v>
      </c>
      <c r="D27" s="36">
        <f t="shared" ref="D27:M29" si="13">D28</f>
        <v>0</v>
      </c>
      <c r="E27" s="36">
        <f t="shared" si="13"/>
        <v>0</v>
      </c>
      <c r="F27" s="36">
        <f t="shared" si="13"/>
        <v>0</v>
      </c>
      <c r="G27" s="35">
        <f>+D27-E27-F27</f>
        <v>0</v>
      </c>
      <c r="H27" s="35">
        <f>+C27+G27</f>
        <v>0</v>
      </c>
      <c r="I27" s="37">
        <f t="shared" si="1"/>
        <v>0</v>
      </c>
      <c r="J27" s="38">
        <f>2440619.54+1348851.36</f>
        <v>3789470.9000000004</v>
      </c>
      <c r="K27" s="38">
        <v>0</v>
      </c>
      <c r="L27" s="35">
        <f>J27-K27</f>
        <v>3789470.9000000004</v>
      </c>
      <c r="M27" s="35">
        <f>H27-L27</f>
        <v>-3789470.9000000004</v>
      </c>
      <c r="N27" s="75" t="s">
        <v>26</v>
      </c>
    </row>
    <row r="28" spans="1:14" s="13" customFormat="1" ht="48.75" customHeight="1" x14ac:dyDescent="0.25">
      <c r="A28" s="72" t="s">
        <v>37</v>
      </c>
      <c r="B28" s="34" t="s">
        <v>38</v>
      </c>
      <c r="C28" s="35">
        <v>0</v>
      </c>
      <c r="D28" s="36">
        <f t="shared" si="13"/>
        <v>0</v>
      </c>
      <c r="E28" s="36">
        <f t="shared" si="13"/>
        <v>0</v>
      </c>
      <c r="F28" s="36">
        <f t="shared" si="13"/>
        <v>0</v>
      </c>
      <c r="G28" s="35">
        <f>+D28-E28-F28</f>
        <v>0</v>
      </c>
      <c r="H28" s="35">
        <f>+C28+G28</f>
        <v>0</v>
      </c>
      <c r="I28" s="37">
        <f t="shared" si="1"/>
        <v>0</v>
      </c>
      <c r="J28" s="38">
        <f>260516832.27+316502219.95</f>
        <v>577019052.22000003</v>
      </c>
      <c r="K28" s="38">
        <v>0</v>
      </c>
      <c r="L28" s="35">
        <f>J28-K28</f>
        <v>577019052.22000003</v>
      </c>
      <c r="M28" s="35">
        <f>H28-L28</f>
        <v>-577019052.22000003</v>
      </c>
      <c r="N28" s="75" t="s">
        <v>26</v>
      </c>
    </row>
    <row r="29" spans="1:14" s="11" customFormat="1" ht="33" customHeight="1" x14ac:dyDescent="0.25">
      <c r="A29" s="70" t="s">
        <v>39</v>
      </c>
      <c r="B29" s="32" t="s">
        <v>40</v>
      </c>
      <c r="C29" s="33">
        <f>C30</f>
        <v>0</v>
      </c>
      <c r="D29" s="33">
        <f t="shared" si="13"/>
        <v>0</v>
      </c>
      <c r="E29" s="33">
        <f t="shared" si="13"/>
        <v>0</v>
      </c>
      <c r="F29" s="33">
        <f t="shared" si="13"/>
        <v>0</v>
      </c>
      <c r="G29" s="33">
        <f t="shared" si="13"/>
        <v>0</v>
      </c>
      <c r="H29" s="33">
        <f t="shared" si="13"/>
        <v>0</v>
      </c>
      <c r="I29" s="31">
        <f t="shared" si="1"/>
        <v>0</v>
      </c>
      <c r="J29" s="33">
        <f t="shared" si="13"/>
        <v>1094888562.6600001</v>
      </c>
      <c r="K29" s="33">
        <f t="shared" si="13"/>
        <v>0</v>
      </c>
      <c r="L29" s="33">
        <f t="shared" si="13"/>
        <v>1094888562.6600001</v>
      </c>
      <c r="M29" s="33">
        <f t="shared" si="13"/>
        <v>-1094888562.6600001</v>
      </c>
      <c r="N29" s="74" t="s">
        <v>26</v>
      </c>
    </row>
    <row r="30" spans="1:14" s="13" customFormat="1" ht="76.5" customHeight="1" x14ac:dyDescent="0.25">
      <c r="A30" s="72" t="s">
        <v>41</v>
      </c>
      <c r="B30" s="34" t="s">
        <v>42</v>
      </c>
      <c r="C30" s="35">
        <v>0</v>
      </c>
      <c r="D30" s="36">
        <v>0</v>
      </c>
      <c r="E30" s="36">
        <v>0</v>
      </c>
      <c r="F30" s="36">
        <v>0</v>
      </c>
      <c r="G30" s="35">
        <f>+D30-E30-F30</f>
        <v>0</v>
      </c>
      <c r="H30" s="35">
        <f>+C30+G30</f>
        <v>0</v>
      </c>
      <c r="I30" s="37">
        <f t="shared" si="1"/>
        <v>0</v>
      </c>
      <c r="J30" s="38">
        <f>1074440866.68+20447695.98</f>
        <v>1094888562.6600001</v>
      </c>
      <c r="K30" s="38">
        <v>0</v>
      </c>
      <c r="L30" s="35">
        <f>J30-K30</f>
        <v>1094888562.6600001</v>
      </c>
      <c r="M30" s="35">
        <f>H30-L30</f>
        <v>-1094888562.6600001</v>
      </c>
      <c r="N30" s="75" t="s">
        <v>26</v>
      </c>
    </row>
    <row r="31" spans="1:14" s="13" customFormat="1" ht="42.75" customHeight="1" x14ac:dyDescent="0.25">
      <c r="A31" s="70" t="s">
        <v>54</v>
      </c>
      <c r="B31" s="32" t="s">
        <v>53</v>
      </c>
      <c r="C31" s="33">
        <f t="shared" ref="C31:M31" si="14">C32</f>
        <v>0</v>
      </c>
      <c r="D31" s="33">
        <f t="shared" si="14"/>
        <v>0</v>
      </c>
      <c r="E31" s="33">
        <f t="shared" si="14"/>
        <v>0</v>
      </c>
      <c r="F31" s="33">
        <f t="shared" si="14"/>
        <v>0</v>
      </c>
      <c r="G31" s="33">
        <f t="shared" si="14"/>
        <v>0</v>
      </c>
      <c r="H31" s="33">
        <f t="shared" si="14"/>
        <v>0</v>
      </c>
      <c r="I31" s="37">
        <f t="shared" si="1"/>
        <v>0</v>
      </c>
      <c r="J31" s="33">
        <f t="shared" si="14"/>
        <v>8718903</v>
      </c>
      <c r="K31" s="33">
        <f t="shared" si="14"/>
        <v>0</v>
      </c>
      <c r="L31" s="33">
        <f t="shared" si="14"/>
        <v>8718903</v>
      </c>
      <c r="M31" s="33">
        <f t="shared" si="14"/>
        <v>-8718903</v>
      </c>
      <c r="N31" s="74" t="s">
        <v>26</v>
      </c>
    </row>
    <row r="32" spans="1:14" s="11" customFormat="1" ht="42.75" customHeight="1" x14ac:dyDescent="0.25">
      <c r="A32" s="70" t="s">
        <v>52</v>
      </c>
      <c r="B32" s="32" t="s">
        <v>51</v>
      </c>
      <c r="C32" s="33">
        <f>C33+C34</f>
        <v>0</v>
      </c>
      <c r="D32" s="33">
        <f t="shared" ref="D32:H32" si="15">D33+D34</f>
        <v>0</v>
      </c>
      <c r="E32" s="33">
        <f t="shared" si="15"/>
        <v>0</v>
      </c>
      <c r="F32" s="33">
        <f t="shared" si="15"/>
        <v>0</v>
      </c>
      <c r="G32" s="33">
        <f t="shared" si="15"/>
        <v>0</v>
      </c>
      <c r="H32" s="33">
        <f t="shared" si="15"/>
        <v>0</v>
      </c>
      <c r="I32" s="31">
        <f t="shared" si="1"/>
        <v>0</v>
      </c>
      <c r="J32" s="33">
        <f>J33+J34</f>
        <v>8718903</v>
      </c>
      <c r="K32" s="33">
        <f t="shared" ref="K32:M32" si="16">K33+K34</f>
        <v>0</v>
      </c>
      <c r="L32" s="33">
        <f>L33+L34</f>
        <v>8718903</v>
      </c>
      <c r="M32" s="33">
        <f t="shared" si="16"/>
        <v>-8718903</v>
      </c>
      <c r="N32" s="74" t="s">
        <v>26</v>
      </c>
    </row>
    <row r="33" spans="1:16" s="13" customFormat="1" ht="42.75" customHeight="1" x14ac:dyDescent="0.25">
      <c r="A33" s="72" t="s">
        <v>83</v>
      </c>
      <c r="B33" s="34" t="s">
        <v>84</v>
      </c>
      <c r="C33" s="35">
        <v>0</v>
      </c>
      <c r="D33" s="36">
        <v>0</v>
      </c>
      <c r="E33" s="36">
        <v>0</v>
      </c>
      <c r="F33" s="36">
        <v>0</v>
      </c>
      <c r="G33" s="35">
        <f>+D33-E33-F33</f>
        <v>0</v>
      </c>
      <c r="H33" s="35">
        <f>+C33+G33</f>
        <v>0</v>
      </c>
      <c r="I33" s="37">
        <f t="shared" si="1"/>
        <v>0</v>
      </c>
      <c r="J33" s="38">
        <v>2013301</v>
      </c>
      <c r="K33" s="38">
        <v>0</v>
      </c>
      <c r="L33" s="35">
        <f>J33-K33</f>
        <v>2013301</v>
      </c>
      <c r="M33" s="35">
        <f>H33-L33</f>
        <v>-2013301</v>
      </c>
      <c r="N33" s="75" t="s">
        <v>26</v>
      </c>
    </row>
    <row r="34" spans="1:16" s="13" customFormat="1" ht="42.75" customHeight="1" thickBot="1" x14ac:dyDescent="0.3">
      <c r="A34" s="72" t="s">
        <v>49</v>
      </c>
      <c r="B34" s="34" t="s">
        <v>50</v>
      </c>
      <c r="C34" s="35">
        <v>0</v>
      </c>
      <c r="D34" s="36">
        <v>0</v>
      </c>
      <c r="E34" s="36">
        <v>0</v>
      </c>
      <c r="F34" s="36">
        <v>0</v>
      </c>
      <c r="G34" s="35">
        <f>+D34-E34-F34</f>
        <v>0</v>
      </c>
      <c r="H34" s="35">
        <f>+C34+G34</f>
        <v>0</v>
      </c>
      <c r="I34" s="37">
        <f t="shared" si="1"/>
        <v>0</v>
      </c>
      <c r="J34" s="38">
        <v>6705602</v>
      </c>
      <c r="K34" s="38">
        <v>0</v>
      </c>
      <c r="L34" s="35">
        <f>J34-K34</f>
        <v>6705602</v>
      </c>
      <c r="M34" s="35">
        <f>H34-L34</f>
        <v>-6705602</v>
      </c>
      <c r="N34" s="75" t="s">
        <v>26</v>
      </c>
    </row>
    <row r="35" spans="1:16" s="11" customFormat="1" ht="34.5" customHeight="1" thickBot="1" x14ac:dyDescent="0.3">
      <c r="A35" s="64">
        <v>4</v>
      </c>
      <c r="B35" s="65" t="s">
        <v>43</v>
      </c>
      <c r="C35" s="66">
        <f t="shared" ref="C35:M35" si="17">C36+C37+C38</f>
        <v>9233748278525</v>
      </c>
      <c r="D35" s="66">
        <f t="shared" si="17"/>
        <v>0</v>
      </c>
      <c r="E35" s="66">
        <f t="shared" si="17"/>
        <v>0</v>
      </c>
      <c r="F35" s="66">
        <f t="shared" si="17"/>
        <v>1236484428934</v>
      </c>
      <c r="G35" s="66">
        <f t="shared" si="17"/>
        <v>-1236484428934</v>
      </c>
      <c r="H35" s="66">
        <f t="shared" si="17"/>
        <v>7997263849591</v>
      </c>
      <c r="I35" s="51">
        <f t="shared" si="1"/>
        <v>0.96423658408907631</v>
      </c>
      <c r="J35" s="66">
        <f t="shared" si="17"/>
        <v>8158544448.1099997</v>
      </c>
      <c r="K35" s="66">
        <f t="shared" si="17"/>
        <v>0</v>
      </c>
      <c r="L35" s="66">
        <f t="shared" si="17"/>
        <v>8158544448.1099997</v>
      </c>
      <c r="M35" s="66">
        <f t="shared" si="17"/>
        <v>7989105305142.8896</v>
      </c>
      <c r="N35" s="67">
        <f>+L35/H35</f>
        <v>1.0201669722985629E-3</v>
      </c>
      <c r="O35" s="27"/>
    </row>
    <row r="36" spans="1:16" s="14" customFormat="1" ht="33" customHeight="1" x14ac:dyDescent="0.25">
      <c r="A36" s="78">
        <v>41</v>
      </c>
      <c r="B36" s="58" t="s">
        <v>44</v>
      </c>
      <c r="C36" s="59">
        <v>10647256000</v>
      </c>
      <c r="D36" s="60">
        <v>0</v>
      </c>
      <c r="E36" s="60">
        <v>0</v>
      </c>
      <c r="F36" s="60">
        <v>5000000000</v>
      </c>
      <c r="G36" s="60">
        <f>+D36-E36-F36</f>
        <v>-5000000000</v>
      </c>
      <c r="H36" s="61">
        <f>+C36+G36</f>
        <v>5647256000</v>
      </c>
      <c r="I36" s="62">
        <f t="shared" si="1"/>
        <v>6.8089423299382901E-4</v>
      </c>
      <c r="J36" s="63">
        <v>0</v>
      </c>
      <c r="K36" s="63">
        <v>0</v>
      </c>
      <c r="L36" s="59">
        <f>J36-K36</f>
        <v>0</v>
      </c>
      <c r="M36" s="59">
        <f>H36-L36</f>
        <v>5647256000</v>
      </c>
      <c r="N36" s="79">
        <f>+L36/H36</f>
        <v>0</v>
      </c>
      <c r="O36" s="15"/>
      <c r="P36" s="9"/>
    </row>
    <row r="37" spans="1:16" s="14" customFormat="1" ht="33" customHeight="1" x14ac:dyDescent="0.25">
      <c r="A37" s="80">
        <v>42</v>
      </c>
      <c r="B37" s="40" t="s">
        <v>45</v>
      </c>
      <c r="C37" s="43">
        <v>2013839757091</v>
      </c>
      <c r="D37" s="44">
        <v>0</v>
      </c>
      <c r="E37" s="44">
        <v>0</v>
      </c>
      <c r="F37" s="44">
        <v>0</v>
      </c>
      <c r="G37" s="60">
        <f>+D37-E37-F37</f>
        <v>0</v>
      </c>
      <c r="H37" s="35">
        <f>+C37+G37</f>
        <v>2013839757091</v>
      </c>
      <c r="I37" s="37">
        <f t="shared" si="1"/>
        <v>0.24281029171989998</v>
      </c>
      <c r="J37" s="38">
        <v>0</v>
      </c>
      <c r="K37" s="38">
        <v>0</v>
      </c>
      <c r="L37" s="41">
        <f>J37-K37</f>
        <v>0</v>
      </c>
      <c r="M37" s="59">
        <f>H37-L37</f>
        <v>2013839757091</v>
      </c>
      <c r="N37" s="73">
        <f>+L37/H37</f>
        <v>0</v>
      </c>
      <c r="O37" s="15"/>
      <c r="P37" s="9"/>
    </row>
    <row r="38" spans="1:16" s="14" customFormat="1" ht="33" customHeight="1" thickBot="1" x14ac:dyDescent="0.3">
      <c r="A38" s="80">
        <v>43</v>
      </c>
      <c r="B38" s="40" t="s">
        <v>46</v>
      </c>
      <c r="C38" s="41">
        <v>7209261265434</v>
      </c>
      <c r="D38" s="42">
        <v>0</v>
      </c>
      <c r="E38" s="42">
        <v>0</v>
      </c>
      <c r="F38" s="36">
        <v>1231484428934</v>
      </c>
      <c r="G38" s="60">
        <f>+D38-E38-F38</f>
        <v>-1231484428934</v>
      </c>
      <c r="H38" s="35">
        <f>+C38+G38</f>
        <v>5977776836500</v>
      </c>
      <c r="I38" s="37">
        <f t="shared" si="1"/>
        <v>0.72074539813618244</v>
      </c>
      <c r="J38" s="38">
        <v>8158544448.1099997</v>
      </c>
      <c r="K38" s="38">
        <v>0</v>
      </c>
      <c r="L38" s="41">
        <f>J38-K38</f>
        <v>8158544448.1099997</v>
      </c>
      <c r="M38" s="41">
        <f>H38-L38</f>
        <v>5969618292051.8896</v>
      </c>
      <c r="N38" s="73">
        <f>+L38/H38</f>
        <v>1.3648124831784191E-3</v>
      </c>
      <c r="O38" s="15"/>
      <c r="P38" s="9"/>
    </row>
    <row r="39" spans="1:16" s="7" customFormat="1" ht="33" customHeight="1" thickBot="1" x14ac:dyDescent="0.3">
      <c r="A39" s="87" t="s">
        <v>47</v>
      </c>
      <c r="B39" s="88"/>
      <c r="C39" s="24">
        <f t="shared" ref="C39:H39" si="18">C8+C35</f>
        <v>9530365807793</v>
      </c>
      <c r="D39" s="24">
        <f t="shared" si="18"/>
        <v>0</v>
      </c>
      <c r="E39" s="24">
        <f t="shared" si="18"/>
        <v>0</v>
      </c>
      <c r="F39" s="24">
        <f t="shared" si="18"/>
        <v>1236484428934</v>
      </c>
      <c r="G39" s="24">
        <f t="shared" si="18"/>
        <v>-1236484428934</v>
      </c>
      <c r="H39" s="24">
        <f t="shared" si="18"/>
        <v>8293881378859</v>
      </c>
      <c r="I39" s="25">
        <f t="shared" si="1"/>
        <v>1</v>
      </c>
      <c r="J39" s="24">
        <f>J8+J35</f>
        <v>47073416623.329994</v>
      </c>
      <c r="K39" s="24">
        <f>K8+K35</f>
        <v>0</v>
      </c>
      <c r="L39" s="24">
        <f>L8+L35</f>
        <v>47073416623.329994</v>
      </c>
      <c r="M39" s="24">
        <f>M8+M35</f>
        <v>8246807962235.6699</v>
      </c>
      <c r="N39" s="26">
        <f>+L39/H39</f>
        <v>5.6756799950526838E-3</v>
      </c>
      <c r="O39" s="16"/>
      <c r="P39" s="9"/>
    </row>
    <row r="40" spans="1:16" s="2" customFormat="1" ht="14.25" customHeight="1" x14ac:dyDescent="0.25">
      <c r="A40" s="17"/>
      <c r="D40" s="7"/>
      <c r="E40" s="7"/>
      <c r="F40" s="7"/>
      <c r="G40" s="7"/>
      <c r="I40" s="18"/>
      <c r="J40" s="8"/>
      <c r="K40" s="8"/>
      <c r="L40" s="8"/>
      <c r="M40" s="8"/>
      <c r="N40" s="18"/>
    </row>
    <row r="41" spans="1:16" s="2" customFormat="1" ht="14.25" customHeight="1" x14ac:dyDescent="0.25">
      <c r="A41" s="17" t="s">
        <v>85</v>
      </c>
      <c r="D41" s="7"/>
      <c r="E41" s="7"/>
      <c r="F41" s="7"/>
      <c r="G41" s="7"/>
      <c r="I41" s="18"/>
      <c r="J41" s="8"/>
      <c r="K41" s="8"/>
      <c r="L41" s="8"/>
      <c r="M41" s="8"/>
      <c r="N41" s="18"/>
    </row>
    <row r="42" spans="1:16" s="2" customFormat="1" ht="14.25" customHeight="1" x14ac:dyDescent="0.25">
      <c r="A42" s="17" t="s">
        <v>48</v>
      </c>
      <c r="D42" s="7"/>
      <c r="E42" s="7"/>
      <c r="F42" s="7"/>
      <c r="G42" s="7"/>
      <c r="I42" s="18"/>
      <c r="J42" s="8"/>
      <c r="K42" s="8"/>
      <c r="L42" s="8"/>
      <c r="M42" s="8"/>
      <c r="N42" s="18"/>
    </row>
    <row r="43" spans="1:16" s="2" customFormat="1" ht="14.25" customHeight="1" x14ac:dyDescent="0.25">
      <c r="A43" s="17"/>
      <c r="D43" s="7"/>
      <c r="E43" s="7"/>
      <c r="F43" s="7"/>
      <c r="G43" s="7"/>
      <c r="I43" s="18"/>
      <c r="J43" s="8"/>
      <c r="K43" s="8"/>
      <c r="L43" s="8"/>
      <c r="M43" s="8"/>
      <c r="N43" s="18"/>
    </row>
    <row r="44" spans="1:16" s="2" customFormat="1" ht="14.25" customHeight="1" x14ac:dyDescent="0.25">
      <c r="A44" s="17"/>
      <c r="D44" s="7"/>
      <c r="E44" s="7"/>
      <c r="F44" s="7"/>
      <c r="G44" s="7"/>
      <c r="I44" s="18"/>
      <c r="J44" s="8"/>
      <c r="K44" s="8"/>
      <c r="L44" s="8"/>
      <c r="M44" s="8"/>
      <c r="N44" s="18"/>
    </row>
    <row r="45" spans="1:16" s="2" customFormat="1" ht="14.25" customHeight="1" x14ac:dyDescent="0.25">
      <c r="A45" s="17"/>
      <c r="D45" s="7"/>
      <c r="E45" s="7"/>
      <c r="F45" s="7"/>
      <c r="G45" s="7"/>
      <c r="I45" s="18"/>
      <c r="J45" s="8"/>
      <c r="K45" s="8"/>
      <c r="L45" s="8"/>
      <c r="M45" s="8"/>
      <c r="N45" s="18"/>
    </row>
    <row r="46" spans="1:16" s="2" customFormat="1" ht="14.25" customHeight="1" x14ac:dyDescent="0.25">
      <c r="A46" s="17"/>
      <c r="D46" s="7"/>
      <c r="E46" s="7"/>
      <c r="F46" s="7"/>
      <c r="G46" s="7"/>
      <c r="I46" s="18"/>
      <c r="J46" s="8"/>
      <c r="K46" s="8"/>
      <c r="L46" s="8"/>
      <c r="M46" s="8"/>
      <c r="N46" s="18"/>
    </row>
    <row r="47" spans="1:16" s="2" customFormat="1" ht="14.25" customHeight="1" x14ac:dyDescent="0.25">
      <c r="A47" s="17"/>
      <c r="C47" s="83"/>
      <c r="D47" s="7"/>
      <c r="E47" s="7"/>
      <c r="F47" s="7"/>
      <c r="G47" s="7"/>
      <c r="I47" s="18"/>
      <c r="J47" s="8"/>
      <c r="K47" s="8"/>
      <c r="L47" s="8"/>
      <c r="M47" s="8"/>
      <c r="N47" s="18"/>
    </row>
    <row r="48" spans="1:16" s="2" customFormat="1" ht="14.25" customHeight="1" x14ac:dyDescent="0.25">
      <c r="A48" s="17"/>
      <c r="C48" s="8"/>
      <c r="D48" s="7"/>
      <c r="E48" s="7"/>
      <c r="F48" s="7"/>
      <c r="G48" s="7"/>
      <c r="I48" s="18"/>
      <c r="J48" s="8"/>
      <c r="K48" s="8"/>
      <c r="L48" s="8"/>
      <c r="M48" s="8"/>
      <c r="N48" s="18"/>
    </row>
    <row r="49" spans="1:14" s="2" customFormat="1" ht="14.25" customHeight="1" x14ac:dyDescent="0.25">
      <c r="A49" s="17"/>
      <c r="D49" s="7"/>
      <c r="E49" s="7"/>
      <c r="F49" s="7"/>
      <c r="G49" s="7"/>
      <c r="I49" s="18"/>
      <c r="J49" s="8"/>
      <c r="K49" s="8"/>
      <c r="L49" s="8"/>
      <c r="M49" s="8"/>
      <c r="N49" s="18"/>
    </row>
    <row r="50" spans="1:14" s="2" customFormat="1" ht="14.25" customHeight="1" x14ac:dyDescent="0.25">
      <c r="A50" s="17"/>
      <c r="D50" s="7"/>
      <c r="E50" s="7"/>
      <c r="F50" s="7"/>
      <c r="G50" s="7"/>
      <c r="I50" s="18"/>
      <c r="J50" s="8"/>
      <c r="K50" s="8"/>
      <c r="L50" s="8"/>
      <c r="M50" s="8"/>
      <c r="N50" s="18"/>
    </row>
    <row r="51" spans="1:14" s="2" customFormat="1" ht="14.25" customHeight="1" x14ac:dyDescent="0.25">
      <c r="A51" s="17"/>
      <c r="D51" s="7"/>
      <c r="E51" s="7"/>
      <c r="F51" s="7"/>
      <c r="G51" s="7"/>
      <c r="I51" s="18"/>
      <c r="J51" s="8"/>
      <c r="K51" s="8"/>
      <c r="L51" s="8"/>
      <c r="M51" s="8"/>
      <c r="N51" s="18"/>
    </row>
    <row r="52" spans="1:14" s="2" customFormat="1" ht="33" customHeight="1" x14ac:dyDescent="0.25">
      <c r="A52" s="4"/>
      <c r="D52" s="7"/>
      <c r="E52" s="7"/>
      <c r="F52" s="7"/>
      <c r="G52" s="7"/>
      <c r="K52" s="8"/>
    </row>
    <row r="53" spans="1:14" s="2" customFormat="1" ht="33" customHeight="1" x14ac:dyDescent="0.25">
      <c r="A53" s="4"/>
      <c r="D53" s="7"/>
      <c r="E53" s="7"/>
      <c r="F53" s="7"/>
      <c r="G53" s="7"/>
      <c r="K53" s="8"/>
    </row>
    <row r="54" spans="1:14" s="2" customFormat="1" ht="33" customHeight="1" x14ac:dyDescent="0.25">
      <c r="A54" s="4"/>
      <c r="D54" s="7"/>
      <c r="E54" s="7"/>
      <c r="F54" s="7"/>
      <c r="G54" s="7"/>
      <c r="K54" s="8"/>
    </row>
  </sheetData>
  <mergeCells count="16">
    <mergeCell ref="A39:B39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1811023622047245" right="0.11811023622047245" top="0.43307086614173229" bottom="0.11811023622047245" header="0.23622047244094491" footer="0.19685039370078741"/>
  <pageSetup paperSize="228" scale="45" orientation="landscape" horizontalDpi="4294967293" r:id="rId1"/>
  <headerFooter>
    <oddFooter>&amp;RPAG.&amp;P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BD0AA-D7FA-4E30-B72A-27A1322D49A9}">
  <dimension ref="A1:X54"/>
  <sheetViews>
    <sheetView zoomScale="60" zoomScaleNormal="60" workbookViewId="0">
      <pane xSplit="5" ySplit="7" topLeftCell="F36" activePane="bottomRight" state="frozen"/>
      <selection pane="topRight" activeCell="F1" sqref="F1"/>
      <selection pane="bottomLeft" activeCell="A8" sqref="A8"/>
      <selection pane="bottomRight" activeCell="A3" sqref="A3:N3"/>
    </sheetView>
  </sheetViews>
  <sheetFormatPr baseColWidth="10" defaultRowHeight="33" customHeight="1" x14ac:dyDescent="0.25"/>
  <cols>
    <col min="1" max="1" width="30.140625" style="19" customWidth="1"/>
    <col min="2" max="2" width="45.140625" style="3" customWidth="1"/>
    <col min="3" max="3" width="28.7109375" style="3" customWidth="1"/>
    <col min="4" max="4" width="16" style="20" customWidth="1"/>
    <col min="5" max="5" width="19" style="20" customWidth="1"/>
    <col min="6" max="6" width="29.140625" style="20" customWidth="1"/>
    <col min="7" max="7" width="27.85546875" style="20" customWidth="1"/>
    <col min="8" max="8" width="31.85546875" style="3" customWidth="1"/>
    <col min="9" max="9" width="27.85546875" style="3" customWidth="1"/>
    <col min="10" max="10" width="28.42578125" style="3" customWidth="1"/>
    <col min="11" max="11" width="25.28515625" style="21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4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1"/>
      <c r="P1" s="1"/>
      <c r="Q1" s="1"/>
      <c r="X1" s="2"/>
    </row>
    <row r="2" spans="1:24" ht="15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1"/>
      <c r="P2" s="1"/>
      <c r="Q2" s="1"/>
      <c r="X2" s="2"/>
    </row>
    <row r="3" spans="1:24" ht="31.5" customHeight="1" x14ac:dyDescent="0.25">
      <c r="A3" s="90" t="s">
        <v>86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X3" s="2"/>
    </row>
    <row r="4" spans="1:24" ht="15.75" customHeight="1" x14ac:dyDescent="0.25">
      <c r="A4" s="4"/>
      <c r="B4" s="2"/>
      <c r="C4" s="2"/>
      <c r="D4" s="2"/>
      <c r="E4" s="2"/>
      <c r="F4" s="2"/>
      <c r="G4" s="2"/>
      <c r="H4" s="5"/>
      <c r="I4" s="5"/>
      <c r="J4" s="5" t="s">
        <v>2</v>
      </c>
      <c r="K4" s="6"/>
      <c r="L4" s="91" t="s">
        <v>3</v>
      </c>
      <c r="M4" s="91"/>
      <c r="X4" s="2"/>
    </row>
    <row r="5" spans="1:24" ht="18" customHeight="1" thickBot="1" x14ac:dyDescent="0.3">
      <c r="A5" s="4"/>
      <c r="B5" s="2"/>
      <c r="C5" s="22"/>
      <c r="D5" s="7"/>
      <c r="E5" s="7"/>
      <c r="F5" s="23"/>
      <c r="G5" s="7"/>
      <c r="H5" s="2"/>
      <c r="I5" s="2"/>
      <c r="J5" s="8"/>
      <c r="K5" s="8"/>
      <c r="L5" s="2"/>
      <c r="M5" s="2"/>
      <c r="X5" s="2"/>
    </row>
    <row r="6" spans="1:24" ht="54" customHeight="1" x14ac:dyDescent="0.25">
      <c r="A6" s="92" t="s">
        <v>4</v>
      </c>
      <c r="B6" s="94" t="s">
        <v>5</v>
      </c>
      <c r="C6" s="94" t="s">
        <v>6</v>
      </c>
      <c r="D6" s="94" t="s">
        <v>7</v>
      </c>
      <c r="E6" s="94"/>
      <c r="F6" s="94"/>
      <c r="G6" s="94"/>
      <c r="H6" s="94" t="s">
        <v>66</v>
      </c>
      <c r="I6" s="94" t="s">
        <v>8</v>
      </c>
      <c r="J6" s="94" t="s">
        <v>79</v>
      </c>
      <c r="K6" s="94" t="s">
        <v>68</v>
      </c>
      <c r="L6" s="94" t="s">
        <v>9</v>
      </c>
      <c r="M6" s="94" t="s">
        <v>10</v>
      </c>
      <c r="N6" s="96" t="s">
        <v>11</v>
      </c>
    </row>
    <row r="7" spans="1:24" ht="110.25" customHeight="1" thickBot="1" x14ac:dyDescent="0.3">
      <c r="A7" s="93"/>
      <c r="B7" s="95"/>
      <c r="C7" s="95"/>
      <c r="D7" s="81" t="s">
        <v>12</v>
      </c>
      <c r="E7" s="81" t="s">
        <v>13</v>
      </c>
      <c r="F7" s="81" t="s">
        <v>65</v>
      </c>
      <c r="G7" s="81" t="s">
        <v>67</v>
      </c>
      <c r="H7" s="95"/>
      <c r="I7" s="95"/>
      <c r="J7" s="95"/>
      <c r="K7" s="95"/>
      <c r="L7" s="95"/>
      <c r="M7" s="95"/>
      <c r="N7" s="97"/>
    </row>
    <row r="8" spans="1:24" s="10" customFormat="1" ht="53.25" customHeight="1" thickBot="1" x14ac:dyDescent="0.3">
      <c r="A8" s="48">
        <v>3</v>
      </c>
      <c r="B8" s="49" t="s">
        <v>14</v>
      </c>
      <c r="C8" s="50">
        <f t="shared" ref="C8:M9" si="0">C9</f>
        <v>296617529268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296617529268</v>
      </c>
      <c r="I8" s="51">
        <f t="shared" ref="I8:I39" si="1">H8/$H$39</f>
        <v>3.5763415910923732E-2</v>
      </c>
      <c r="J8" s="50">
        <f t="shared" si="0"/>
        <v>57678460979.279999</v>
      </c>
      <c r="K8" s="50">
        <f t="shared" si="0"/>
        <v>0</v>
      </c>
      <c r="L8" s="50">
        <f t="shared" si="0"/>
        <v>57678460979.279999</v>
      </c>
      <c r="M8" s="50">
        <f t="shared" si="0"/>
        <v>238939068288.72</v>
      </c>
      <c r="N8" s="52">
        <f>+L8/H8</f>
        <v>0.19445398632245478</v>
      </c>
      <c r="O8" s="9"/>
      <c r="P8" s="9"/>
      <c r="Q8" s="9"/>
      <c r="R8" s="9"/>
      <c r="S8" s="9"/>
      <c r="T8" s="9"/>
      <c r="U8" s="9"/>
      <c r="V8" s="9"/>
      <c r="W8" s="9"/>
    </row>
    <row r="9" spans="1:24" s="12" customFormat="1" ht="50.25" customHeight="1" x14ac:dyDescent="0.25">
      <c r="A9" s="68" t="s">
        <v>15</v>
      </c>
      <c r="B9" s="45" t="s">
        <v>16</v>
      </c>
      <c r="C9" s="46">
        <f t="shared" si="0"/>
        <v>296617529268</v>
      </c>
      <c r="D9" s="46">
        <f t="shared" si="0"/>
        <v>0</v>
      </c>
      <c r="E9" s="46">
        <f t="shared" si="0"/>
        <v>0</v>
      </c>
      <c r="F9" s="46">
        <f t="shared" si="0"/>
        <v>0</v>
      </c>
      <c r="G9" s="46">
        <f t="shared" si="0"/>
        <v>0</v>
      </c>
      <c r="H9" s="46">
        <f t="shared" si="0"/>
        <v>296617529268</v>
      </c>
      <c r="I9" s="47">
        <f t="shared" si="1"/>
        <v>3.5763415910923732E-2</v>
      </c>
      <c r="J9" s="46">
        <f t="shared" si="0"/>
        <v>57678460979.279999</v>
      </c>
      <c r="K9" s="46">
        <f t="shared" si="0"/>
        <v>0</v>
      </c>
      <c r="L9" s="46">
        <f t="shared" si="0"/>
        <v>57678460979.279999</v>
      </c>
      <c r="M9" s="46">
        <f t="shared" si="0"/>
        <v>238939068288.72</v>
      </c>
      <c r="N9" s="69">
        <f t="shared" ref="N9:N13" si="2">+L9/H9</f>
        <v>0.19445398632245478</v>
      </c>
      <c r="O9" s="11"/>
      <c r="P9" s="11"/>
      <c r="Q9" s="11"/>
      <c r="R9" s="11"/>
      <c r="S9" s="11"/>
      <c r="T9" s="11"/>
      <c r="U9" s="11"/>
      <c r="V9" s="11"/>
      <c r="W9" s="11"/>
    </row>
    <row r="10" spans="1:24" s="12" customFormat="1" ht="45.75" customHeight="1" x14ac:dyDescent="0.25">
      <c r="A10" s="70" t="s">
        <v>17</v>
      </c>
      <c r="B10" s="28" t="s">
        <v>16</v>
      </c>
      <c r="C10" s="29">
        <f t="shared" ref="C10:M10" si="3">C11+C23</f>
        <v>296617529268</v>
      </c>
      <c r="D10" s="29">
        <f t="shared" si="3"/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296617529268</v>
      </c>
      <c r="I10" s="30">
        <f t="shared" si="1"/>
        <v>3.5763415910923732E-2</v>
      </c>
      <c r="J10" s="29">
        <f t="shared" si="3"/>
        <v>57678460979.279999</v>
      </c>
      <c r="K10" s="29">
        <f t="shared" si="3"/>
        <v>0</v>
      </c>
      <c r="L10" s="29">
        <f t="shared" si="3"/>
        <v>57678460979.279999</v>
      </c>
      <c r="M10" s="29">
        <f t="shared" si="3"/>
        <v>238939068288.72</v>
      </c>
      <c r="N10" s="71">
        <f t="shared" si="2"/>
        <v>0.19445398632245478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4" s="12" customFormat="1" ht="33" customHeight="1" x14ac:dyDescent="0.25">
      <c r="A11" s="70" t="s">
        <v>18</v>
      </c>
      <c r="B11" s="28" t="s">
        <v>19</v>
      </c>
      <c r="C11" s="29">
        <f t="shared" ref="C11:J11" si="4">+C12</f>
        <v>296617529268</v>
      </c>
      <c r="D11" s="29">
        <f t="shared" si="4"/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296617529268</v>
      </c>
      <c r="I11" s="30">
        <f t="shared" si="1"/>
        <v>3.5763415910923732E-2</v>
      </c>
      <c r="J11" s="29">
        <f t="shared" si="4"/>
        <v>55729530721.629997</v>
      </c>
      <c r="K11" s="29">
        <f>K12+K15+K18</f>
        <v>0</v>
      </c>
      <c r="L11" s="29">
        <f>+L12</f>
        <v>55729530721.629997</v>
      </c>
      <c r="M11" s="29">
        <f>+M12</f>
        <v>240887998546.37</v>
      </c>
      <c r="N11" s="71">
        <f t="shared" si="2"/>
        <v>0.1878834702020501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4" s="12" customFormat="1" ht="33" customHeight="1" x14ac:dyDescent="0.25">
      <c r="A12" s="70" t="s">
        <v>20</v>
      </c>
      <c r="B12" s="28" t="s">
        <v>21</v>
      </c>
      <c r="C12" s="33">
        <f t="shared" ref="C12:J12" si="5">+C13+C15+C18</f>
        <v>296617529268</v>
      </c>
      <c r="D12" s="33">
        <f t="shared" si="5"/>
        <v>0</v>
      </c>
      <c r="E12" s="33">
        <f t="shared" si="5"/>
        <v>0</v>
      </c>
      <c r="F12" s="33">
        <f t="shared" si="5"/>
        <v>0</v>
      </c>
      <c r="G12" s="33">
        <f t="shared" si="5"/>
        <v>0</v>
      </c>
      <c r="H12" s="33">
        <f t="shared" si="5"/>
        <v>296617529268</v>
      </c>
      <c r="I12" s="31">
        <f t="shared" si="1"/>
        <v>3.5763415910923732E-2</v>
      </c>
      <c r="J12" s="33">
        <f t="shared" si="5"/>
        <v>55729530721.629997</v>
      </c>
      <c r="K12" s="33">
        <f>+K13</f>
        <v>0</v>
      </c>
      <c r="L12" s="33">
        <f>+L13+L15+L18</f>
        <v>55729530721.629997</v>
      </c>
      <c r="M12" s="33">
        <f>+M13+M15+M18</f>
        <v>240887998546.37</v>
      </c>
      <c r="N12" s="71">
        <f t="shared" si="2"/>
        <v>0.1878834702020501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4" s="11" customFormat="1" ht="33" customHeight="1" x14ac:dyDescent="0.25">
      <c r="A13" s="70" t="s">
        <v>22</v>
      </c>
      <c r="B13" s="32" t="s">
        <v>23</v>
      </c>
      <c r="C13" s="33">
        <f t="shared" ref="C13:J13" si="6">+C14</f>
        <v>296617529268</v>
      </c>
      <c r="D13" s="33">
        <f t="shared" si="6"/>
        <v>0</v>
      </c>
      <c r="E13" s="33">
        <f t="shared" si="6"/>
        <v>0</v>
      </c>
      <c r="F13" s="33">
        <f t="shared" si="6"/>
        <v>0</v>
      </c>
      <c r="G13" s="33">
        <f t="shared" si="6"/>
        <v>0</v>
      </c>
      <c r="H13" s="33">
        <f t="shared" si="6"/>
        <v>296617529268</v>
      </c>
      <c r="I13" s="31">
        <f t="shared" si="1"/>
        <v>3.5763415910923732E-2</v>
      </c>
      <c r="J13" s="33">
        <f t="shared" si="6"/>
        <v>55547886659.899994</v>
      </c>
      <c r="K13" s="33">
        <f>+K14</f>
        <v>0</v>
      </c>
      <c r="L13" s="33">
        <f>+L14</f>
        <v>55547886659.899994</v>
      </c>
      <c r="M13" s="33">
        <f>+M14</f>
        <v>241069642608.10001</v>
      </c>
      <c r="N13" s="71">
        <f t="shared" si="2"/>
        <v>0.18727108541758281</v>
      </c>
    </row>
    <row r="14" spans="1:24" s="13" customFormat="1" ht="47.25" customHeight="1" x14ac:dyDescent="0.25">
      <c r="A14" s="72" t="s">
        <v>24</v>
      </c>
      <c r="B14" s="34" t="s">
        <v>25</v>
      </c>
      <c r="C14" s="35">
        <v>296617529268</v>
      </c>
      <c r="D14" s="36">
        <v>0</v>
      </c>
      <c r="E14" s="36">
        <v>0</v>
      </c>
      <c r="F14" s="36">
        <v>0</v>
      </c>
      <c r="G14" s="35">
        <f>+D14-E14-F14</f>
        <v>0</v>
      </c>
      <c r="H14" s="35">
        <f>+C14+G14</f>
        <v>296617529268</v>
      </c>
      <c r="I14" s="37">
        <f t="shared" si="1"/>
        <v>3.5763415910923732E-2</v>
      </c>
      <c r="J14" s="38">
        <f>21141448505.01+15907735044.91+18498703109.98</f>
        <v>55547886659.899994</v>
      </c>
      <c r="K14" s="38">
        <v>0</v>
      </c>
      <c r="L14" s="35">
        <f>J14-K14</f>
        <v>55547886659.899994</v>
      </c>
      <c r="M14" s="35">
        <f>H14-L14</f>
        <v>241069642608.10001</v>
      </c>
      <c r="N14" s="73">
        <f>+L14/H14</f>
        <v>0.18727108541758281</v>
      </c>
    </row>
    <row r="15" spans="1:24" s="13" customFormat="1" ht="47.25" customHeight="1" x14ac:dyDescent="0.25">
      <c r="A15" s="70" t="s">
        <v>71</v>
      </c>
      <c r="B15" s="32" t="s">
        <v>72</v>
      </c>
      <c r="C15" s="35">
        <f t="shared" ref="C15:M16" si="7">+C16</f>
        <v>0</v>
      </c>
      <c r="D15" s="35">
        <f t="shared" si="7"/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 t="shared" si="7"/>
        <v>0</v>
      </c>
      <c r="I15" s="31">
        <f t="shared" si="1"/>
        <v>0</v>
      </c>
      <c r="J15" s="39">
        <f t="shared" si="7"/>
        <v>62131088</v>
      </c>
      <c r="K15" s="39">
        <f t="shared" si="7"/>
        <v>0</v>
      </c>
      <c r="L15" s="39">
        <f t="shared" si="7"/>
        <v>62131088</v>
      </c>
      <c r="M15" s="39">
        <f t="shared" si="7"/>
        <v>-62131088</v>
      </c>
      <c r="N15" s="74" t="s">
        <v>26</v>
      </c>
    </row>
    <row r="16" spans="1:24" s="13" customFormat="1" ht="47.25" customHeight="1" x14ac:dyDescent="0.25">
      <c r="A16" s="70" t="s">
        <v>75</v>
      </c>
      <c r="B16" s="32" t="s">
        <v>73</v>
      </c>
      <c r="C16" s="35">
        <f t="shared" si="7"/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1">
        <f t="shared" si="1"/>
        <v>0</v>
      </c>
      <c r="J16" s="39">
        <f t="shared" si="7"/>
        <v>62131088</v>
      </c>
      <c r="K16" s="39">
        <f t="shared" si="7"/>
        <v>0</v>
      </c>
      <c r="L16" s="39">
        <f t="shared" si="7"/>
        <v>62131088</v>
      </c>
      <c r="M16" s="39">
        <f t="shared" si="7"/>
        <v>-62131088</v>
      </c>
      <c r="N16" s="74" t="s">
        <v>26</v>
      </c>
    </row>
    <row r="17" spans="1:14" s="13" customFormat="1" ht="47.25" customHeight="1" x14ac:dyDescent="0.25">
      <c r="A17" s="72" t="s">
        <v>81</v>
      </c>
      <c r="B17" s="34" t="s">
        <v>82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f>+C17+G17</f>
        <v>0</v>
      </c>
      <c r="I17" s="37">
        <f t="shared" si="1"/>
        <v>0</v>
      </c>
      <c r="J17" s="35">
        <v>62131088</v>
      </c>
      <c r="K17" s="35">
        <v>0</v>
      </c>
      <c r="L17" s="35">
        <f>J17-K17</f>
        <v>62131088</v>
      </c>
      <c r="M17" s="35">
        <f>H17-L17</f>
        <v>-62131088</v>
      </c>
      <c r="N17" s="75" t="s">
        <v>26</v>
      </c>
    </row>
    <row r="18" spans="1:14" s="11" customFormat="1" ht="47.25" customHeight="1" x14ac:dyDescent="0.25">
      <c r="A18" s="70" t="s">
        <v>59</v>
      </c>
      <c r="B18" s="32" t="s">
        <v>64</v>
      </c>
      <c r="C18" s="33">
        <f t="shared" ref="C18:M21" si="8">C19</f>
        <v>0</v>
      </c>
      <c r="D18" s="33">
        <f t="shared" si="8"/>
        <v>0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31">
        <f t="shared" si="1"/>
        <v>0</v>
      </c>
      <c r="J18" s="33">
        <f t="shared" si="8"/>
        <v>119512973.73</v>
      </c>
      <c r="K18" s="33">
        <f t="shared" si="8"/>
        <v>0</v>
      </c>
      <c r="L18" s="33">
        <f t="shared" si="8"/>
        <v>119512973.73</v>
      </c>
      <c r="M18" s="33">
        <f t="shared" si="8"/>
        <v>-119512973.73</v>
      </c>
      <c r="N18" s="74" t="s">
        <v>26</v>
      </c>
    </row>
    <row r="19" spans="1:14" s="11" customFormat="1" ht="47.25" customHeight="1" x14ac:dyDescent="0.25">
      <c r="A19" s="70" t="s">
        <v>58</v>
      </c>
      <c r="B19" s="32" t="s">
        <v>63</v>
      </c>
      <c r="C19" s="33">
        <f t="shared" si="8"/>
        <v>0</v>
      </c>
      <c r="D19" s="33">
        <f t="shared" si="8"/>
        <v>0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1">
        <f t="shared" si="1"/>
        <v>0</v>
      </c>
      <c r="J19" s="33">
        <f t="shared" si="8"/>
        <v>119512973.73</v>
      </c>
      <c r="K19" s="33">
        <f t="shared" si="8"/>
        <v>0</v>
      </c>
      <c r="L19" s="33">
        <f t="shared" si="8"/>
        <v>119512973.73</v>
      </c>
      <c r="M19" s="33">
        <f t="shared" si="8"/>
        <v>-119512973.73</v>
      </c>
      <c r="N19" s="74" t="s">
        <v>26</v>
      </c>
    </row>
    <row r="20" spans="1:14" s="11" customFormat="1" ht="79.5" customHeight="1" x14ac:dyDescent="0.25">
      <c r="A20" s="70" t="s">
        <v>57</v>
      </c>
      <c r="B20" s="32" t="s">
        <v>62</v>
      </c>
      <c r="C20" s="33">
        <f t="shared" si="8"/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1">
        <f t="shared" si="1"/>
        <v>0</v>
      </c>
      <c r="J20" s="33">
        <f t="shared" si="8"/>
        <v>119512973.73</v>
      </c>
      <c r="K20" s="33">
        <f t="shared" si="8"/>
        <v>0</v>
      </c>
      <c r="L20" s="33">
        <f t="shared" si="8"/>
        <v>119512973.73</v>
      </c>
      <c r="M20" s="33">
        <f t="shared" si="8"/>
        <v>-119512973.73</v>
      </c>
      <c r="N20" s="74" t="s">
        <v>26</v>
      </c>
    </row>
    <row r="21" spans="1:14" s="11" customFormat="1" ht="47.25" customHeight="1" x14ac:dyDescent="0.25">
      <c r="A21" s="70" t="s">
        <v>56</v>
      </c>
      <c r="B21" s="32" t="s">
        <v>61</v>
      </c>
      <c r="C21" s="33">
        <f t="shared" si="8"/>
        <v>0</v>
      </c>
      <c r="D21" s="33">
        <f t="shared" si="8"/>
        <v>0</v>
      </c>
      <c r="E21" s="33">
        <f t="shared" si="8"/>
        <v>0</v>
      </c>
      <c r="F21" s="33">
        <f t="shared" si="8"/>
        <v>0</v>
      </c>
      <c r="G21" s="33">
        <f t="shared" si="8"/>
        <v>0</v>
      </c>
      <c r="H21" s="33">
        <f t="shared" si="8"/>
        <v>0</v>
      </c>
      <c r="I21" s="31">
        <f t="shared" si="1"/>
        <v>0</v>
      </c>
      <c r="J21" s="33">
        <f t="shared" si="8"/>
        <v>119512973.73</v>
      </c>
      <c r="K21" s="33">
        <f t="shared" si="8"/>
        <v>0</v>
      </c>
      <c r="L21" s="33">
        <f t="shared" si="8"/>
        <v>119512973.73</v>
      </c>
      <c r="M21" s="33">
        <f t="shared" si="8"/>
        <v>-119512973.73</v>
      </c>
      <c r="N21" s="74" t="s">
        <v>26</v>
      </c>
    </row>
    <row r="22" spans="1:14" s="13" customFormat="1" ht="61.5" customHeight="1" x14ac:dyDescent="0.25">
      <c r="A22" s="72" t="s">
        <v>55</v>
      </c>
      <c r="B22" s="34" t="s">
        <v>60</v>
      </c>
      <c r="C22" s="35">
        <v>0</v>
      </c>
      <c r="D22" s="36">
        <v>0</v>
      </c>
      <c r="E22" s="36">
        <v>0</v>
      </c>
      <c r="F22" s="36">
        <v>0</v>
      </c>
      <c r="G22" s="35">
        <f>+D22-E22-F22</f>
        <v>0</v>
      </c>
      <c r="H22" s="35">
        <f>+C22+G22</f>
        <v>0</v>
      </c>
      <c r="I22" s="37">
        <f t="shared" si="1"/>
        <v>0</v>
      </c>
      <c r="J22" s="38">
        <f>36557935.74+82583612.78+371425.21</f>
        <v>119512973.73</v>
      </c>
      <c r="K22" s="38">
        <v>0</v>
      </c>
      <c r="L22" s="35">
        <f>J22-K22</f>
        <v>119512973.73</v>
      </c>
      <c r="M22" s="35">
        <f>H22-L22</f>
        <v>-119512973.73</v>
      </c>
      <c r="N22" s="75" t="s">
        <v>26</v>
      </c>
    </row>
    <row r="23" spans="1:14" s="11" customFormat="1" ht="33" customHeight="1" x14ac:dyDescent="0.25">
      <c r="A23" s="70" t="s">
        <v>27</v>
      </c>
      <c r="B23" s="32" t="s">
        <v>28</v>
      </c>
      <c r="C23" s="33">
        <f t="shared" ref="C23:M23" si="9">C24+C32</f>
        <v>0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1">
        <f t="shared" si="1"/>
        <v>0</v>
      </c>
      <c r="J23" s="33">
        <f t="shared" si="9"/>
        <v>1948930257.6500001</v>
      </c>
      <c r="K23" s="33">
        <f t="shared" si="9"/>
        <v>0</v>
      </c>
      <c r="L23" s="33">
        <f t="shared" si="9"/>
        <v>1948930257.6500001</v>
      </c>
      <c r="M23" s="33">
        <f t="shared" si="9"/>
        <v>-1948930257.6500001</v>
      </c>
      <c r="N23" s="74" t="s">
        <v>26</v>
      </c>
    </row>
    <row r="24" spans="1:14" s="11" customFormat="1" ht="33" customHeight="1" x14ac:dyDescent="0.25">
      <c r="A24" s="70" t="s">
        <v>29</v>
      </c>
      <c r="B24" s="32" t="s">
        <v>30</v>
      </c>
      <c r="C24" s="33">
        <f t="shared" ref="C24:M24" si="10">C25+C29</f>
        <v>0</v>
      </c>
      <c r="D24" s="33">
        <f t="shared" si="10"/>
        <v>0</v>
      </c>
      <c r="E24" s="33">
        <f t="shared" si="10"/>
        <v>0</v>
      </c>
      <c r="F24" s="33">
        <f t="shared" si="10"/>
        <v>0</v>
      </c>
      <c r="G24" s="33">
        <f t="shared" si="10"/>
        <v>0</v>
      </c>
      <c r="H24" s="33">
        <f t="shared" si="10"/>
        <v>0</v>
      </c>
      <c r="I24" s="31">
        <f t="shared" si="1"/>
        <v>0</v>
      </c>
      <c r="J24" s="33">
        <f t="shared" si="10"/>
        <v>1940211354.6500001</v>
      </c>
      <c r="K24" s="33">
        <f t="shared" si="10"/>
        <v>0</v>
      </c>
      <c r="L24" s="33">
        <f t="shared" si="10"/>
        <v>1940211354.6500001</v>
      </c>
      <c r="M24" s="33">
        <f t="shared" si="10"/>
        <v>-1940211354.6500001</v>
      </c>
      <c r="N24" s="74" t="s">
        <v>26</v>
      </c>
    </row>
    <row r="25" spans="1:14" s="11" customFormat="1" ht="33" customHeight="1" x14ac:dyDescent="0.25">
      <c r="A25" s="70" t="s">
        <v>31</v>
      </c>
      <c r="B25" s="32" t="s">
        <v>32</v>
      </c>
      <c r="C25" s="33">
        <f t="shared" ref="C25:M25" si="11">C26</f>
        <v>0</v>
      </c>
      <c r="D25" s="33">
        <f t="shared" si="11"/>
        <v>0</v>
      </c>
      <c r="E25" s="33">
        <f t="shared" si="11"/>
        <v>0</v>
      </c>
      <c r="F25" s="33">
        <f t="shared" si="11"/>
        <v>0</v>
      </c>
      <c r="G25" s="33">
        <f t="shared" si="11"/>
        <v>0</v>
      </c>
      <c r="H25" s="33">
        <f t="shared" si="11"/>
        <v>0</v>
      </c>
      <c r="I25" s="31">
        <f t="shared" si="1"/>
        <v>0</v>
      </c>
      <c r="J25" s="33">
        <f t="shared" si="11"/>
        <v>836184133.6400001</v>
      </c>
      <c r="K25" s="33">
        <f t="shared" si="11"/>
        <v>0</v>
      </c>
      <c r="L25" s="33">
        <f t="shared" si="11"/>
        <v>836184133.6400001</v>
      </c>
      <c r="M25" s="33">
        <f t="shared" si="11"/>
        <v>-836184133.6400001</v>
      </c>
      <c r="N25" s="74" t="s">
        <v>26</v>
      </c>
    </row>
    <row r="26" spans="1:14" s="11" customFormat="1" ht="33" customHeight="1" x14ac:dyDescent="0.25">
      <c r="A26" s="70" t="s">
        <v>33</v>
      </c>
      <c r="B26" s="32" t="s">
        <v>34</v>
      </c>
      <c r="C26" s="33">
        <f t="shared" ref="C26:M26" si="12">C27+C28</f>
        <v>0</v>
      </c>
      <c r="D26" s="33">
        <f t="shared" si="12"/>
        <v>0</v>
      </c>
      <c r="E26" s="33">
        <f t="shared" si="12"/>
        <v>0</v>
      </c>
      <c r="F26" s="33">
        <f t="shared" si="12"/>
        <v>0</v>
      </c>
      <c r="G26" s="33">
        <f t="shared" si="12"/>
        <v>0</v>
      </c>
      <c r="H26" s="33">
        <f t="shared" si="12"/>
        <v>0</v>
      </c>
      <c r="I26" s="31">
        <f t="shared" si="1"/>
        <v>0</v>
      </c>
      <c r="J26" s="33">
        <f t="shared" si="12"/>
        <v>836184133.6400001</v>
      </c>
      <c r="K26" s="33">
        <f t="shared" si="12"/>
        <v>0</v>
      </c>
      <c r="L26" s="33">
        <f t="shared" si="12"/>
        <v>836184133.6400001</v>
      </c>
      <c r="M26" s="33">
        <f t="shared" si="12"/>
        <v>-836184133.6400001</v>
      </c>
      <c r="N26" s="74" t="s">
        <v>26</v>
      </c>
    </row>
    <row r="27" spans="1:14" s="13" customFormat="1" ht="50.25" customHeight="1" x14ac:dyDescent="0.25">
      <c r="A27" s="72" t="s">
        <v>35</v>
      </c>
      <c r="B27" s="34" t="s">
        <v>36</v>
      </c>
      <c r="C27" s="35">
        <v>0</v>
      </c>
      <c r="D27" s="36">
        <f t="shared" ref="D27:M29" si="13">D28</f>
        <v>0</v>
      </c>
      <c r="E27" s="36">
        <f t="shared" si="13"/>
        <v>0</v>
      </c>
      <c r="F27" s="36">
        <f t="shared" si="13"/>
        <v>0</v>
      </c>
      <c r="G27" s="35">
        <f>+D27-E27-F27</f>
        <v>0</v>
      </c>
      <c r="H27" s="35">
        <f>+C27+G27</f>
        <v>0</v>
      </c>
      <c r="I27" s="37">
        <f t="shared" si="1"/>
        <v>0</v>
      </c>
      <c r="J27" s="38">
        <f>2440619.54+1348851.36+3580374.56</f>
        <v>7369845.4600000009</v>
      </c>
      <c r="K27" s="38">
        <v>0</v>
      </c>
      <c r="L27" s="35">
        <f>J27-K27</f>
        <v>7369845.4600000009</v>
      </c>
      <c r="M27" s="35">
        <f>H27-L27</f>
        <v>-7369845.4600000009</v>
      </c>
      <c r="N27" s="75" t="s">
        <v>26</v>
      </c>
    </row>
    <row r="28" spans="1:14" s="13" customFormat="1" ht="48.75" customHeight="1" x14ac:dyDescent="0.25">
      <c r="A28" s="72" t="s">
        <v>37</v>
      </c>
      <c r="B28" s="34" t="s">
        <v>38</v>
      </c>
      <c r="C28" s="35">
        <v>0</v>
      </c>
      <c r="D28" s="36">
        <f t="shared" si="13"/>
        <v>0</v>
      </c>
      <c r="E28" s="36">
        <f t="shared" si="13"/>
        <v>0</v>
      </c>
      <c r="F28" s="36">
        <f t="shared" si="13"/>
        <v>0</v>
      </c>
      <c r="G28" s="35">
        <f>+D28-E28-F28</f>
        <v>0</v>
      </c>
      <c r="H28" s="35">
        <f>+C28+G28</f>
        <v>0</v>
      </c>
      <c r="I28" s="37">
        <f t="shared" si="1"/>
        <v>0</v>
      </c>
      <c r="J28" s="38">
        <f>260516832.27+316502219.95+251795235.96</f>
        <v>828814288.18000007</v>
      </c>
      <c r="K28" s="38">
        <v>0</v>
      </c>
      <c r="L28" s="35">
        <f>J28-K28</f>
        <v>828814288.18000007</v>
      </c>
      <c r="M28" s="35">
        <f>H28-L28</f>
        <v>-828814288.18000007</v>
      </c>
      <c r="N28" s="75" t="s">
        <v>26</v>
      </c>
    </row>
    <row r="29" spans="1:14" s="11" customFormat="1" ht="33" customHeight="1" x14ac:dyDescent="0.25">
      <c r="A29" s="70" t="s">
        <v>39</v>
      </c>
      <c r="B29" s="32" t="s">
        <v>40</v>
      </c>
      <c r="C29" s="33">
        <f>C30</f>
        <v>0</v>
      </c>
      <c r="D29" s="33">
        <f t="shared" si="13"/>
        <v>0</v>
      </c>
      <c r="E29" s="33">
        <f t="shared" si="13"/>
        <v>0</v>
      </c>
      <c r="F29" s="33">
        <f t="shared" si="13"/>
        <v>0</v>
      </c>
      <c r="G29" s="33">
        <f t="shared" si="13"/>
        <v>0</v>
      </c>
      <c r="H29" s="33">
        <f t="shared" si="13"/>
        <v>0</v>
      </c>
      <c r="I29" s="31">
        <f t="shared" si="1"/>
        <v>0</v>
      </c>
      <c r="J29" s="33">
        <f t="shared" si="13"/>
        <v>1104027221.01</v>
      </c>
      <c r="K29" s="33">
        <f t="shared" si="13"/>
        <v>0</v>
      </c>
      <c r="L29" s="33">
        <f t="shared" si="13"/>
        <v>1104027221.01</v>
      </c>
      <c r="M29" s="33">
        <f t="shared" si="13"/>
        <v>-1104027221.01</v>
      </c>
      <c r="N29" s="74" t="s">
        <v>26</v>
      </c>
    </row>
    <row r="30" spans="1:14" s="13" customFormat="1" ht="76.5" customHeight="1" x14ac:dyDescent="0.25">
      <c r="A30" s="72" t="s">
        <v>41</v>
      </c>
      <c r="B30" s="34" t="s">
        <v>42</v>
      </c>
      <c r="C30" s="35">
        <v>0</v>
      </c>
      <c r="D30" s="36">
        <v>0</v>
      </c>
      <c r="E30" s="36">
        <v>0</v>
      </c>
      <c r="F30" s="36">
        <v>0</v>
      </c>
      <c r="G30" s="35">
        <f>+D30-E30-F30</f>
        <v>0</v>
      </c>
      <c r="H30" s="35">
        <f>+C30+G30</f>
        <v>0</v>
      </c>
      <c r="I30" s="37">
        <f t="shared" si="1"/>
        <v>0</v>
      </c>
      <c r="J30" s="38">
        <f>1074440866.68+20447695.98+9138658.35</f>
        <v>1104027221.01</v>
      </c>
      <c r="K30" s="38">
        <v>0</v>
      </c>
      <c r="L30" s="35">
        <f>J30-K30</f>
        <v>1104027221.01</v>
      </c>
      <c r="M30" s="35">
        <f>H30-L30</f>
        <v>-1104027221.01</v>
      </c>
      <c r="N30" s="75" t="s">
        <v>26</v>
      </c>
    </row>
    <row r="31" spans="1:14" s="13" customFormat="1" ht="42.75" customHeight="1" x14ac:dyDescent="0.25">
      <c r="A31" s="70" t="s">
        <v>54</v>
      </c>
      <c r="B31" s="32" t="s">
        <v>53</v>
      </c>
      <c r="C31" s="33">
        <f t="shared" ref="C31:M31" si="14">C32</f>
        <v>0</v>
      </c>
      <c r="D31" s="33">
        <f t="shared" si="14"/>
        <v>0</v>
      </c>
      <c r="E31" s="33">
        <f t="shared" si="14"/>
        <v>0</v>
      </c>
      <c r="F31" s="33">
        <f t="shared" si="14"/>
        <v>0</v>
      </c>
      <c r="G31" s="33">
        <f t="shared" si="14"/>
        <v>0</v>
      </c>
      <c r="H31" s="33">
        <f t="shared" si="14"/>
        <v>0</v>
      </c>
      <c r="I31" s="37">
        <f t="shared" si="1"/>
        <v>0</v>
      </c>
      <c r="J31" s="33">
        <f t="shared" si="14"/>
        <v>8718903</v>
      </c>
      <c r="K31" s="33">
        <f t="shared" si="14"/>
        <v>0</v>
      </c>
      <c r="L31" s="33">
        <f t="shared" si="14"/>
        <v>8718903</v>
      </c>
      <c r="M31" s="33">
        <f t="shared" si="14"/>
        <v>-8718903</v>
      </c>
      <c r="N31" s="74" t="s">
        <v>26</v>
      </c>
    </row>
    <row r="32" spans="1:14" s="11" customFormat="1" ht="42.75" customHeight="1" x14ac:dyDescent="0.25">
      <c r="A32" s="70" t="s">
        <v>52</v>
      </c>
      <c r="B32" s="32" t="s">
        <v>51</v>
      </c>
      <c r="C32" s="33">
        <f>C33+C34</f>
        <v>0</v>
      </c>
      <c r="D32" s="33">
        <f t="shared" ref="D32:H32" si="15">D33+D34</f>
        <v>0</v>
      </c>
      <c r="E32" s="33">
        <f t="shared" si="15"/>
        <v>0</v>
      </c>
      <c r="F32" s="33">
        <f t="shared" si="15"/>
        <v>0</v>
      </c>
      <c r="G32" s="33">
        <f t="shared" si="15"/>
        <v>0</v>
      </c>
      <c r="H32" s="33">
        <f t="shared" si="15"/>
        <v>0</v>
      </c>
      <c r="I32" s="31">
        <f t="shared" si="1"/>
        <v>0</v>
      </c>
      <c r="J32" s="33">
        <f>J33+J34</f>
        <v>8718903</v>
      </c>
      <c r="K32" s="33">
        <f t="shared" ref="K32:M32" si="16">K33+K34</f>
        <v>0</v>
      </c>
      <c r="L32" s="33">
        <f>L33+L34</f>
        <v>8718903</v>
      </c>
      <c r="M32" s="33">
        <f t="shared" si="16"/>
        <v>-8718903</v>
      </c>
      <c r="N32" s="74" t="s">
        <v>26</v>
      </c>
    </row>
    <row r="33" spans="1:16" s="13" customFormat="1" ht="42.75" customHeight="1" x14ac:dyDescent="0.25">
      <c r="A33" s="72" t="s">
        <v>83</v>
      </c>
      <c r="B33" s="34" t="s">
        <v>84</v>
      </c>
      <c r="C33" s="35">
        <v>0</v>
      </c>
      <c r="D33" s="36">
        <v>0</v>
      </c>
      <c r="E33" s="36">
        <v>0</v>
      </c>
      <c r="F33" s="36">
        <v>0</v>
      </c>
      <c r="G33" s="35">
        <f>+D33-E33-F33</f>
        <v>0</v>
      </c>
      <c r="H33" s="35">
        <f>+C33+G33</f>
        <v>0</v>
      </c>
      <c r="I33" s="37">
        <f t="shared" si="1"/>
        <v>0</v>
      </c>
      <c r="J33" s="38">
        <v>2013301</v>
      </c>
      <c r="K33" s="38">
        <v>0</v>
      </c>
      <c r="L33" s="35">
        <f>J33-K33</f>
        <v>2013301</v>
      </c>
      <c r="M33" s="35">
        <f>H33-L33</f>
        <v>-2013301</v>
      </c>
      <c r="N33" s="75" t="s">
        <v>26</v>
      </c>
    </row>
    <row r="34" spans="1:16" s="13" customFormat="1" ht="42.75" customHeight="1" thickBot="1" x14ac:dyDescent="0.3">
      <c r="A34" s="72" t="s">
        <v>49</v>
      </c>
      <c r="B34" s="34" t="s">
        <v>50</v>
      </c>
      <c r="C34" s="35">
        <v>0</v>
      </c>
      <c r="D34" s="36">
        <v>0</v>
      </c>
      <c r="E34" s="36">
        <v>0</v>
      </c>
      <c r="F34" s="36">
        <v>0</v>
      </c>
      <c r="G34" s="35">
        <f>+D34-E34-F34</f>
        <v>0</v>
      </c>
      <c r="H34" s="35">
        <f>+C34+G34</f>
        <v>0</v>
      </c>
      <c r="I34" s="37">
        <f t="shared" si="1"/>
        <v>0</v>
      </c>
      <c r="J34" s="38">
        <v>6705602</v>
      </c>
      <c r="K34" s="38">
        <v>0</v>
      </c>
      <c r="L34" s="35">
        <f>J34-K34</f>
        <v>6705602</v>
      </c>
      <c r="M34" s="35">
        <f>H34-L34</f>
        <v>-6705602</v>
      </c>
      <c r="N34" s="75" t="s">
        <v>26</v>
      </c>
    </row>
    <row r="35" spans="1:16" s="11" customFormat="1" ht="34.5" customHeight="1" thickBot="1" x14ac:dyDescent="0.3">
      <c r="A35" s="64">
        <v>4</v>
      </c>
      <c r="B35" s="65" t="s">
        <v>43</v>
      </c>
      <c r="C35" s="66">
        <f t="shared" ref="C35:M35" si="17">C36+C37+C38</f>
        <v>9233748278525</v>
      </c>
      <c r="D35" s="66">
        <f t="shared" si="17"/>
        <v>0</v>
      </c>
      <c r="E35" s="66">
        <f t="shared" si="17"/>
        <v>0</v>
      </c>
      <c r="F35" s="66">
        <f t="shared" si="17"/>
        <v>1236484428934</v>
      </c>
      <c r="G35" s="66">
        <f t="shared" si="17"/>
        <v>-1236484428934</v>
      </c>
      <c r="H35" s="66">
        <f>H36+H37+H38</f>
        <v>7997263849591</v>
      </c>
      <c r="I35" s="51">
        <f t="shared" si="1"/>
        <v>0.96423658408907631</v>
      </c>
      <c r="J35" s="66">
        <f>J36+J37+J38</f>
        <v>1333707599530.8601</v>
      </c>
      <c r="K35" s="66">
        <f t="shared" si="17"/>
        <v>0</v>
      </c>
      <c r="L35" s="66">
        <f t="shared" si="17"/>
        <v>1333707599530.8601</v>
      </c>
      <c r="M35" s="66">
        <f t="shared" si="17"/>
        <v>6663556250060.1396</v>
      </c>
      <c r="N35" s="67">
        <f>+L35/H35</f>
        <v>0.16677048858392601</v>
      </c>
      <c r="O35" s="27"/>
    </row>
    <row r="36" spans="1:16" s="14" customFormat="1" ht="33" customHeight="1" x14ac:dyDescent="0.25">
      <c r="A36" s="78">
        <v>41</v>
      </c>
      <c r="B36" s="58" t="s">
        <v>44</v>
      </c>
      <c r="C36" s="59">
        <v>10647256000</v>
      </c>
      <c r="D36" s="60">
        <v>0</v>
      </c>
      <c r="E36" s="60">
        <v>0</v>
      </c>
      <c r="F36" s="60">
        <v>5000000000</v>
      </c>
      <c r="G36" s="60">
        <f>+D36-E36-F36</f>
        <v>-5000000000</v>
      </c>
      <c r="H36" s="61">
        <f>+C36+G36</f>
        <v>5647256000</v>
      </c>
      <c r="I36" s="62">
        <f t="shared" si="1"/>
        <v>6.8089423299382901E-4</v>
      </c>
      <c r="J36" s="63">
        <v>2048911.96</v>
      </c>
      <c r="K36" s="63">
        <v>0</v>
      </c>
      <c r="L36" s="59">
        <f>J36-K36</f>
        <v>2048911.96</v>
      </c>
      <c r="M36" s="59">
        <f>H36-L36</f>
        <v>5645207088.04</v>
      </c>
      <c r="N36" s="79">
        <f>+L36/H36</f>
        <v>3.6281549127576296E-4</v>
      </c>
      <c r="O36" s="15"/>
      <c r="P36" s="9"/>
    </row>
    <row r="37" spans="1:16" s="14" customFormat="1" ht="33" customHeight="1" x14ac:dyDescent="0.25">
      <c r="A37" s="80">
        <v>42</v>
      </c>
      <c r="B37" s="40" t="s">
        <v>45</v>
      </c>
      <c r="C37" s="43">
        <v>2013839757091</v>
      </c>
      <c r="D37" s="44">
        <v>0</v>
      </c>
      <c r="E37" s="44">
        <v>0</v>
      </c>
      <c r="F37" s="44">
        <v>0</v>
      </c>
      <c r="G37" s="60">
        <f>+D37-E37-F37</f>
        <v>0</v>
      </c>
      <c r="H37" s="35">
        <f>+C37+G37</f>
        <v>2013839757091</v>
      </c>
      <c r="I37" s="37">
        <f t="shared" si="1"/>
        <v>0.24281029171989998</v>
      </c>
      <c r="J37" s="38">
        <v>249389339510</v>
      </c>
      <c r="K37" s="38">
        <v>0</v>
      </c>
      <c r="L37" s="41">
        <f>J37-K37</f>
        <v>249389339510</v>
      </c>
      <c r="M37" s="59">
        <f>H37-L37</f>
        <v>1764450417581</v>
      </c>
      <c r="N37" s="73">
        <f>+L37/H37</f>
        <v>0.12383772771982809</v>
      </c>
      <c r="O37" s="15"/>
      <c r="P37" s="9"/>
    </row>
    <row r="38" spans="1:16" s="14" customFormat="1" ht="33" customHeight="1" thickBot="1" x14ac:dyDescent="0.3">
      <c r="A38" s="80">
        <v>43</v>
      </c>
      <c r="B38" s="40" t="s">
        <v>46</v>
      </c>
      <c r="C38" s="41">
        <v>7209261265434</v>
      </c>
      <c r="D38" s="42">
        <v>0</v>
      </c>
      <c r="E38" s="42">
        <v>0</v>
      </c>
      <c r="F38" s="36">
        <v>1231484428934</v>
      </c>
      <c r="G38" s="60">
        <f>+D38-E38-F38</f>
        <v>-1231484428934</v>
      </c>
      <c r="H38" s="35">
        <f>+C38+G38</f>
        <v>5977776836500</v>
      </c>
      <c r="I38" s="37">
        <f t="shared" si="1"/>
        <v>0.72074539813618244</v>
      </c>
      <c r="J38" s="38">
        <v>1084316211108.9</v>
      </c>
      <c r="K38" s="38">
        <v>0</v>
      </c>
      <c r="L38" s="41">
        <f>J38-K38</f>
        <v>1084316211108.9</v>
      </c>
      <c r="M38" s="41">
        <f>H38-L38</f>
        <v>4893460625391.0996</v>
      </c>
      <c r="N38" s="73">
        <f>+L38/H38</f>
        <v>0.18139121629434551</v>
      </c>
      <c r="O38" s="15"/>
      <c r="P38" s="9"/>
    </row>
    <row r="39" spans="1:16" s="7" customFormat="1" ht="33" customHeight="1" thickBot="1" x14ac:dyDescent="0.3">
      <c r="A39" s="87" t="s">
        <v>47</v>
      </c>
      <c r="B39" s="88"/>
      <c r="C39" s="24">
        <f t="shared" ref="C39:H39" si="18">C8+C35</f>
        <v>9530365807793</v>
      </c>
      <c r="D39" s="24">
        <f t="shared" si="18"/>
        <v>0</v>
      </c>
      <c r="E39" s="24">
        <f t="shared" si="18"/>
        <v>0</v>
      </c>
      <c r="F39" s="24">
        <f t="shared" si="18"/>
        <v>1236484428934</v>
      </c>
      <c r="G39" s="24">
        <f t="shared" si="18"/>
        <v>-1236484428934</v>
      </c>
      <c r="H39" s="24">
        <f t="shared" si="18"/>
        <v>8293881378859</v>
      </c>
      <c r="I39" s="25">
        <f t="shared" si="1"/>
        <v>1</v>
      </c>
      <c r="J39" s="24">
        <f>J8+J35</f>
        <v>1391386060510.1401</v>
      </c>
      <c r="K39" s="24">
        <f>K8+K35</f>
        <v>0</v>
      </c>
      <c r="L39" s="24">
        <f>L8+L35</f>
        <v>1391386060510.1401</v>
      </c>
      <c r="M39" s="24">
        <f>M8+M35</f>
        <v>6902495318348.8594</v>
      </c>
      <c r="N39" s="26">
        <f>+L39/H39</f>
        <v>0.16776054502741813</v>
      </c>
      <c r="O39" s="16"/>
      <c r="P39" s="9"/>
    </row>
    <row r="40" spans="1:16" s="2" customFormat="1" ht="14.25" customHeight="1" x14ac:dyDescent="0.25">
      <c r="A40" s="17"/>
      <c r="D40" s="7"/>
      <c r="E40" s="7"/>
      <c r="F40" s="7"/>
      <c r="G40" s="7"/>
      <c r="I40" s="18"/>
      <c r="J40" s="8"/>
      <c r="K40" s="8"/>
      <c r="L40" s="8"/>
      <c r="M40" s="8"/>
      <c r="N40" s="18"/>
    </row>
    <row r="41" spans="1:16" s="2" customFormat="1" ht="14.25" customHeight="1" x14ac:dyDescent="0.25">
      <c r="A41" s="17" t="s">
        <v>87</v>
      </c>
      <c r="D41" s="7"/>
      <c r="E41" s="7"/>
      <c r="F41" s="7"/>
      <c r="G41" s="7"/>
      <c r="I41" s="18"/>
      <c r="J41" s="8"/>
      <c r="K41" s="8"/>
      <c r="L41" s="8"/>
      <c r="M41" s="8"/>
      <c r="N41" s="18"/>
    </row>
    <row r="42" spans="1:16" s="2" customFormat="1" ht="14.25" customHeight="1" x14ac:dyDescent="0.25">
      <c r="A42" s="17" t="s">
        <v>48</v>
      </c>
      <c r="D42" s="7"/>
      <c r="E42" s="7"/>
      <c r="F42" s="7"/>
      <c r="G42" s="7"/>
      <c r="I42" s="18"/>
      <c r="J42" s="8"/>
      <c r="K42" s="8"/>
      <c r="L42" s="8"/>
      <c r="M42" s="8"/>
      <c r="N42" s="18"/>
    </row>
    <row r="43" spans="1:16" s="2" customFormat="1" ht="14.25" customHeight="1" x14ac:dyDescent="0.25">
      <c r="A43" s="17"/>
      <c r="D43" s="7"/>
      <c r="E43" s="7"/>
      <c r="F43" s="7"/>
      <c r="G43" s="7"/>
      <c r="I43" s="18"/>
      <c r="J43" s="8"/>
      <c r="K43" s="8"/>
      <c r="L43" s="8"/>
      <c r="M43" s="8"/>
      <c r="N43" s="18"/>
    </row>
    <row r="44" spans="1:16" s="2" customFormat="1" ht="14.25" customHeight="1" x14ac:dyDescent="0.25">
      <c r="A44" s="17"/>
      <c r="D44" s="7"/>
      <c r="E44" s="7"/>
      <c r="F44" s="7"/>
      <c r="G44" s="7"/>
      <c r="I44" s="18"/>
      <c r="J44" s="8"/>
      <c r="K44" s="8"/>
      <c r="L44" s="8"/>
      <c r="M44" s="8"/>
      <c r="N44" s="18"/>
    </row>
    <row r="45" spans="1:16" s="2" customFormat="1" ht="14.25" customHeight="1" x14ac:dyDescent="0.25">
      <c r="A45" s="17"/>
      <c r="D45" s="7"/>
      <c r="E45" s="7"/>
      <c r="F45" s="7"/>
      <c r="G45" s="7"/>
      <c r="I45" s="18"/>
      <c r="J45" s="8"/>
      <c r="K45" s="8"/>
      <c r="L45" s="8"/>
      <c r="M45" s="8"/>
      <c r="N45" s="18"/>
    </row>
    <row r="46" spans="1:16" s="2" customFormat="1" ht="14.25" customHeight="1" x14ac:dyDescent="0.25">
      <c r="A46" s="17"/>
      <c r="D46" s="7"/>
      <c r="E46" s="7"/>
      <c r="F46" s="7"/>
      <c r="G46" s="7"/>
      <c r="I46" s="18"/>
      <c r="J46" s="8"/>
      <c r="K46" s="8"/>
      <c r="L46" s="8"/>
      <c r="M46" s="8"/>
      <c r="N46" s="18"/>
    </row>
    <row r="47" spans="1:16" s="2" customFormat="1" ht="14.25" customHeight="1" x14ac:dyDescent="0.25">
      <c r="A47" s="17"/>
      <c r="C47" s="83"/>
      <c r="D47" s="7"/>
      <c r="E47" s="7"/>
      <c r="F47" s="7"/>
      <c r="G47" s="7"/>
      <c r="I47" s="18"/>
      <c r="J47" s="8"/>
      <c r="K47" s="8"/>
      <c r="L47" s="8"/>
      <c r="M47" s="8"/>
      <c r="N47" s="18"/>
    </row>
    <row r="48" spans="1:16" s="2" customFormat="1" ht="14.25" customHeight="1" x14ac:dyDescent="0.25">
      <c r="A48" s="17"/>
      <c r="C48" s="8"/>
      <c r="D48" s="7"/>
      <c r="E48" s="7"/>
      <c r="F48" s="7"/>
      <c r="G48" s="7"/>
      <c r="I48" s="18"/>
      <c r="J48" s="8"/>
      <c r="K48" s="8"/>
      <c r="L48" s="8"/>
      <c r="M48" s="8"/>
      <c r="N48" s="18"/>
    </row>
    <row r="49" spans="1:14" s="2" customFormat="1" ht="14.25" customHeight="1" x14ac:dyDescent="0.25">
      <c r="A49" s="17"/>
      <c r="D49" s="7"/>
      <c r="E49" s="7"/>
      <c r="F49" s="7"/>
      <c r="G49" s="7"/>
      <c r="I49" s="18"/>
      <c r="J49" s="8"/>
      <c r="K49" s="8"/>
      <c r="L49" s="8"/>
      <c r="M49" s="8"/>
      <c r="N49" s="18"/>
    </row>
    <row r="50" spans="1:14" s="2" customFormat="1" ht="14.25" customHeight="1" x14ac:dyDescent="0.25">
      <c r="A50" s="17"/>
      <c r="D50" s="7"/>
      <c r="E50" s="7"/>
      <c r="F50" s="7"/>
      <c r="G50" s="7"/>
      <c r="I50" s="18"/>
      <c r="J50" s="8"/>
      <c r="K50" s="8"/>
      <c r="L50" s="8"/>
      <c r="M50" s="8"/>
      <c r="N50" s="18"/>
    </row>
    <row r="51" spans="1:14" s="2" customFormat="1" ht="14.25" customHeight="1" x14ac:dyDescent="0.25">
      <c r="A51" s="17"/>
      <c r="D51" s="7"/>
      <c r="E51" s="7"/>
      <c r="F51" s="7"/>
      <c r="G51" s="7"/>
      <c r="I51" s="18"/>
      <c r="J51" s="8"/>
      <c r="K51" s="8"/>
      <c r="L51" s="8"/>
      <c r="M51" s="8"/>
      <c r="N51" s="18"/>
    </row>
    <row r="52" spans="1:14" s="2" customFormat="1" ht="33" customHeight="1" x14ac:dyDescent="0.25">
      <c r="A52" s="4"/>
      <c r="D52" s="7"/>
      <c r="E52" s="7"/>
      <c r="F52" s="7"/>
      <c r="G52" s="7"/>
      <c r="K52" s="8"/>
    </row>
    <row r="53" spans="1:14" s="2" customFormat="1" ht="33" customHeight="1" x14ac:dyDescent="0.25">
      <c r="A53" s="4"/>
      <c r="D53" s="7"/>
      <c r="E53" s="7"/>
      <c r="F53" s="7"/>
      <c r="G53" s="7"/>
      <c r="K53" s="8"/>
    </row>
    <row r="54" spans="1:14" s="2" customFormat="1" ht="33" customHeight="1" x14ac:dyDescent="0.25">
      <c r="A54" s="4"/>
      <c r="D54" s="7"/>
      <c r="E54" s="7"/>
      <c r="F54" s="7"/>
      <c r="G54" s="7"/>
      <c r="K54" s="8"/>
    </row>
  </sheetData>
  <mergeCells count="16">
    <mergeCell ref="A39:B39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 verticalCentered="1"/>
  <pageMargins left="0.11811023622047245" right="0.11811023622047245" top="0.43307086614173229" bottom="0.59055118110236227" header="0.23622047244094491" footer="0.19685039370078741"/>
  <pageSetup paperSize="5" scale="40" orientation="landscape" r:id="rId1"/>
  <headerFooter>
    <oddFooter>&amp;RPAG.&amp;P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C805D-8DB4-4DFD-94EB-C69B4C168424}">
  <dimension ref="A1:X57"/>
  <sheetViews>
    <sheetView topLeftCell="A35" zoomScale="60" zoomScaleNormal="60" workbookViewId="0">
      <selection activeCell="F51" sqref="F51"/>
    </sheetView>
  </sheetViews>
  <sheetFormatPr baseColWidth="10" defaultRowHeight="33" customHeight="1" x14ac:dyDescent="0.25"/>
  <cols>
    <col min="1" max="1" width="30.140625" style="19" customWidth="1"/>
    <col min="2" max="2" width="45.140625" style="3" customWidth="1"/>
    <col min="3" max="3" width="28.7109375" style="3" customWidth="1"/>
    <col min="4" max="4" width="16" style="20" customWidth="1"/>
    <col min="5" max="5" width="19" style="20" customWidth="1"/>
    <col min="6" max="6" width="29.140625" style="20" customWidth="1"/>
    <col min="7" max="7" width="27.85546875" style="20" customWidth="1"/>
    <col min="8" max="8" width="31.85546875" style="3" customWidth="1"/>
    <col min="9" max="9" width="27.85546875" style="3" customWidth="1"/>
    <col min="10" max="10" width="28.42578125" style="3" customWidth="1"/>
    <col min="11" max="11" width="25.28515625" style="21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23.140625" style="2" customWidth="1"/>
    <col min="17" max="23" width="11.42578125" style="2"/>
    <col min="24" max="16384" width="11.42578125" style="3"/>
  </cols>
  <sheetData>
    <row r="1" spans="1:24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1"/>
      <c r="P1" s="1"/>
      <c r="Q1" s="1"/>
      <c r="X1" s="2"/>
    </row>
    <row r="2" spans="1:24" ht="15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1"/>
      <c r="P2" s="1"/>
      <c r="Q2" s="1"/>
      <c r="X2" s="2"/>
    </row>
    <row r="3" spans="1:24" ht="31.5" customHeight="1" x14ac:dyDescent="0.25">
      <c r="A3" s="90" t="s">
        <v>88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X3" s="2"/>
    </row>
    <row r="4" spans="1:24" ht="15.75" customHeight="1" x14ac:dyDescent="0.25">
      <c r="A4" s="4"/>
      <c r="B4" s="2"/>
      <c r="C4" s="2"/>
      <c r="D4" s="2"/>
      <c r="E4" s="2"/>
      <c r="F4" s="2"/>
      <c r="G4" s="2"/>
      <c r="H4" s="5"/>
      <c r="I4" s="5"/>
      <c r="J4" s="5" t="s">
        <v>2</v>
      </c>
      <c r="K4" s="6"/>
      <c r="L4" s="91" t="s">
        <v>3</v>
      </c>
      <c r="M4" s="91"/>
      <c r="X4" s="2"/>
    </row>
    <row r="5" spans="1:24" ht="18" customHeight="1" thickBot="1" x14ac:dyDescent="0.3">
      <c r="A5" s="4"/>
      <c r="B5" s="2"/>
      <c r="C5" s="22"/>
      <c r="D5" s="7"/>
      <c r="E5" s="7"/>
      <c r="F5" s="23"/>
      <c r="G5" s="7"/>
      <c r="H5" s="2"/>
      <c r="I5" s="2"/>
      <c r="J5" s="8"/>
      <c r="K5" s="8"/>
      <c r="L5" s="2"/>
      <c r="M5" s="2"/>
      <c r="X5" s="2"/>
    </row>
    <row r="6" spans="1:24" ht="54" customHeight="1" x14ac:dyDescent="0.25">
      <c r="A6" s="92" t="s">
        <v>4</v>
      </c>
      <c r="B6" s="94" t="s">
        <v>5</v>
      </c>
      <c r="C6" s="94" t="s">
        <v>6</v>
      </c>
      <c r="D6" s="94" t="s">
        <v>7</v>
      </c>
      <c r="E6" s="94"/>
      <c r="F6" s="94"/>
      <c r="G6" s="94"/>
      <c r="H6" s="94" t="s">
        <v>66</v>
      </c>
      <c r="I6" s="94" t="s">
        <v>8</v>
      </c>
      <c r="J6" s="94" t="s">
        <v>79</v>
      </c>
      <c r="K6" s="94" t="s">
        <v>68</v>
      </c>
      <c r="L6" s="94" t="s">
        <v>9</v>
      </c>
      <c r="M6" s="94" t="s">
        <v>10</v>
      </c>
      <c r="N6" s="96" t="s">
        <v>11</v>
      </c>
    </row>
    <row r="7" spans="1:24" ht="110.25" customHeight="1" thickBot="1" x14ac:dyDescent="0.3">
      <c r="A7" s="93"/>
      <c r="B7" s="95"/>
      <c r="C7" s="95"/>
      <c r="D7" s="81" t="s">
        <v>12</v>
      </c>
      <c r="E7" s="81" t="s">
        <v>13</v>
      </c>
      <c r="F7" s="81" t="s">
        <v>65</v>
      </c>
      <c r="G7" s="81" t="s">
        <v>67</v>
      </c>
      <c r="H7" s="95"/>
      <c r="I7" s="95"/>
      <c r="J7" s="95"/>
      <c r="K7" s="95"/>
      <c r="L7" s="95"/>
      <c r="M7" s="95"/>
      <c r="N7" s="97"/>
    </row>
    <row r="8" spans="1:24" s="10" customFormat="1" ht="53.25" customHeight="1" thickBot="1" x14ac:dyDescent="0.3">
      <c r="A8" s="48">
        <v>3</v>
      </c>
      <c r="B8" s="49" t="s">
        <v>14</v>
      </c>
      <c r="C8" s="50">
        <f t="shared" ref="C8:M9" si="0">C9</f>
        <v>296617529268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296617529268</v>
      </c>
      <c r="I8" s="51">
        <f t="shared" ref="I8:I22" si="1">H8/$H$42</f>
        <v>3.5763415910923732E-2</v>
      </c>
      <c r="J8" s="50">
        <f t="shared" si="0"/>
        <v>74639073054.439987</v>
      </c>
      <c r="K8" s="50">
        <f t="shared" si="0"/>
        <v>0</v>
      </c>
      <c r="L8" s="50">
        <f>L9</f>
        <v>74639073054.439987</v>
      </c>
      <c r="M8" s="50">
        <f t="shared" si="0"/>
        <v>221978456213.56</v>
      </c>
      <c r="N8" s="52">
        <f>+L8/H8</f>
        <v>0.25163405965465396</v>
      </c>
      <c r="O8" s="9"/>
      <c r="P8" s="84"/>
      <c r="Q8" s="9"/>
      <c r="R8" s="9"/>
      <c r="S8" s="9"/>
      <c r="T8" s="9"/>
      <c r="U8" s="9"/>
      <c r="V8" s="9"/>
      <c r="W8" s="9"/>
    </row>
    <row r="9" spans="1:24" s="12" customFormat="1" ht="50.25" customHeight="1" x14ac:dyDescent="0.25">
      <c r="A9" s="68" t="s">
        <v>15</v>
      </c>
      <c r="B9" s="45" t="s">
        <v>16</v>
      </c>
      <c r="C9" s="46">
        <f t="shared" si="0"/>
        <v>296617529268</v>
      </c>
      <c r="D9" s="46">
        <f t="shared" si="0"/>
        <v>0</v>
      </c>
      <c r="E9" s="46">
        <f t="shared" si="0"/>
        <v>0</v>
      </c>
      <c r="F9" s="46">
        <f t="shared" si="0"/>
        <v>0</v>
      </c>
      <c r="G9" s="46">
        <f t="shared" si="0"/>
        <v>0</v>
      </c>
      <c r="H9" s="46">
        <f t="shared" si="0"/>
        <v>296617529268</v>
      </c>
      <c r="I9" s="47">
        <f t="shared" si="1"/>
        <v>3.5763415910923732E-2</v>
      </c>
      <c r="J9" s="46">
        <f t="shared" si="0"/>
        <v>74639073054.439987</v>
      </c>
      <c r="K9" s="46">
        <f t="shared" si="0"/>
        <v>0</v>
      </c>
      <c r="L9" s="46">
        <f>L10</f>
        <v>74639073054.439987</v>
      </c>
      <c r="M9" s="46">
        <f t="shared" si="0"/>
        <v>221978456213.56</v>
      </c>
      <c r="N9" s="69">
        <f t="shared" ref="N9:N13" si="2">+L9/H9</f>
        <v>0.25163405965465396</v>
      </c>
      <c r="O9" s="11"/>
      <c r="P9" s="11"/>
      <c r="Q9" s="11"/>
      <c r="R9" s="11"/>
      <c r="S9" s="11"/>
      <c r="T9" s="11"/>
      <c r="U9" s="11"/>
      <c r="V9" s="11"/>
      <c r="W9" s="11"/>
    </row>
    <row r="10" spans="1:24" s="12" customFormat="1" ht="45.75" customHeight="1" x14ac:dyDescent="0.25">
      <c r="A10" s="70" t="s">
        <v>17</v>
      </c>
      <c r="B10" s="28" t="s">
        <v>16</v>
      </c>
      <c r="C10" s="29">
        <f t="shared" ref="C10:M10" si="3">C11+C26</f>
        <v>296617529268</v>
      </c>
      <c r="D10" s="29">
        <f t="shared" si="3"/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296617529268</v>
      </c>
      <c r="I10" s="30">
        <f t="shared" si="1"/>
        <v>3.5763415910923732E-2</v>
      </c>
      <c r="J10" s="29">
        <f t="shared" si="3"/>
        <v>74639073054.439987</v>
      </c>
      <c r="K10" s="29">
        <f t="shared" si="3"/>
        <v>0</v>
      </c>
      <c r="L10" s="29">
        <f>L11+L26</f>
        <v>74639073054.439987</v>
      </c>
      <c r="M10" s="29">
        <f t="shared" si="3"/>
        <v>221978456213.56</v>
      </c>
      <c r="N10" s="71">
        <f t="shared" si="2"/>
        <v>0.25163405965465396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4" s="12" customFormat="1" ht="33" customHeight="1" x14ac:dyDescent="0.25">
      <c r="A11" s="70" t="s">
        <v>18</v>
      </c>
      <c r="B11" s="28" t="s">
        <v>19</v>
      </c>
      <c r="C11" s="29">
        <f t="shared" ref="C11:J11" si="4">+C12</f>
        <v>296617529268</v>
      </c>
      <c r="D11" s="29">
        <f t="shared" si="4"/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296617529268</v>
      </c>
      <c r="I11" s="30">
        <f t="shared" si="1"/>
        <v>3.5763415910923732E-2</v>
      </c>
      <c r="J11" s="29">
        <f t="shared" si="4"/>
        <v>71251045523.469986</v>
      </c>
      <c r="K11" s="29">
        <f>K12+K15+K18</f>
        <v>0</v>
      </c>
      <c r="L11" s="29">
        <f>+L12</f>
        <v>71251045523.469986</v>
      </c>
      <c r="M11" s="29">
        <f>+M12</f>
        <v>225366483744.53</v>
      </c>
      <c r="N11" s="71">
        <f t="shared" si="2"/>
        <v>0.24021185025478792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4" s="12" customFormat="1" ht="33" customHeight="1" x14ac:dyDescent="0.25">
      <c r="A12" s="70" t="s">
        <v>20</v>
      </c>
      <c r="B12" s="28" t="s">
        <v>21</v>
      </c>
      <c r="C12" s="33">
        <f t="shared" ref="C12:H12" si="5">+C13+C15+C18</f>
        <v>296617529268</v>
      </c>
      <c r="D12" s="33">
        <f t="shared" si="5"/>
        <v>0</v>
      </c>
      <c r="E12" s="33">
        <f t="shared" si="5"/>
        <v>0</v>
      </c>
      <c r="F12" s="33">
        <f t="shared" si="5"/>
        <v>0</v>
      </c>
      <c r="G12" s="33">
        <f t="shared" si="5"/>
        <v>0</v>
      </c>
      <c r="H12" s="33">
        <f t="shared" si="5"/>
        <v>296617529268</v>
      </c>
      <c r="I12" s="31">
        <f t="shared" si="1"/>
        <v>3.5763415910923732E-2</v>
      </c>
      <c r="J12" s="33">
        <f>+J13+J15+J18+J23</f>
        <v>71251045523.469986</v>
      </c>
      <c r="K12" s="33">
        <f>+K13</f>
        <v>0</v>
      </c>
      <c r="L12" s="33">
        <f>+L13+L15+L18+L23</f>
        <v>71251045523.469986</v>
      </c>
      <c r="M12" s="33">
        <f>+M13+M15+M18+M23</f>
        <v>225366483744.53</v>
      </c>
      <c r="N12" s="71">
        <f t="shared" si="2"/>
        <v>0.24021185025478792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4" s="11" customFormat="1" ht="33" customHeight="1" x14ac:dyDescent="0.25">
      <c r="A13" s="70" t="s">
        <v>22</v>
      </c>
      <c r="B13" s="32" t="s">
        <v>23</v>
      </c>
      <c r="C13" s="33">
        <f t="shared" ref="C13:J13" si="6">+C14</f>
        <v>296617529268</v>
      </c>
      <c r="D13" s="33">
        <f t="shared" si="6"/>
        <v>0</v>
      </c>
      <c r="E13" s="33">
        <f t="shared" si="6"/>
        <v>0</v>
      </c>
      <c r="F13" s="33">
        <f t="shared" si="6"/>
        <v>0</v>
      </c>
      <c r="G13" s="33">
        <f t="shared" si="6"/>
        <v>0</v>
      </c>
      <c r="H13" s="33">
        <f t="shared" si="6"/>
        <v>296617529268</v>
      </c>
      <c r="I13" s="31">
        <f t="shared" si="1"/>
        <v>3.5763415910923732E-2</v>
      </c>
      <c r="J13" s="33">
        <f t="shared" si="6"/>
        <v>71003819722.829987</v>
      </c>
      <c r="K13" s="33">
        <f>+K14</f>
        <v>0</v>
      </c>
      <c r="L13" s="33">
        <f>+L14</f>
        <v>71003819722.829987</v>
      </c>
      <c r="M13" s="33">
        <f>+M14</f>
        <v>225613709545.17001</v>
      </c>
      <c r="N13" s="71">
        <f t="shared" si="2"/>
        <v>0.2393783668081079</v>
      </c>
    </row>
    <row r="14" spans="1:24" s="13" customFormat="1" ht="47.25" customHeight="1" x14ac:dyDescent="0.25">
      <c r="A14" s="72" t="s">
        <v>24</v>
      </c>
      <c r="B14" s="34" t="s">
        <v>25</v>
      </c>
      <c r="C14" s="35">
        <v>296617529268</v>
      </c>
      <c r="D14" s="36">
        <v>0</v>
      </c>
      <c r="E14" s="36">
        <v>0</v>
      </c>
      <c r="F14" s="36">
        <v>0</v>
      </c>
      <c r="G14" s="35">
        <f>+D14-E14-F14</f>
        <v>0</v>
      </c>
      <c r="H14" s="35">
        <f>+C14+G14</f>
        <v>296617529268</v>
      </c>
      <c r="I14" s="37">
        <f t="shared" si="1"/>
        <v>3.5763415910923732E-2</v>
      </c>
      <c r="J14" s="38">
        <f>21141448505.01+15907735044.91+18498703109.98+15455933062.93</f>
        <v>71003819722.829987</v>
      </c>
      <c r="K14" s="38">
        <v>0</v>
      </c>
      <c r="L14" s="35">
        <f>J14-K14</f>
        <v>71003819722.829987</v>
      </c>
      <c r="M14" s="35">
        <f>H14-L14</f>
        <v>225613709545.17001</v>
      </c>
      <c r="N14" s="73">
        <f>+L14/H14</f>
        <v>0.2393783668081079</v>
      </c>
    </row>
    <row r="15" spans="1:24" s="13" customFormat="1" ht="47.25" customHeight="1" x14ac:dyDescent="0.25">
      <c r="A15" s="70" t="s">
        <v>71</v>
      </c>
      <c r="B15" s="32" t="s">
        <v>72</v>
      </c>
      <c r="C15" s="35">
        <f t="shared" ref="C15:M16" si="7">+C16</f>
        <v>0</v>
      </c>
      <c r="D15" s="35">
        <f t="shared" si="7"/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 t="shared" si="7"/>
        <v>0</v>
      </c>
      <c r="I15" s="31">
        <f t="shared" si="1"/>
        <v>0</v>
      </c>
      <c r="J15" s="39">
        <f t="shared" si="7"/>
        <v>62131088</v>
      </c>
      <c r="K15" s="39">
        <f t="shared" si="7"/>
        <v>0</v>
      </c>
      <c r="L15" s="39">
        <f t="shared" si="7"/>
        <v>62131088</v>
      </c>
      <c r="M15" s="39">
        <f t="shared" si="7"/>
        <v>-62131088</v>
      </c>
      <c r="N15" s="74" t="s">
        <v>26</v>
      </c>
    </row>
    <row r="16" spans="1:24" s="13" customFormat="1" ht="47.25" customHeight="1" x14ac:dyDescent="0.25">
      <c r="A16" s="70" t="s">
        <v>75</v>
      </c>
      <c r="B16" s="32" t="s">
        <v>73</v>
      </c>
      <c r="C16" s="35">
        <f t="shared" si="7"/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1">
        <f t="shared" si="1"/>
        <v>0</v>
      </c>
      <c r="J16" s="39">
        <f t="shared" si="7"/>
        <v>62131088</v>
      </c>
      <c r="K16" s="39">
        <f t="shared" si="7"/>
        <v>0</v>
      </c>
      <c r="L16" s="39">
        <f t="shared" si="7"/>
        <v>62131088</v>
      </c>
      <c r="M16" s="39">
        <f t="shared" si="7"/>
        <v>-62131088</v>
      </c>
      <c r="N16" s="74" t="s">
        <v>26</v>
      </c>
    </row>
    <row r="17" spans="1:14" s="13" customFormat="1" ht="47.25" customHeight="1" x14ac:dyDescent="0.25">
      <c r="A17" s="72" t="s">
        <v>81</v>
      </c>
      <c r="B17" s="34" t="s">
        <v>82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f>+C17+G17</f>
        <v>0</v>
      </c>
      <c r="I17" s="37">
        <f t="shared" si="1"/>
        <v>0</v>
      </c>
      <c r="J17" s="35">
        <v>62131088</v>
      </c>
      <c r="K17" s="35">
        <v>0</v>
      </c>
      <c r="L17" s="35">
        <f>J17-K17</f>
        <v>62131088</v>
      </c>
      <c r="M17" s="35">
        <f>H17-L17</f>
        <v>-62131088</v>
      </c>
      <c r="N17" s="75" t="s">
        <v>26</v>
      </c>
    </row>
    <row r="18" spans="1:14" s="11" customFormat="1" ht="47.25" customHeight="1" x14ac:dyDescent="0.25">
      <c r="A18" s="70" t="s">
        <v>59</v>
      </c>
      <c r="B18" s="32" t="s">
        <v>64</v>
      </c>
      <c r="C18" s="33">
        <f t="shared" ref="C18:M21" si="8">C19</f>
        <v>0</v>
      </c>
      <c r="D18" s="33">
        <f t="shared" si="8"/>
        <v>0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31">
        <f t="shared" si="1"/>
        <v>0</v>
      </c>
      <c r="J18" s="33">
        <f t="shared" si="8"/>
        <v>172094712.63999999</v>
      </c>
      <c r="K18" s="33">
        <f t="shared" si="8"/>
        <v>0</v>
      </c>
      <c r="L18" s="33">
        <f t="shared" si="8"/>
        <v>172094712.63999999</v>
      </c>
      <c r="M18" s="33">
        <f t="shared" si="8"/>
        <v>-172094712.63999999</v>
      </c>
      <c r="N18" s="74" t="s">
        <v>26</v>
      </c>
    </row>
    <row r="19" spans="1:14" s="11" customFormat="1" ht="47.25" customHeight="1" x14ac:dyDescent="0.25">
      <c r="A19" s="70" t="s">
        <v>58</v>
      </c>
      <c r="B19" s="32" t="s">
        <v>63</v>
      </c>
      <c r="C19" s="33">
        <f t="shared" si="8"/>
        <v>0</v>
      </c>
      <c r="D19" s="33">
        <f t="shared" si="8"/>
        <v>0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1">
        <f t="shared" si="1"/>
        <v>0</v>
      </c>
      <c r="J19" s="33">
        <f t="shared" si="8"/>
        <v>172094712.63999999</v>
      </c>
      <c r="K19" s="33">
        <f t="shared" si="8"/>
        <v>0</v>
      </c>
      <c r="L19" s="33">
        <f t="shared" si="8"/>
        <v>172094712.63999999</v>
      </c>
      <c r="M19" s="33">
        <f t="shared" si="8"/>
        <v>-172094712.63999999</v>
      </c>
      <c r="N19" s="74" t="s">
        <v>26</v>
      </c>
    </row>
    <row r="20" spans="1:14" s="11" customFormat="1" ht="79.5" customHeight="1" x14ac:dyDescent="0.25">
      <c r="A20" s="70" t="s">
        <v>57</v>
      </c>
      <c r="B20" s="32" t="s">
        <v>62</v>
      </c>
      <c r="C20" s="33">
        <f t="shared" si="8"/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1">
        <f t="shared" si="1"/>
        <v>0</v>
      </c>
      <c r="J20" s="33">
        <f t="shared" si="8"/>
        <v>172094712.63999999</v>
      </c>
      <c r="K20" s="33">
        <f t="shared" si="8"/>
        <v>0</v>
      </c>
      <c r="L20" s="33">
        <f t="shared" si="8"/>
        <v>172094712.63999999</v>
      </c>
      <c r="M20" s="33">
        <f t="shared" si="8"/>
        <v>-172094712.63999999</v>
      </c>
      <c r="N20" s="74" t="s">
        <v>26</v>
      </c>
    </row>
    <row r="21" spans="1:14" s="11" customFormat="1" ht="47.25" customHeight="1" x14ac:dyDescent="0.25">
      <c r="A21" s="70" t="s">
        <v>56</v>
      </c>
      <c r="B21" s="32" t="s">
        <v>61</v>
      </c>
      <c r="C21" s="33">
        <f t="shared" si="8"/>
        <v>0</v>
      </c>
      <c r="D21" s="33">
        <f t="shared" si="8"/>
        <v>0</v>
      </c>
      <c r="E21" s="33">
        <f t="shared" si="8"/>
        <v>0</v>
      </c>
      <c r="F21" s="33">
        <f t="shared" si="8"/>
        <v>0</v>
      </c>
      <c r="G21" s="33">
        <f t="shared" si="8"/>
        <v>0</v>
      </c>
      <c r="H21" s="33">
        <f t="shared" si="8"/>
        <v>0</v>
      </c>
      <c r="I21" s="31">
        <f t="shared" si="1"/>
        <v>0</v>
      </c>
      <c r="J21" s="33">
        <f t="shared" si="8"/>
        <v>172094712.63999999</v>
      </c>
      <c r="K21" s="33">
        <f t="shared" si="8"/>
        <v>0</v>
      </c>
      <c r="L21" s="33">
        <f t="shared" si="8"/>
        <v>172094712.63999999</v>
      </c>
      <c r="M21" s="33">
        <f t="shared" si="8"/>
        <v>-172094712.63999999</v>
      </c>
      <c r="N21" s="74" t="s">
        <v>26</v>
      </c>
    </row>
    <row r="22" spans="1:14" s="13" customFormat="1" ht="61.5" customHeight="1" x14ac:dyDescent="0.25">
      <c r="A22" s="72" t="s">
        <v>55</v>
      </c>
      <c r="B22" s="34" t="s">
        <v>60</v>
      </c>
      <c r="C22" s="35">
        <v>0</v>
      </c>
      <c r="D22" s="36">
        <v>0</v>
      </c>
      <c r="E22" s="36">
        <v>0</v>
      </c>
      <c r="F22" s="36">
        <v>0</v>
      </c>
      <c r="G22" s="35">
        <f>+D22-E22-F22</f>
        <v>0</v>
      </c>
      <c r="H22" s="35">
        <f>+C22+G22</f>
        <v>0</v>
      </c>
      <c r="I22" s="37">
        <f t="shared" si="1"/>
        <v>0</v>
      </c>
      <c r="J22" s="38">
        <f>36557935.74+82583612.78+371425.21+52581738.91</f>
        <v>172094712.63999999</v>
      </c>
      <c r="K22" s="38">
        <v>0</v>
      </c>
      <c r="L22" s="35">
        <f>J22-K22</f>
        <v>172094712.63999999</v>
      </c>
      <c r="M22" s="35">
        <f>H22-L22</f>
        <v>-172094712.63999999</v>
      </c>
      <c r="N22" s="75" t="s">
        <v>26</v>
      </c>
    </row>
    <row r="23" spans="1:14" s="13" customFormat="1" ht="40.5" customHeight="1" x14ac:dyDescent="0.25">
      <c r="A23" s="70" t="s">
        <v>93</v>
      </c>
      <c r="B23" s="32" t="s">
        <v>90</v>
      </c>
      <c r="C23" s="33">
        <f t="shared" ref="C23:H23" si="9">C24+C32</f>
        <v>0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7">
        <f t="shared" ref="I23:I25" si="10">H23/$H$42</f>
        <v>0</v>
      </c>
      <c r="J23" s="33">
        <f>+J24</f>
        <v>13000000</v>
      </c>
      <c r="K23" s="38">
        <v>0</v>
      </c>
      <c r="L23" s="33">
        <f>+L24</f>
        <v>13000000</v>
      </c>
      <c r="M23" s="33">
        <f t="shared" ref="M23:M25" si="11">H23-L23</f>
        <v>-13000000</v>
      </c>
      <c r="N23" s="75" t="s">
        <v>26</v>
      </c>
    </row>
    <row r="24" spans="1:14" s="13" customFormat="1" ht="40.5" customHeight="1" x14ac:dyDescent="0.25">
      <c r="A24" s="70" t="s">
        <v>94</v>
      </c>
      <c r="B24" s="32" t="s">
        <v>91</v>
      </c>
      <c r="C24" s="33">
        <f t="shared" ref="C24:H24" si="12">C25+C33</f>
        <v>0</v>
      </c>
      <c r="D24" s="33">
        <f t="shared" si="12"/>
        <v>0</v>
      </c>
      <c r="E24" s="33">
        <f t="shared" si="12"/>
        <v>0</v>
      </c>
      <c r="F24" s="33">
        <f t="shared" si="12"/>
        <v>0</v>
      </c>
      <c r="G24" s="33">
        <f t="shared" si="12"/>
        <v>0</v>
      </c>
      <c r="H24" s="33">
        <f t="shared" si="12"/>
        <v>0</v>
      </c>
      <c r="I24" s="37">
        <f t="shared" si="10"/>
        <v>0</v>
      </c>
      <c r="J24" s="33">
        <f>+J25</f>
        <v>13000000</v>
      </c>
      <c r="K24" s="38">
        <v>0</v>
      </c>
      <c r="L24" s="33">
        <f>+L25</f>
        <v>13000000</v>
      </c>
      <c r="M24" s="33">
        <f t="shared" si="11"/>
        <v>-13000000</v>
      </c>
      <c r="N24" s="75" t="s">
        <v>26</v>
      </c>
    </row>
    <row r="25" spans="1:14" s="13" customFormat="1" ht="37.5" customHeight="1" x14ac:dyDescent="0.25">
      <c r="A25" s="70" t="s">
        <v>95</v>
      </c>
      <c r="B25" s="34" t="s">
        <v>92</v>
      </c>
      <c r="C25" s="33">
        <f t="shared" ref="C25:H25" si="13">C26+C34</f>
        <v>0</v>
      </c>
      <c r="D25" s="33">
        <f t="shared" si="13"/>
        <v>0</v>
      </c>
      <c r="E25" s="33">
        <f t="shared" si="13"/>
        <v>0</v>
      </c>
      <c r="F25" s="33">
        <f t="shared" si="13"/>
        <v>0</v>
      </c>
      <c r="G25" s="33">
        <f t="shared" si="13"/>
        <v>0</v>
      </c>
      <c r="H25" s="33">
        <f t="shared" si="13"/>
        <v>0</v>
      </c>
      <c r="I25" s="37">
        <f t="shared" si="10"/>
        <v>0</v>
      </c>
      <c r="J25" s="38">
        <v>13000000</v>
      </c>
      <c r="K25" s="38">
        <v>0</v>
      </c>
      <c r="L25" s="38">
        <f>+J25+K25</f>
        <v>13000000</v>
      </c>
      <c r="M25" s="35">
        <f t="shared" si="11"/>
        <v>-13000000</v>
      </c>
      <c r="N25" s="75" t="s">
        <v>26</v>
      </c>
    </row>
    <row r="26" spans="1:14" s="11" customFormat="1" ht="33" customHeight="1" x14ac:dyDescent="0.25">
      <c r="A26" s="70" t="s">
        <v>27</v>
      </c>
      <c r="B26" s="32" t="s">
        <v>28</v>
      </c>
      <c r="C26" s="33">
        <f t="shared" ref="C26:M26" si="14">C27+C35</f>
        <v>0</v>
      </c>
      <c r="D26" s="33">
        <f t="shared" si="14"/>
        <v>0</v>
      </c>
      <c r="E26" s="33">
        <f t="shared" si="14"/>
        <v>0</v>
      </c>
      <c r="F26" s="33">
        <f t="shared" si="14"/>
        <v>0</v>
      </c>
      <c r="G26" s="33">
        <f t="shared" si="14"/>
        <v>0</v>
      </c>
      <c r="H26" s="33">
        <f t="shared" si="14"/>
        <v>0</v>
      </c>
      <c r="I26" s="31">
        <f t="shared" ref="I26:I42" si="15">H26/$H$42</f>
        <v>0</v>
      </c>
      <c r="J26" s="33">
        <f t="shared" si="14"/>
        <v>3388027530.9700003</v>
      </c>
      <c r="K26" s="33">
        <f t="shared" si="14"/>
        <v>0</v>
      </c>
      <c r="L26" s="33">
        <f t="shared" si="14"/>
        <v>3388027530.9700003</v>
      </c>
      <c r="M26" s="33">
        <f t="shared" si="14"/>
        <v>-3388027530.9700003</v>
      </c>
      <c r="N26" s="74" t="s">
        <v>26</v>
      </c>
    </row>
    <row r="27" spans="1:14" s="11" customFormat="1" ht="33" customHeight="1" x14ac:dyDescent="0.25">
      <c r="A27" s="70" t="s">
        <v>29</v>
      </c>
      <c r="B27" s="32" t="s">
        <v>30</v>
      </c>
      <c r="C27" s="33">
        <f t="shared" ref="C27:M27" si="16">C28+C32</f>
        <v>0</v>
      </c>
      <c r="D27" s="33">
        <f t="shared" si="16"/>
        <v>0</v>
      </c>
      <c r="E27" s="33">
        <f t="shared" si="16"/>
        <v>0</v>
      </c>
      <c r="F27" s="33">
        <f t="shared" si="16"/>
        <v>0</v>
      </c>
      <c r="G27" s="33">
        <f t="shared" si="16"/>
        <v>0</v>
      </c>
      <c r="H27" s="33">
        <f t="shared" si="16"/>
        <v>0</v>
      </c>
      <c r="I27" s="31">
        <f t="shared" si="15"/>
        <v>0</v>
      </c>
      <c r="J27" s="33">
        <f t="shared" si="16"/>
        <v>3379308627.9700003</v>
      </c>
      <c r="K27" s="33">
        <f t="shared" si="16"/>
        <v>0</v>
      </c>
      <c r="L27" s="33">
        <f t="shared" si="16"/>
        <v>3379308627.9700003</v>
      </c>
      <c r="M27" s="33">
        <f t="shared" si="16"/>
        <v>-3379308627.9700003</v>
      </c>
      <c r="N27" s="74" t="s">
        <v>26</v>
      </c>
    </row>
    <row r="28" spans="1:14" s="11" customFormat="1" ht="33" customHeight="1" x14ac:dyDescent="0.25">
      <c r="A28" s="70" t="s">
        <v>31</v>
      </c>
      <c r="B28" s="32" t="s">
        <v>32</v>
      </c>
      <c r="C28" s="33">
        <f t="shared" ref="C28:M28" si="17">C29</f>
        <v>0</v>
      </c>
      <c r="D28" s="33">
        <f t="shared" si="17"/>
        <v>0</v>
      </c>
      <c r="E28" s="33">
        <f t="shared" si="17"/>
        <v>0</v>
      </c>
      <c r="F28" s="33">
        <f t="shared" si="17"/>
        <v>0</v>
      </c>
      <c r="G28" s="33">
        <f t="shared" si="17"/>
        <v>0</v>
      </c>
      <c r="H28" s="33">
        <f t="shared" si="17"/>
        <v>0</v>
      </c>
      <c r="I28" s="31">
        <f t="shared" si="15"/>
        <v>0</v>
      </c>
      <c r="J28" s="33">
        <f t="shared" si="17"/>
        <v>1103230980.8399999</v>
      </c>
      <c r="K28" s="33">
        <f t="shared" si="17"/>
        <v>0</v>
      </c>
      <c r="L28" s="33">
        <f t="shared" si="17"/>
        <v>1103230980.8399999</v>
      </c>
      <c r="M28" s="33">
        <f t="shared" si="17"/>
        <v>-1103230980.8399999</v>
      </c>
      <c r="N28" s="74" t="s">
        <v>26</v>
      </c>
    </row>
    <row r="29" spans="1:14" s="11" customFormat="1" ht="33" customHeight="1" x14ac:dyDescent="0.25">
      <c r="A29" s="70" t="s">
        <v>33</v>
      </c>
      <c r="B29" s="32" t="s">
        <v>34</v>
      </c>
      <c r="C29" s="33">
        <f t="shared" ref="C29:M29" si="18">C30+C31</f>
        <v>0</v>
      </c>
      <c r="D29" s="33">
        <f t="shared" si="18"/>
        <v>0</v>
      </c>
      <c r="E29" s="33">
        <f t="shared" si="18"/>
        <v>0</v>
      </c>
      <c r="F29" s="33">
        <f t="shared" si="18"/>
        <v>0</v>
      </c>
      <c r="G29" s="33">
        <f t="shared" si="18"/>
        <v>0</v>
      </c>
      <c r="H29" s="33">
        <f t="shared" si="18"/>
        <v>0</v>
      </c>
      <c r="I29" s="31">
        <f t="shared" si="15"/>
        <v>0</v>
      </c>
      <c r="J29" s="33">
        <f t="shared" si="18"/>
        <v>1103230980.8399999</v>
      </c>
      <c r="K29" s="33">
        <f t="shared" si="18"/>
        <v>0</v>
      </c>
      <c r="L29" s="33">
        <f t="shared" si="18"/>
        <v>1103230980.8399999</v>
      </c>
      <c r="M29" s="33">
        <f t="shared" si="18"/>
        <v>-1103230980.8399999</v>
      </c>
      <c r="N29" s="74" t="s">
        <v>26</v>
      </c>
    </row>
    <row r="30" spans="1:14" s="13" customFormat="1" ht="50.25" customHeight="1" x14ac:dyDescent="0.25">
      <c r="A30" s="72" t="s">
        <v>35</v>
      </c>
      <c r="B30" s="34" t="s">
        <v>36</v>
      </c>
      <c r="C30" s="35">
        <v>0</v>
      </c>
      <c r="D30" s="36">
        <f t="shared" ref="D30:M32" si="19">D31</f>
        <v>0</v>
      </c>
      <c r="E30" s="36">
        <f t="shared" si="19"/>
        <v>0</v>
      </c>
      <c r="F30" s="36">
        <f t="shared" si="19"/>
        <v>0</v>
      </c>
      <c r="G30" s="35">
        <f>+D30-E30-F30</f>
        <v>0</v>
      </c>
      <c r="H30" s="35">
        <f>+C30+G30</f>
        <v>0</v>
      </c>
      <c r="I30" s="37">
        <f t="shared" si="15"/>
        <v>0</v>
      </c>
      <c r="J30" s="38">
        <f>2440619.54+1348851.36+3580374.56+1667204.62</f>
        <v>9037050.0800000019</v>
      </c>
      <c r="K30" s="38">
        <v>0</v>
      </c>
      <c r="L30" s="35">
        <f>J30-K30</f>
        <v>9037050.0800000019</v>
      </c>
      <c r="M30" s="35">
        <f>H30-L30</f>
        <v>-9037050.0800000019</v>
      </c>
      <c r="N30" s="75" t="s">
        <v>26</v>
      </c>
    </row>
    <row r="31" spans="1:14" s="13" customFormat="1" ht="48.75" customHeight="1" x14ac:dyDescent="0.25">
      <c r="A31" s="72" t="s">
        <v>37</v>
      </c>
      <c r="B31" s="34" t="s">
        <v>38</v>
      </c>
      <c r="C31" s="35">
        <v>0</v>
      </c>
      <c r="D31" s="36">
        <f t="shared" si="19"/>
        <v>0</v>
      </c>
      <c r="E31" s="36">
        <f t="shared" si="19"/>
        <v>0</v>
      </c>
      <c r="F31" s="36">
        <f t="shared" si="19"/>
        <v>0</v>
      </c>
      <c r="G31" s="35">
        <f>+D31-E31-F31</f>
        <v>0</v>
      </c>
      <c r="H31" s="35">
        <f>+C31+G31</f>
        <v>0</v>
      </c>
      <c r="I31" s="37">
        <f t="shared" si="15"/>
        <v>0</v>
      </c>
      <c r="J31" s="38">
        <f>260516832.27+316502219.95+251795235.96+265379642.58</f>
        <v>1094193930.76</v>
      </c>
      <c r="K31" s="38">
        <v>0</v>
      </c>
      <c r="L31" s="35">
        <f>J31-K31</f>
        <v>1094193930.76</v>
      </c>
      <c r="M31" s="35">
        <f>H31-L31</f>
        <v>-1094193930.76</v>
      </c>
      <c r="N31" s="75" t="s">
        <v>26</v>
      </c>
    </row>
    <row r="32" spans="1:14" s="11" customFormat="1" ht="33" customHeight="1" x14ac:dyDescent="0.25">
      <c r="A32" s="70" t="s">
        <v>39</v>
      </c>
      <c r="B32" s="32" t="s">
        <v>40</v>
      </c>
      <c r="C32" s="33">
        <f>C33</f>
        <v>0</v>
      </c>
      <c r="D32" s="33">
        <f t="shared" si="19"/>
        <v>0</v>
      </c>
      <c r="E32" s="33">
        <f t="shared" si="19"/>
        <v>0</v>
      </c>
      <c r="F32" s="33">
        <f t="shared" si="19"/>
        <v>0</v>
      </c>
      <c r="G32" s="33">
        <f t="shared" si="19"/>
        <v>0</v>
      </c>
      <c r="H32" s="33">
        <f t="shared" si="19"/>
        <v>0</v>
      </c>
      <c r="I32" s="31">
        <f t="shared" si="15"/>
        <v>0</v>
      </c>
      <c r="J32" s="33">
        <f t="shared" si="19"/>
        <v>2276077647.1300001</v>
      </c>
      <c r="K32" s="33">
        <f t="shared" si="19"/>
        <v>0</v>
      </c>
      <c r="L32" s="33">
        <f t="shared" si="19"/>
        <v>2276077647.1300001</v>
      </c>
      <c r="M32" s="33">
        <f t="shared" si="19"/>
        <v>-2276077647.1300001</v>
      </c>
      <c r="N32" s="74" t="s">
        <v>26</v>
      </c>
    </row>
    <row r="33" spans="1:16" s="13" customFormat="1" ht="76.5" customHeight="1" x14ac:dyDescent="0.25">
      <c r="A33" s="72" t="s">
        <v>41</v>
      </c>
      <c r="B33" s="34" t="s">
        <v>42</v>
      </c>
      <c r="C33" s="35">
        <v>0</v>
      </c>
      <c r="D33" s="36">
        <v>0</v>
      </c>
      <c r="E33" s="36">
        <v>0</v>
      </c>
      <c r="F33" s="36">
        <v>0</v>
      </c>
      <c r="G33" s="35">
        <f>+D33-E33-F33</f>
        <v>0</v>
      </c>
      <c r="H33" s="35">
        <f>+C33+G33</f>
        <v>0</v>
      </c>
      <c r="I33" s="37">
        <f t="shared" si="15"/>
        <v>0</v>
      </c>
      <c r="J33" s="38">
        <f>1074440866.68+20447695.98+9138658.35+1172050426.12</f>
        <v>2276077647.1300001</v>
      </c>
      <c r="K33" s="38">
        <v>0</v>
      </c>
      <c r="L33" s="35">
        <f>J33-K33</f>
        <v>2276077647.1300001</v>
      </c>
      <c r="M33" s="35">
        <f>H33-L33</f>
        <v>-2276077647.1300001</v>
      </c>
      <c r="N33" s="75" t="s">
        <v>26</v>
      </c>
    </row>
    <row r="34" spans="1:16" s="13" customFormat="1" ht="42.75" customHeight="1" x14ac:dyDescent="0.25">
      <c r="A34" s="70" t="s">
        <v>54</v>
      </c>
      <c r="B34" s="32" t="s">
        <v>53</v>
      </c>
      <c r="C34" s="33">
        <f t="shared" ref="C34:M34" si="20">C35</f>
        <v>0</v>
      </c>
      <c r="D34" s="33">
        <f t="shared" si="20"/>
        <v>0</v>
      </c>
      <c r="E34" s="33">
        <f t="shared" si="20"/>
        <v>0</v>
      </c>
      <c r="F34" s="33">
        <f t="shared" si="20"/>
        <v>0</v>
      </c>
      <c r="G34" s="33">
        <f t="shared" si="20"/>
        <v>0</v>
      </c>
      <c r="H34" s="33">
        <f t="shared" si="20"/>
        <v>0</v>
      </c>
      <c r="I34" s="37">
        <f t="shared" si="15"/>
        <v>0</v>
      </c>
      <c r="J34" s="33">
        <f t="shared" si="20"/>
        <v>8718903</v>
      </c>
      <c r="K34" s="33">
        <f t="shared" si="20"/>
        <v>0</v>
      </c>
      <c r="L34" s="33">
        <f t="shared" si="20"/>
        <v>8718903</v>
      </c>
      <c r="M34" s="33">
        <f t="shared" si="20"/>
        <v>-8718903</v>
      </c>
      <c r="N34" s="74" t="s">
        <v>26</v>
      </c>
    </row>
    <row r="35" spans="1:16" s="11" customFormat="1" ht="42.75" customHeight="1" x14ac:dyDescent="0.25">
      <c r="A35" s="70" t="s">
        <v>52</v>
      </c>
      <c r="B35" s="32" t="s">
        <v>51</v>
      </c>
      <c r="C35" s="33">
        <f>C36+C37</f>
        <v>0</v>
      </c>
      <c r="D35" s="33">
        <f t="shared" ref="D35:H35" si="21">D36+D37</f>
        <v>0</v>
      </c>
      <c r="E35" s="33">
        <f t="shared" si="21"/>
        <v>0</v>
      </c>
      <c r="F35" s="33">
        <f t="shared" si="21"/>
        <v>0</v>
      </c>
      <c r="G35" s="33">
        <f t="shared" si="21"/>
        <v>0</v>
      </c>
      <c r="H35" s="33">
        <f t="shared" si="21"/>
        <v>0</v>
      </c>
      <c r="I35" s="31">
        <f t="shared" si="15"/>
        <v>0</v>
      </c>
      <c r="J35" s="33">
        <f>J36+J37</f>
        <v>8718903</v>
      </c>
      <c r="K35" s="33">
        <f t="shared" ref="K35:M35" si="22">K36+K37</f>
        <v>0</v>
      </c>
      <c r="L35" s="33">
        <f>L36+L37</f>
        <v>8718903</v>
      </c>
      <c r="M35" s="33">
        <f t="shared" si="22"/>
        <v>-8718903</v>
      </c>
      <c r="N35" s="74" t="s">
        <v>26</v>
      </c>
    </row>
    <row r="36" spans="1:16" s="13" customFormat="1" ht="42.75" customHeight="1" x14ac:dyDescent="0.25">
      <c r="A36" s="72" t="s">
        <v>83</v>
      </c>
      <c r="B36" s="34" t="s">
        <v>84</v>
      </c>
      <c r="C36" s="35">
        <v>0</v>
      </c>
      <c r="D36" s="36">
        <v>0</v>
      </c>
      <c r="E36" s="36">
        <v>0</v>
      </c>
      <c r="F36" s="36">
        <v>0</v>
      </c>
      <c r="G36" s="35">
        <f>+D36-E36-F36</f>
        <v>0</v>
      </c>
      <c r="H36" s="35">
        <f>+C36+G36</f>
        <v>0</v>
      </c>
      <c r="I36" s="37">
        <f t="shared" si="15"/>
        <v>0</v>
      </c>
      <c r="J36" s="38">
        <v>2013301</v>
      </c>
      <c r="K36" s="38">
        <v>0</v>
      </c>
      <c r="L36" s="35">
        <f>J36-K36</f>
        <v>2013301</v>
      </c>
      <c r="M36" s="35">
        <f>H36-L36</f>
        <v>-2013301</v>
      </c>
      <c r="N36" s="75" t="s">
        <v>26</v>
      </c>
    </row>
    <row r="37" spans="1:16" s="13" customFormat="1" ht="42.75" customHeight="1" thickBot="1" x14ac:dyDescent="0.3">
      <c r="A37" s="72" t="s">
        <v>49</v>
      </c>
      <c r="B37" s="34" t="s">
        <v>50</v>
      </c>
      <c r="C37" s="35">
        <v>0</v>
      </c>
      <c r="D37" s="36">
        <v>0</v>
      </c>
      <c r="E37" s="36">
        <v>0</v>
      </c>
      <c r="F37" s="36">
        <v>0</v>
      </c>
      <c r="G37" s="35">
        <f>+D37-E37-F37</f>
        <v>0</v>
      </c>
      <c r="H37" s="35">
        <f>+C37+G37</f>
        <v>0</v>
      </c>
      <c r="I37" s="37">
        <f t="shared" si="15"/>
        <v>0</v>
      </c>
      <c r="J37" s="38">
        <v>6705602</v>
      </c>
      <c r="K37" s="38">
        <v>0</v>
      </c>
      <c r="L37" s="35">
        <f>J37-K37</f>
        <v>6705602</v>
      </c>
      <c r="M37" s="35">
        <f>H37-L37</f>
        <v>-6705602</v>
      </c>
      <c r="N37" s="75" t="s">
        <v>26</v>
      </c>
    </row>
    <row r="38" spans="1:16" s="11" customFormat="1" ht="34.5" customHeight="1" thickBot="1" x14ac:dyDescent="0.3">
      <c r="A38" s="64">
        <v>4</v>
      </c>
      <c r="B38" s="65" t="s">
        <v>43</v>
      </c>
      <c r="C38" s="66">
        <f t="shared" ref="C38:M38" si="23">C39+C40+C41</f>
        <v>9233748278525</v>
      </c>
      <c r="D38" s="66">
        <f t="shared" si="23"/>
        <v>0</v>
      </c>
      <c r="E38" s="66">
        <f t="shared" si="23"/>
        <v>0</v>
      </c>
      <c r="F38" s="66">
        <f t="shared" si="23"/>
        <v>1236484428934</v>
      </c>
      <c r="G38" s="66">
        <f t="shared" si="23"/>
        <v>-1236484428934</v>
      </c>
      <c r="H38" s="66">
        <f>H39+H40+H41</f>
        <v>7997263849591</v>
      </c>
      <c r="I38" s="51">
        <f t="shared" si="15"/>
        <v>0.96423658408907631</v>
      </c>
      <c r="J38" s="66">
        <f>J39+J40+J41</f>
        <v>1335134197007.54</v>
      </c>
      <c r="K38" s="66">
        <f t="shared" si="23"/>
        <v>0</v>
      </c>
      <c r="L38" s="66">
        <f t="shared" si="23"/>
        <v>1335134197007.54</v>
      </c>
      <c r="M38" s="66">
        <f t="shared" si="23"/>
        <v>6662129652583.46</v>
      </c>
      <c r="N38" s="67">
        <f>+L38/H38</f>
        <v>0.16694887427977284</v>
      </c>
      <c r="O38" s="27"/>
    </row>
    <row r="39" spans="1:16" s="14" customFormat="1" ht="33" customHeight="1" x14ac:dyDescent="0.25">
      <c r="A39" s="78">
        <v>41</v>
      </c>
      <c r="B39" s="58" t="s">
        <v>44</v>
      </c>
      <c r="C39" s="59">
        <v>10647256000</v>
      </c>
      <c r="D39" s="60">
        <v>0</v>
      </c>
      <c r="E39" s="60">
        <v>0</v>
      </c>
      <c r="F39" s="60">
        <v>5000000000</v>
      </c>
      <c r="G39" s="60">
        <f>+D39-E39-F39</f>
        <v>-5000000000</v>
      </c>
      <c r="H39" s="61">
        <f>+C39+G39</f>
        <v>5647256000</v>
      </c>
      <c r="I39" s="62">
        <f t="shared" si="15"/>
        <v>6.8089423299382901E-4</v>
      </c>
      <c r="J39" s="63">
        <v>367048911.96000004</v>
      </c>
      <c r="K39" s="63">
        <v>0</v>
      </c>
      <c r="L39" s="59">
        <f>J39-K39</f>
        <v>367048911.96000004</v>
      </c>
      <c r="M39" s="59">
        <f>H39-L39</f>
        <v>5280207088.04</v>
      </c>
      <c r="N39" s="79">
        <f>+L39/H39</f>
        <v>6.4995975383442872E-2</v>
      </c>
      <c r="O39" s="15"/>
      <c r="P39" s="9"/>
    </row>
    <row r="40" spans="1:16" s="14" customFormat="1" ht="33" customHeight="1" x14ac:dyDescent="0.25">
      <c r="A40" s="80">
        <v>42</v>
      </c>
      <c r="B40" s="40" t="s">
        <v>45</v>
      </c>
      <c r="C40" s="43">
        <v>2013839757091</v>
      </c>
      <c r="D40" s="44">
        <v>0</v>
      </c>
      <c r="E40" s="44">
        <v>0</v>
      </c>
      <c r="F40" s="44">
        <v>0</v>
      </c>
      <c r="G40" s="60">
        <f>+D40-E40-F40</f>
        <v>0</v>
      </c>
      <c r="H40" s="35">
        <f>+C40+G40</f>
        <v>2013839757091</v>
      </c>
      <c r="I40" s="37">
        <f t="shared" si="15"/>
        <v>0.24281029171989998</v>
      </c>
      <c r="J40" s="38">
        <v>249389339510</v>
      </c>
      <c r="K40" s="38">
        <v>0</v>
      </c>
      <c r="L40" s="41">
        <f>J40-K40</f>
        <v>249389339510</v>
      </c>
      <c r="M40" s="59">
        <f>H40-L40</f>
        <v>1764450417581</v>
      </c>
      <c r="N40" s="73">
        <f>+L40/H40</f>
        <v>0.12383772771982809</v>
      </c>
      <c r="O40" s="15"/>
      <c r="P40" s="9"/>
    </row>
    <row r="41" spans="1:16" s="14" customFormat="1" ht="33" customHeight="1" thickBot="1" x14ac:dyDescent="0.3">
      <c r="A41" s="80">
        <v>43</v>
      </c>
      <c r="B41" s="40" t="s">
        <v>46</v>
      </c>
      <c r="C41" s="41">
        <v>7209261265434</v>
      </c>
      <c r="D41" s="42">
        <v>0</v>
      </c>
      <c r="E41" s="42">
        <v>0</v>
      </c>
      <c r="F41" s="36">
        <v>1231484428934</v>
      </c>
      <c r="G41" s="60">
        <f>+D41-E41-F41</f>
        <v>-1231484428934</v>
      </c>
      <c r="H41" s="35">
        <f>+C41+G41</f>
        <v>5977776836500</v>
      </c>
      <c r="I41" s="37">
        <f t="shared" si="15"/>
        <v>0.72074539813618244</v>
      </c>
      <c r="J41" s="38">
        <v>1085377808585.58</v>
      </c>
      <c r="K41" s="38">
        <v>0</v>
      </c>
      <c r="L41" s="41">
        <f>J41-K41</f>
        <v>1085377808585.58</v>
      </c>
      <c r="M41" s="41">
        <f>H41-L41</f>
        <v>4892399027914.4199</v>
      </c>
      <c r="N41" s="73">
        <f>+L41/H41</f>
        <v>0.18156880697825964</v>
      </c>
      <c r="O41" s="15"/>
      <c r="P41" s="9"/>
    </row>
    <row r="42" spans="1:16" s="7" customFormat="1" ht="33" customHeight="1" thickBot="1" x14ac:dyDescent="0.3">
      <c r="A42" s="87" t="s">
        <v>47</v>
      </c>
      <c r="B42" s="88"/>
      <c r="C42" s="24">
        <f t="shared" ref="C42:H42" si="24">C8+C38</f>
        <v>9530365807793</v>
      </c>
      <c r="D42" s="24">
        <f t="shared" si="24"/>
        <v>0</v>
      </c>
      <c r="E42" s="24">
        <f t="shared" si="24"/>
        <v>0</v>
      </c>
      <c r="F42" s="24">
        <f t="shared" si="24"/>
        <v>1236484428934</v>
      </c>
      <c r="G42" s="24">
        <f t="shared" si="24"/>
        <v>-1236484428934</v>
      </c>
      <c r="H42" s="24">
        <f t="shared" si="24"/>
        <v>8293881378859</v>
      </c>
      <c r="I42" s="25">
        <f t="shared" si="15"/>
        <v>1</v>
      </c>
      <c r="J42" s="24">
        <f>J8+J38</f>
        <v>1409773270061.98</v>
      </c>
      <c r="K42" s="24">
        <f>K8+K38</f>
        <v>0</v>
      </c>
      <c r="L42" s="24">
        <f>L8+L38</f>
        <v>1409773270061.98</v>
      </c>
      <c r="M42" s="24">
        <f>M8+M38</f>
        <v>6884108108797.0195</v>
      </c>
      <c r="N42" s="26">
        <f>+L42/H42</f>
        <v>0.16997750578582838</v>
      </c>
      <c r="O42" s="16"/>
      <c r="P42" s="9"/>
    </row>
    <row r="43" spans="1:16" s="2" customFormat="1" ht="14.25" customHeight="1" x14ac:dyDescent="0.25">
      <c r="A43" s="17"/>
      <c r="D43" s="7"/>
      <c r="E43" s="7"/>
      <c r="F43" s="7"/>
      <c r="G43" s="7"/>
      <c r="I43" s="18"/>
      <c r="J43" s="8"/>
      <c r="K43" s="8"/>
      <c r="L43" s="8"/>
      <c r="M43" s="8"/>
      <c r="N43" s="18"/>
    </row>
    <row r="44" spans="1:16" s="2" customFormat="1" ht="14.25" customHeight="1" x14ac:dyDescent="0.25">
      <c r="A44" s="17" t="s">
        <v>89</v>
      </c>
      <c r="D44" s="7"/>
      <c r="E44" s="7"/>
      <c r="F44" s="7"/>
      <c r="G44" s="7"/>
      <c r="I44" s="18"/>
      <c r="J44" s="8"/>
      <c r="K44" s="8"/>
      <c r="L44" s="8"/>
      <c r="M44" s="8"/>
      <c r="N44" s="18"/>
    </row>
    <row r="45" spans="1:16" s="2" customFormat="1" ht="14.25" customHeight="1" x14ac:dyDescent="0.25">
      <c r="A45" s="17" t="s">
        <v>48</v>
      </c>
      <c r="D45" s="7"/>
      <c r="E45" s="7"/>
      <c r="F45" s="7"/>
      <c r="G45" s="7"/>
      <c r="I45" s="18"/>
      <c r="J45" s="8"/>
      <c r="K45" s="8"/>
      <c r="L45" s="8"/>
      <c r="M45" s="8"/>
      <c r="N45" s="18"/>
    </row>
    <row r="46" spans="1:16" s="2" customFormat="1" ht="14.25" customHeight="1" x14ac:dyDescent="0.25">
      <c r="A46" s="17"/>
      <c r="D46" s="7"/>
      <c r="E46" s="7"/>
      <c r="F46" s="7"/>
      <c r="G46" s="7"/>
      <c r="I46" s="18"/>
      <c r="J46" s="8"/>
      <c r="K46" s="8"/>
      <c r="L46" s="8"/>
      <c r="M46" s="8"/>
      <c r="N46" s="18"/>
    </row>
    <row r="47" spans="1:16" s="2" customFormat="1" ht="14.25" customHeight="1" x14ac:dyDescent="0.25">
      <c r="A47" s="17"/>
      <c r="D47" s="7"/>
      <c r="E47" s="7"/>
      <c r="F47" s="7"/>
      <c r="G47" s="7"/>
      <c r="I47" s="18"/>
      <c r="J47" s="8"/>
      <c r="K47" s="8"/>
      <c r="L47" s="8"/>
      <c r="M47" s="8"/>
      <c r="N47" s="18"/>
    </row>
    <row r="48" spans="1:16" s="2" customFormat="1" ht="14.25" customHeight="1" x14ac:dyDescent="0.25">
      <c r="A48" s="17"/>
      <c r="D48" s="7"/>
      <c r="E48" s="7"/>
      <c r="F48" s="7"/>
      <c r="G48" s="7"/>
      <c r="I48" s="18"/>
      <c r="J48" s="8"/>
      <c r="K48" s="8"/>
      <c r="L48" s="8"/>
      <c r="M48" s="8"/>
      <c r="N48" s="18"/>
    </row>
    <row r="49" spans="1:14" s="2" customFormat="1" ht="14.25" customHeight="1" x14ac:dyDescent="0.25">
      <c r="A49" s="17"/>
      <c r="D49" s="7"/>
      <c r="E49" s="7"/>
      <c r="F49" s="7"/>
      <c r="G49" s="7"/>
      <c r="I49" s="18"/>
      <c r="J49" s="8"/>
      <c r="K49" s="8"/>
      <c r="L49" s="8"/>
      <c r="M49" s="8"/>
      <c r="N49" s="18"/>
    </row>
    <row r="50" spans="1:14" s="2" customFormat="1" ht="14.25" customHeight="1" x14ac:dyDescent="0.25">
      <c r="A50" s="17"/>
      <c r="C50" s="83"/>
      <c r="D50" s="7"/>
      <c r="E50" s="7"/>
      <c r="F50" s="7"/>
      <c r="G50" s="7"/>
      <c r="I50" s="18"/>
      <c r="J50" s="8"/>
      <c r="K50" s="8"/>
      <c r="L50" s="8"/>
      <c r="M50" s="8"/>
      <c r="N50" s="18"/>
    </row>
    <row r="51" spans="1:14" s="2" customFormat="1" ht="14.25" customHeight="1" x14ac:dyDescent="0.25">
      <c r="A51" s="17"/>
      <c r="C51" s="8"/>
      <c r="D51" s="7"/>
      <c r="E51" s="7"/>
      <c r="F51" s="7"/>
      <c r="G51" s="7"/>
      <c r="I51" s="18"/>
      <c r="J51" s="8"/>
      <c r="K51" s="8"/>
      <c r="L51" s="8"/>
      <c r="M51" s="8"/>
      <c r="N51" s="18"/>
    </row>
    <row r="52" spans="1:14" s="2" customFormat="1" ht="14.25" customHeight="1" x14ac:dyDescent="0.25">
      <c r="A52" s="17"/>
      <c r="D52" s="7"/>
      <c r="E52" s="7"/>
      <c r="F52" s="7"/>
      <c r="G52" s="7"/>
      <c r="I52" s="18"/>
      <c r="J52" s="8"/>
      <c r="K52" s="8"/>
      <c r="L52" s="8"/>
      <c r="M52" s="8"/>
      <c r="N52" s="18"/>
    </row>
    <row r="53" spans="1:14" s="2" customFormat="1" ht="14.25" customHeight="1" x14ac:dyDescent="0.25">
      <c r="A53" s="17"/>
      <c r="D53" s="7"/>
      <c r="E53" s="7"/>
      <c r="F53" s="7"/>
      <c r="G53" s="7"/>
      <c r="I53" s="18"/>
      <c r="J53" s="8"/>
      <c r="K53" s="8"/>
      <c r="L53" s="8"/>
      <c r="M53" s="8"/>
      <c r="N53" s="18"/>
    </row>
    <row r="54" spans="1:14" s="2" customFormat="1" ht="14.25" customHeight="1" x14ac:dyDescent="0.25">
      <c r="A54" s="17"/>
      <c r="D54" s="7"/>
      <c r="E54" s="7"/>
      <c r="F54" s="7"/>
      <c r="G54" s="7"/>
      <c r="I54" s="18"/>
      <c r="J54" s="8"/>
      <c r="K54" s="8"/>
      <c r="L54" s="8"/>
      <c r="M54" s="8"/>
      <c r="N54" s="18"/>
    </row>
    <row r="55" spans="1:14" s="2" customFormat="1" ht="33" customHeight="1" x14ac:dyDescent="0.25">
      <c r="A55" s="4"/>
      <c r="D55" s="7"/>
      <c r="E55" s="7"/>
      <c r="F55" s="7"/>
      <c r="G55" s="7"/>
      <c r="K55" s="8"/>
    </row>
    <row r="56" spans="1:14" s="2" customFormat="1" ht="33" customHeight="1" x14ac:dyDescent="0.25">
      <c r="A56" s="4"/>
      <c r="D56" s="7"/>
      <c r="E56" s="7"/>
      <c r="F56" s="7"/>
      <c r="G56" s="7"/>
      <c r="K56" s="8"/>
    </row>
    <row r="57" spans="1:14" s="2" customFormat="1" ht="33" customHeight="1" x14ac:dyDescent="0.25">
      <c r="A57" s="4"/>
      <c r="D57" s="7"/>
      <c r="E57" s="7"/>
      <c r="F57" s="7"/>
      <c r="G57" s="7"/>
      <c r="K57" s="8"/>
    </row>
  </sheetData>
  <mergeCells count="16">
    <mergeCell ref="A42:B42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 verticalCentered="1"/>
  <pageMargins left="0.11811023622047245" right="0.11811023622047245" top="0.43307086614173229" bottom="0.59055118110236227" header="0.23622047244094491" footer="0.19685039370078741"/>
  <pageSetup paperSize="5" scale="40" orientation="landscape" r:id="rId1"/>
  <headerFooter>
    <oddFooter>&amp;RPAG.&amp;P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AEC2-9F95-4EBA-AD34-060B040581D6}">
  <dimension ref="A1:X57"/>
  <sheetViews>
    <sheetView topLeftCell="A5" zoomScale="60" zoomScaleNormal="60" workbookViewId="0">
      <pane xSplit="2" ySplit="3" topLeftCell="G37" activePane="bottomRight" state="frozen"/>
      <selection activeCell="A5" sqref="A5"/>
      <selection pane="topRight" activeCell="C5" sqref="C5"/>
      <selection pane="bottomLeft" activeCell="A8" sqref="A8"/>
      <selection pane="bottomRight" activeCell="L42" sqref="L42"/>
    </sheetView>
  </sheetViews>
  <sheetFormatPr baseColWidth="10" defaultRowHeight="33" customHeight="1" x14ac:dyDescent="0.25"/>
  <cols>
    <col min="1" max="1" width="30.140625" style="19" customWidth="1"/>
    <col min="2" max="2" width="45.140625" style="3" customWidth="1"/>
    <col min="3" max="3" width="28.7109375" style="3" customWidth="1"/>
    <col min="4" max="4" width="16" style="20" customWidth="1"/>
    <col min="5" max="5" width="19" style="20" customWidth="1"/>
    <col min="6" max="6" width="29.140625" style="20" customWidth="1"/>
    <col min="7" max="7" width="27.85546875" style="20" customWidth="1"/>
    <col min="8" max="8" width="31.85546875" style="3" customWidth="1"/>
    <col min="9" max="9" width="27.85546875" style="3" customWidth="1"/>
    <col min="10" max="10" width="28.42578125" style="3" customWidth="1"/>
    <col min="11" max="11" width="25.28515625" style="21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23.140625" style="2" customWidth="1"/>
    <col min="17" max="23" width="11.42578125" style="2"/>
    <col min="24" max="16384" width="11.42578125" style="3"/>
  </cols>
  <sheetData>
    <row r="1" spans="1:24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1"/>
      <c r="P1" s="1"/>
      <c r="Q1" s="1"/>
      <c r="X1" s="2"/>
    </row>
    <row r="2" spans="1:24" ht="15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1"/>
      <c r="P2" s="1"/>
      <c r="Q2" s="1"/>
      <c r="X2" s="2"/>
    </row>
    <row r="3" spans="1:24" ht="31.5" customHeight="1" x14ac:dyDescent="0.25">
      <c r="A3" s="90" t="s">
        <v>96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X3" s="2"/>
    </row>
    <row r="4" spans="1:24" ht="15.75" customHeight="1" x14ac:dyDescent="0.25">
      <c r="A4" s="4"/>
      <c r="B4" s="2"/>
      <c r="C4" s="2"/>
      <c r="D4" s="2"/>
      <c r="E4" s="2"/>
      <c r="F4" s="2"/>
      <c r="G4" s="2"/>
      <c r="H4" s="5"/>
      <c r="I4" s="5"/>
      <c r="J4" s="5" t="s">
        <v>2</v>
      </c>
      <c r="K4" s="6"/>
      <c r="L4" s="91" t="s">
        <v>3</v>
      </c>
      <c r="M4" s="91"/>
      <c r="X4" s="2"/>
    </row>
    <row r="5" spans="1:24" ht="18" customHeight="1" thickBot="1" x14ac:dyDescent="0.3">
      <c r="A5" s="4"/>
      <c r="B5" s="2"/>
      <c r="C5" s="22"/>
      <c r="D5" s="7"/>
      <c r="E5" s="7"/>
      <c r="F5" s="23"/>
      <c r="G5" s="7"/>
      <c r="H5" s="2"/>
      <c r="I5" s="2"/>
      <c r="J5" s="8"/>
      <c r="K5" s="8"/>
      <c r="L5" s="2"/>
      <c r="M5" s="2"/>
      <c r="X5" s="2"/>
    </row>
    <row r="6" spans="1:24" ht="54" customHeight="1" x14ac:dyDescent="0.25">
      <c r="A6" s="92" t="s">
        <v>4</v>
      </c>
      <c r="B6" s="94" t="s">
        <v>5</v>
      </c>
      <c r="C6" s="94" t="s">
        <v>6</v>
      </c>
      <c r="D6" s="94" t="s">
        <v>7</v>
      </c>
      <c r="E6" s="94"/>
      <c r="F6" s="94"/>
      <c r="G6" s="94"/>
      <c r="H6" s="94" t="s">
        <v>66</v>
      </c>
      <c r="I6" s="94" t="s">
        <v>8</v>
      </c>
      <c r="J6" s="94" t="s">
        <v>79</v>
      </c>
      <c r="K6" s="94" t="s">
        <v>68</v>
      </c>
      <c r="L6" s="94" t="s">
        <v>9</v>
      </c>
      <c r="M6" s="94" t="s">
        <v>10</v>
      </c>
      <c r="N6" s="96" t="s">
        <v>11</v>
      </c>
    </row>
    <row r="7" spans="1:24" ht="110.25" customHeight="1" thickBot="1" x14ac:dyDescent="0.3">
      <c r="A7" s="93"/>
      <c r="B7" s="95"/>
      <c r="C7" s="95"/>
      <c r="D7" s="81" t="s">
        <v>12</v>
      </c>
      <c r="E7" s="81" t="s">
        <v>13</v>
      </c>
      <c r="F7" s="81" t="s">
        <v>65</v>
      </c>
      <c r="G7" s="81" t="s">
        <v>67</v>
      </c>
      <c r="H7" s="95"/>
      <c r="I7" s="95"/>
      <c r="J7" s="95"/>
      <c r="K7" s="95"/>
      <c r="L7" s="95"/>
      <c r="M7" s="95"/>
      <c r="N7" s="97"/>
    </row>
    <row r="8" spans="1:24" s="10" customFormat="1" ht="53.25" customHeight="1" thickBot="1" x14ac:dyDescent="0.3">
      <c r="A8" s="48">
        <v>3</v>
      </c>
      <c r="B8" s="49" t="s">
        <v>14</v>
      </c>
      <c r="C8" s="50">
        <f t="shared" ref="C8:M9" si="0">C9</f>
        <v>296617529268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296617529268</v>
      </c>
      <c r="I8" s="51">
        <f t="shared" ref="I8:I42" si="1">H8/$H$42</f>
        <v>3.5763415910923732E-2</v>
      </c>
      <c r="J8" s="50">
        <f t="shared" si="0"/>
        <v>85343263696.889984</v>
      </c>
      <c r="K8" s="50">
        <f t="shared" si="0"/>
        <v>0</v>
      </c>
      <c r="L8" s="50">
        <f>L9</f>
        <v>85343263696.889984</v>
      </c>
      <c r="M8" s="50">
        <f t="shared" si="0"/>
        <v>211274265571.11002</v>
      </c>
      <c r="N8" s="52">
        <f>+L8/H8</f>
        <v>0.28772157838244483</v>
      </c>
      <c r="O8" s="9"/>
      <c r="P8" s="84"/>
      <c r="Q8" s="9"/>
      <c r="R8" s="9"/>
      <c r="S8" s="9"/>
      <c r="T8" s="9"/>
      <c r="U8" s="9"/>
      <c r="V8" s="9"/>
      <c r="W8" s="9"/>
    </row>
    <row r="9" spans="1:24" s="12" customFormat="1" ht="50.25" customHeight="1" x14ac:dyDescent="0.25">
      <c r="A9" s="68" t="s">
        <v>15</v>
      </c>
      <c r="B9" s="45" t="s">
        <v>16</v>
      </c>
      <c r="C9" s="46">
        <f t="shared" si="0"/>
        <v>296617529268</v>
      </c>
      <c r="D9" s="46">
        <f t="shared" si="0"/>
        <v>0</v>
      </c>
      <c r="E9" s="46">
        <f t="shared" si="0"/>
        <v>0</v>
      </c>
      <c r="F9" s="46">
        <f t="shared" si="0"/>
        <v>0</v>
      </c>
      <c r="G9" s="46">
        <f t="shared" si="0"/>
        <v>0</v>
      </c>
      <c r="H9" s="46">
        <f t="shared" si="0"/>
        <v>296617529268</v>
      </c>
      <c r="I9" s="47">
        <f t="shared" si="1"/>
        <v>3.5763415910923732E-2</v>
      </c>
      <c r="J9" s="46">
        <f t="shared" si="0"/>
        <v>85343263696.889984</v>
      </c>
      <c r="K9" s="46">
        <f t="shared" si="0"/>
        <v>0</v>
      </c>
      <c r="L9" s="46">
        <f>L10</f>
        <v>85343263696.889984</v>
      </c>
      <c r="M9" s="46">
        <f t="shared" si="0"/>
        <v>211274265571.11002</v>
      </c>
      <c r="N9" s="69">
        <f t="shared" ref="N9:N13" si="2">+L9/H9</f>
        <v>0.28772157838244483</v>
      </c>
      <c r="O9" s="11"/>
      <c r="P9" s="11"/>
      <c r="Q9" s="11"/>
      <c r="R9" s="11"/>
      <c r="S9" s="11"/>
      <c r="T9" s="11"/>
      <c r="U9" s="11"/>
      <c r="V9" s="11"/>
      <c r="W9" s="11"/>
    </row>
    <row r="10" spans="1:24" s="12" customFormat="1" ht="45.75" customHeight="1" x14ac:dyDescent="0.25">
      <c r="A10" s="70" t="s">
        <v>17</v>
      </c>
      <c r="B10" s="28" t="s">
        <v>16</v>
      </c>
      <c r="C10" s="29">
        <f t="shared" ref="C10:M10" si="3">C11+C26</f>
        <v>296617529268</v>
      </c>
      <c r="D10" s="29">
        <f t="shared" si="3"/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296617529268</v>
      </c>
      <c r="I10" s="30">
        <f t="shared" si="1"/>
        <v>3.5763415910923732E-2</v>
      </c>
      <c r="J10" s="29">
        <f t="shared" si="3"/>
        <v>85343263696.889984</v>
      </c>
      <c r="K10" s="29">
        <f t="shared" si="3"/>
        <v>0</v>
      </c>
      <c r="L10" s="29">
        <f>L11+L26</f>
        <v>85343263696.889984</v>
      </c>
      <c r="M10" s="29">
        <f t="shared" si="3"/>
        <v>211274265571.11002</v>
      </c>
      <c r="N10" s="71">
        <f t="shared" si="2"/>
        <v>0.28772157838244483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4" s="12" customFormat="1" ht="33" customHeight="1" x14ac:dyDescent="0.25">
      <c r="A11" s="70" t="s">
        <v>18</v>
      </c>
      <c r="B11" s="28" t="s">
        <v>19</v>
      </c>
      <c r="C11" s="29">
        <f t="shared" ref="C11:J11" si="4">+C12</f>
        <v>296617529268</v>
      </c>
      <c r="D11" s="29">
        <f t="shared" si="4"/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296617529268</v>
      </c>
      <c r="I11" s="30">
        <f t="shared" si="1"/>
        <v>3.5763415910923732E-2</v>
      </c>
      <c r="J11" s="29">
        <f t="shared" si="4"/>
        <v>81712176734.409988</v>
      </c>
      <c r="K11" s="29">
        <f>K12+K15+K18</f>
        <v>0</v>
      </c>
      <c r="L11" s="29">
        <f>+L12</f>
        <v>81712176734.409988</v>
      </c>
      <c r="M11" s="29">
        <f>+M12</f>
        <v>214905352533.59003</v>
      </c>
      <c r="N11" s="71">
        <f t="shared" si="2"/>
        <v>0.27547993180329328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4" s="12" customFormat="1" ht="33" customHeight="1" x14ac:dyDescent="0.25">
      <c r="A12" s="70" t="s">
        <v>20</v>
      </c>
      <c r="B12" s="28" t="s">
        <v>21</v>
      </c>
      <c r="C12" s="33">
        <f t="shared" ref="C12:H12" si="5">+C13+C15+C18</f>
        <v>296617529268</v>
      </c>
      <c r="D12" s="33">
        <f t="shared" si="5"/>
        <v>0</v>
      </c>
      <c r="E12" s="33">
        <f t="shared" si="5"/>
        <v>0</v>
      </c>
      <c r="F12" s="33">
        <f t="shared" si="5"/>
        <v>0</v>
      </c>
      <c r="G12" s="33">
        <f t="shared" si="5"/>
        <v>0</v>
      </c>
      <c r="H12" s="33">
        <f t="shared" si="5"/>
        <v>296617529268</v>
      </c>
      <c r="I12" s="31">
        <f t="shared" si="1"/>
        <v>3.5763415910923732E-2</v>
      </c>
      <c r="J12" s="33">
        <f>+J13+J15+J18+J23</f>
        <v>81712176734.409988</v>
      </c>
      <c r="K12" s="33">
        <f>+K13</f>
        <v>0</v>
      </c>
      <c r="L12" s="33">
        <f>+L13+L15+L18+L23</f>
        <v>81712176734.409988</v>
      </c>
      <c r="M12" s="33">
        <f>+M13+M15+M18+M23</f>
        <v>214905352533.59003</v>
      </c>
      <c r="N12" s="71">
        <f t="shared" si="2"/>
        <v>0.27547993180329328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4" s="11" customFormat="1" ht="33" customHeight="1" x14ac:dyDescent="0.25">
      <c r="A13" s="70" t="s">
        <v>22</v>
      </c>
      <c r="B13" s="32" t="s">
        <v>23</v>
      </c>
      <c r="C13" s="33">
        <f t="shared" ref="C13:J13" si="6">+C14</f>
        <v>296617529268</v>
      </c>
      <c r="D13" s="33">
        <f t="shared" si="6"/>
        <v>0</v>
      </c>
      <c r="E13" s="33">
        <f t="shared" si="6"/>
        <v>0</v>
      </c>
      <c r="F13" s="33">
        <f t="shared" si="6"/>
        <v>0</v>
      </c>
      <c r="G13" s="33">
        <f t="shared" si="6"/>
        <v>0</v>
      </c>
      <c r="H13" s="33">
        <f t="shared" si="6"/>
        <v>296617529268</v>
      </c>
      <c r="I13" s="31">
        <f t="shared" si="1"/>
        <v>3.5763415910923732E-2</v>
      </c>
      <c r="J13" s="33">
        <f t="shared" si="6"/>
        <v>81429315416.099991</v>
      </c>
      <c r="K13" s="33">
        <f>+K14</f>
        <v>0</v>
      </c>
      <c r="L13" s="33">
        <f>+L14</f>
        <v>81429315416.099991</v>
      </c>
      <c r="M13" s="33">
        <f>+M14</f>
        <v>215188213851.90002</v>
      </c>
      <c r="N13" s="71">
        <f t="shared" si="2"/>
        <v>0.27452630873520267</v>
      </c>
    </row>
    <row r="14" spans="1:24" s="13" customFormat="1" ht="47.25" customHeight="1" x14ac:dyDescent="0.25">
      <c r="A14" s="72" t="s">
        <v>24</v>
      </c>
      <c r="B14" s="34" t="s">
        <v>25</v>
      </c>
      <c r="C14" s="35">
        <v>296617529268</v>
      </c>
      <c r="D14" s="36">
        <v>0</v>
      </c>
      <c r="E14" s="36">
        <v>0</v>
      </c>
      <c r="F14" s="36">
        <v>0</v>
      </c>
      <c r="G14" s="35">
        <f>+D14-E14-F14</f>
        <v>0</v>
      </c>
      <c r="H14" s="35">
        <f>+C14+G14</f>
        <v>296617529268</v>
      </c>
      <c r="I14" s="37">
        <f t="shared" si="1"/>
        <v>3.5763415910923732E-2</v>
      </c>
      <c r="J14" s="38">
        <f>21141448505.01+15907735044.91+18498703109.98+15455933062.93+10425495693.27</f>
        <v>81429315416.099991</v>
      </c>
      <c r="K14" s="38">
        <v>0</v>
      </c>
      <c r="L14" s="35">
        <f>J14-K14</f>
        <v>81429315416.099991</v>
      </c>
      <c r="M14" s="35">
        <f>H14-L14</f>
        <v>215188213851.90002</v>
      </c>
      <c r="N14" s="73">
        <f>+L14/H14</f>
        <v>0.27452630873520267</v>
      </c>
    </row>
    <row r="15" spans="1:24" s="13" customFormat="1" ht="47.25" customHeight="1" x14ac:dyDescent="0.25">
      <c r="A15" s="70" t="s">
        <v>71</v>
      </c>
      <c r="B15" s="32" t="s">
        <v>72</v>
      </c>
      <c r="C15" s="35">
        <f t="shared" ref="C15:M16" si="7">+C16</f>
        <v>0</v>
      </c>
      <c r="D15" s="35">
        <f t="shared" si="7"/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 t="shared" si="7"/>
        <v>0</v>
      </c>
      <c r="I15" s="31">
        <f t="shared" si="1"/>
        <v>0</v>
      </c>
      <c r="J15" s="39">
        <f t="shared" si="7"/>
        <v>62131088</v>
      </c>
      <c r="K15" s="39">
        <f t="shared" si="7"/>
        <v>0</v>
      </c>
      <c r="L15" s="39">
        <f t="shared" si="7"/>
        <v>62131088</v>
      </c>
      <c r="M15" s="39">
        <f t="shared" si="7"/>
        <v>-62131088</v>
      </c>
      <c r="N15" s="74" t="s">
        <v>26</v>
      </c>
    </row>
    <row r="16" spans="1:24" s="13" customFormat="1" ht="47.25" customHeight="1" x14ac:dyDescent="0.25">
      <c r="A16" s="70" t="s">
        <v>75</v>
      </c>
      <c r="B16" s="32" t="s">
        <v>73</v>
      </c>
      <c r="C16" s="35">
        <f t="shared" si="7"/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1">
        <f t="shared" si="1"/>
        <v>0</v>
      </c>
      <c r="J16" s="39">
        <f t="shared" si="7"/>
        <v>62131088</v>
      </c>
      <c r="K16" s="39">
        <f t="shared" si="7"/>
        <v>0</v>
      </c>
      <c r="L16" s="39">
        <f t="shared" si="7"/>
        <v>62131088</v>
      </c>
      <c r="M16" s="39">
        <f t="shared" si="7"/>
        <v>-62131088</v>
      </c>
      <c r="N16" s="74" t="s">
        <v>26</v>
      </c>
    </row>
    <row r="17" spans="1:14" s="13" customFormat="1" ht="47.25" customHeight="1" x14ac:dyDescent="0.25">
      <c r="A17" s="72" t="s">
        <v>81</v>
      </c>
      <c r="B17" s="34" t="s">
        <v>82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f>+C17+G17</f>
        <v>0</v>
      </c>
      <c r="I17" s="37">
        <f t="shared" si="1"/>
        <v>0</v>
      </c>
      <c r="J17" s="35">
        <v>62131088</v>
      </c>
      <c r="K17" s="35">
        <v>0</v>
      </c>
      <c r="L17" s="35">
        <f>J17-K17</f>
        <v>62131088</v>
      </c>
      <c r="M17" s="35">
        <f>H17-L17</f>
        <v>-62131088</v>
      </c>
      <c r="N17" s="75" t="s">
        <v>26</v>
      </c>
    </row>
    <row r="18" spans="1:14" s="11" customFormat="1" ht="47.25" customHeight="1" x14ac:dyDescent="0.25">
      <c r="A18" s="70" t="s">
        <v>59</v>
      </c>
      <c r="B18" s="32" t="s">
        <v>64</v>
      </c>
      <c r="C18" s="33">
        <f t="shared" ref="C18:M21" si="8">C19</f>
        <v>0</v>
      </c>
      <c r="D18" s="33">
        <f t="shared" si="8"/>
        <v>0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31">
        <f t="shared" si="1"/>
        <v>0</v>
      </c>
      <c r="J18" s="33">
        <f t="shared" si="8"/>
        <v>207730230.31</v>
      </c>
      <c r="K18" s="33">
        <f t="shared" si="8"/>
        <v>0</v>
      </c>
      <c r="L18" s="33">
        <f t="shared" si="8"/>
        <v>207730230.31</v>
      </c>
      <c r="M18" s="33">
        <f t="shared" si="8"/>
        <v>-207730230.31</v>
      </c>
      <c r="N18" s="74" t="s">
        <v>26</v>
      </c>
    </row>
    <row r="19" spans="1:14" s="11" customFormat="1" ht="47.25" customHeight="1" x14ac:dyDescent="0.25">
      <c r="A19" s="70" t="s">
        <v>58</v>
      </c>
      <c r="B19" s="32" t="s">
        <v>63</v>
      </c>
      <c r="C19" s="33">
        <f t="shared" si="8"/>
        <v>0</v>
      </c>
      <c r="D19" s="33">
        <f t="shared" si="8"/>
        <v>0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1">
        <f t="shared" si="1"/>
        <v>0</v>
      </c>
      <c r="J19" s="33">
        <f t="shared" si="8"/>
        <v>207730230.31</v>
      </c>
      <c r="K19" s="33">
        <f t="shared" si="8"/>
        <v>0</v>
      </c>
      <c r="L19" s="33">
        <f t="shared" si="8"/>
        <v>207730230.31</v>
      </c>
      <c r="M19" s="33">
        <f t="shared" si="8"/>
        <v>-207730230.31</v>
      </c>
      <c r="N19" s="74" t="s">
        <v>26</v>
      </c>
    </row>
    <row r="20" spans="1:14" s="11" customFormat="1" ht="79.5" customHeight="1" x14ac:dyDescent="0.25">
      <c r="A20" s="70" t="s">
        <v>57</v>
      </c>
      <c r="B20" s="32" t="s">
        <v>62</v>
      </c>
      <c r="C20" s="33">
        <f t="shared" si="8"/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1">
        <f t="shared" si="1"/>
        <v>0</v>
      </c>
      <c r="J20" s="33">
        <f t="shared" si="8"/>
        <v>207730230.31</v>
      </c>
      <c r="K20" s="33">
        <f t="shared" si="8"/>
        <v>0</v>
      </c>
      <c r="L20" s="33">
        <f t="shared" si="8"/>
        <v>207730230.31</v>
      </c>
      <c r="M20" s="33">
        <f t="shared" si="8"/>
        <v>-207730230.31</v>
      </c>
      <c r="N20" s="74" t="s">
        <v>26</v>
      </c>
    </row>
    <row r="21" spans="1:14" s="11" customFormat="1" ht="47.25" customHeight="1" x14ac:dyDescent="0.25">
      <c r="A21" s="70" t="s">
        <v>56</v>
      </c>
      <c r="B21" s="32" t="s">
        <v>61</v>
      </c>
      <c r="C21" s="33">
        <f t="shared" si="8"/>
        <v>0</v>
      </c>
      <c r="D21" s="33">
        <f t="shared" si="8"/>
        <v>0</v>
      </c>
      <c r="E21" s="33">
        <f t="shared" si="8"/>
        <v>0</v>
      </c>
      <c r="F21" s="33">
        <f t="shared" si="8"/>
        <v>0</v>
      </c>
      <c r="G21" s="33">
        <f t="shared" si="8"/>
        <v>0</v>
      </c>
      <c r="H21" s="33">
        <f t="shared" si="8"/>
        <v>0</v>
      </c>
      <c r="I21" s="31">
        <f t="shared" si="1"/>
        <v>0</v>
      </c>
      <c r="J21" s="33">
        <f t="shared" si="8"/>
        <v>207730230.31</v>
      </c>
      <c r="K21" s="33">
        <f t="shared" si="8"/>
        <v>0</v>
      </c>
      <c r="L21" s="33">
        <f t="shared" si="8"/>
        <v>207730230.31</v>
      </c>
      <c r="M21" s="33">
        <f t="shared" si="8"/>
        <v>-207730230.31</v>
      </c>
      <c r="N21" s="74" t="s">
        <v>26</v>
      </c>
    </row>
    <row r="22" spans="1:14" s="13" customFormat="1" ht="61.5" customHeight="1" x14ac:dyDescent="0.25">
      <c r="A22" s="72" t="s">
        <v>55</v>
      </c>
      <c r="B22" s="34" t="s">
        <v>60</v>
      </c>
      <c r="C22" s="35">
        <v>0</v>
      </c>
      <c r="D22" s="36">
        <v>0</v>
      </c>
      <c r="E22" s="36">
        <v>0</v>
      </c>
      <c r="F22" s="36">
        <v>0</v>
      </c>
      <c r="G22" s="35">
        <f>+D22-E22-F22</f>
        <v>0</v>
      </c>
      <c r="H22" s="35">
        <f>+C22+G22</f>
        <v>0</v>
      </c>
      <c r="I22" s="37">
        <f t="shared" si="1"/>
        <v>0</v>
      </c>
      <c r="J22" s="38">
        <f>36557935.74+82583612.78+371425.21+52581738.91+35635517.67</f>
        <v>207730230.31</v>
      </c>
      <c r="K22" s="38">
        <v>0</v>
      </c>
      <c r="L22" s="35">
        <f>J22-K22</f>
        <v>207730230.31</v>
      </c>
      <c r="M22" s="35">
        <f>H22-L22</f>
        <v>-207730230.31</v>
      </c>
      <c r="N22" s="75" t="s">
        <v>26</v>
      </c>
    </row>
    <row r="23" spans="1:14" s="13" customFormat="1" ht="40.5" customHeight="1" x14ac:dyDescent="0.25">
      <c r="A23" s="70" t="s">
        <v>93</v>
      </c>
      <c r="B23" s="32" t="s">
        <v>90</v>
      </c>
      <c r="C23" s="33">
        <f t="shared" ref="C23:M26" si="9">C24+C32</f>
        <v>0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7">
        <f t="shared" si="1"/>
        <v>0</v>
      </c>
      <c r="J23" s="33">
        <f>+J24</f>
        <v>13000000</v>
      </c>
      <c r="K23" s="38">
        <v>0</v>
      </c>
      <c r="L23" s="33">
        <f>+L24</f>
        <v>13000000</v>
      </c>
      <c r="M23" s="33">
        <f t="shared" ref="M23:M25" si="10">H23-L23</f>
        <v>-13000000</v>
      </c>
      <c r="N23" s="75" t="s">
        <v>26</v>
      </c>
    </row>
    <row r="24" spans="1:14" s="13" customFormat="1" ht="40.5" customHeight="1" x14ac:dyDescent="0.25">
      <c r="A24" s="70" t="s">
        <v>94</v>
      </c>
      <c r="B24" s="32" t="s">
        <v>91</v>
      </c>
      <c r="C24" s="33">
        <f t="shared" si="9"/>
        <v>0</v>
      </c>
      <c r="D24" s="33">
        <f t="shared" si="9"/>
        <v>0</v>
      </c>
      <c r="E24" s="33">
        <f t="shared" si="9"/>
        <v>0</v>
      </c>
      <c r="F24" s="33">
        <f t="shared" si="9"/>
        <v>0</v>
      </c>
      <c r="G24" s="33">
        <f t="shared" si="9"/>
        <v>0</v>
      </c>
      <c r="H24" s="33">
        <f t="shared" si="9"/>
        <v>0</v>
      </c>
      <c r="I24" s="37">
        <f t="shared" si="1"/>
        <v>0</v>
      </c>
      <c r="J24" s="33">
        <f>+J25</f>
        <v>13000000</v>
      </c>
      <c r="K24" s="38">
        <v>0</v>
      </c>
      <c r="L24" s="33">
        <f>+L25</f>
        <v>13000000</v>
      </c>
      <c r="M24" s="33">
        <f t="shared" si="10"/>
        <v>-13000000</v>
      </c>
      <c r="N24" s="75" t="s">
        <v>26</v>
      </c>
    </row>
    <row r="25" spans="1:14" s="13" customFormat="1" ht="37.5" customHeight="1" x14ac:dyDescent="0.25">
      <c r="A25" s="70" t="s">
        <v>95</v>
      </c>
      <c r="B25" s="34" t="s">
        <v>92</v>
      </c>
      <c r="C25" s="33">
        <f t="shared" si="9"/>
        <v>0</v>
      </c>
      <c r="D25" s="33">
        <f t="shared" si="9"/>
        <v>0</v>
      </c>
      <c r="E25" s="33">
        <f t="shared" si="9"/>
        <v>0</v>
      </c>
      <c r="F25" s="33">
        <f t="shared" si="9"/>
        <v>0</v>
      </c>
      <c r="G25" s="33">
        <f t="shared" si="9"/>
        <v>0</v>
      </c>
      <c r="H25" s="33">
        <f t="shared" si="9"/>
        <v>0</v>
      </c>
      <c r="I25" s="37">
        <f t="shared" si="1"/>
        <v>0</v>
      </c>
      <c r="J25" s="38">
        <v>13000000</v>
      </c>
      <c r="K25" s="38">
        <v>0</v>
      </c>
      <c r="L25" s="38">
        <f>+J25+K25</f>
        <v>13000000</v>
      </c>
      <c r="M25" s="35">
        <f t="shared" si="10"/>
        <v>-13000000</v>
      </c>
      <c r="N25" s="75" t="s">
        <v>26</v>
      </c>
    </row>
    <row r="26" spans="1:14" s="11" customFormat="1" ht="33" customHeight="1" x14ac:dyDescent="0.25">
      <c r="A26" s="70" t="s">
        <v>27</v>
      </c>
      <c r="B26" s="32" t="s">
        <v>28</v>
      </c>
      <c r="C26" s="33">
        <f t="shared" si="9"/>
        <v>0</v>
      </c>
      <c r="D26" s="33">
        <f t="shared" si="9"/>
        <v>0</v>
      </c>
      <c r="E26" s="33">
        <f t="shared" si="9"/>
        <v>0</v>
      </c>
      <c r="F26" s="33">
        <f t="shared" si="9"/>
        <v>0</v>
      </c>
      <c r="G26" s="33">
        <f t="shared" si="9"/>
        <v>0</v>
      </c>
      <c r="H26" s="33">
        <f t="shared" si="9"/>
        <v>0</v>
      </c>
      <c r="I26" s="31">
        <f t="shared" si="1"/>
        <v>0</v>
      </c>
      <c r="J26" s="33">
        <f t="shared" si="9"/>
        <v>3631086962.4800005</v>
      </c>
      <c r="K26" s="33">
        <f t="shared" si="9"/>
        <v>0</v>
      </c>
      <c r="L26" s="33">
        <f t="shared" si="9"/>
        <v>3631086962.4800005</v>
      </c>
      <c r="M26" s="33">
        <f t="shared" si="9"/>
        <v>-3631086962.4800005</v>
      </c>
      <c r="N26" s="74" t="s">
        <v>26</v>
      </c>
    </row>
    <row r="27" spans="1:14" s="11" customFormat="1" ht="33" customHeight="1" x14ac:dyDescent="0.25">
      <c r="A27" s="70" t="s">
        <v>29</v>
      </c>
      <c r="B27" s="32" t="s">
        <v>30</v>
      </c>
      <c r="C27" s="33">
        <f t="shared" ref="C27:M27" si="11">C28+C32</f>
        <v>0</v>
      </c>
      <c r="D27" s="33">
        <f t="shared" si="11"/>
        <v>0</v>
      </c>
      <c r="E27" s="33">
        <f t="shared" si="11"/>
        <v>0</v>
      </c>
      <c r="F27" s="33">
        <f t="shared" si="11"/>
        <v>0</v>
      </c>
      <c r="G27" s="33">
        <f t="shared" si="11"/>
        <v>0</v>
      </c>
      <c r="H27" s="33">
        <f t="shared" si="11"/>
        <v>0</v>
      </c>
      <c r="I27" s="31">
        <f t="shared" si="1"/>
        <v>0</v>
      </c>
      <c r="J27" s="33">
        <f t="shared" si="11"/>
        <v>3622368059.4800005</v>
      </c>
      <c r="K27" s="33">
        <f t="shared" si="11"/>
        <v>0</v>
      </c>
      <c r="L27" s="33">
        <f t="shared" si="11"/>
        <v>3622368059.4800005</v>
      </c>
      <c r="M27" s="33">
        <f t="shared" si="11"/>
        <v>-3622368059.4800005</v>
      </c>
      <c r="N27" s="74" t="s">
        <v>26</v>
      </c>
    </row>
    <row r="28" spans="1:14" s="11" customFormat="1" ht="33" customHeight="1" x14ac:dyDescent="0.25">
      <c r="A28" s="70" t="s">
        <v>31</v>
      </c>
      <c r="B28" s="32" t="s">
        <v>32</v>
      </c>
      <c r="C28" s="33">
        <f t="shared" ref="C28:M28" si="12">C29</f>
        <v>0</v>
      </c>
      <c r="D28" s="33">
        <f t="shared" si="12"/>
        <v>0</v>
      </c>
      <c r="E28" s="33">
        <f t="shared" si="12"/>
        <v>0</v>
      </c>
      <c r="F28" s="33">
        <f t="shared" si="12"/>
        <v>0</v>
      </c>
      <c r="G28" s="33">
        <f t="shared" si="12"/>
        <v>0</v>
      </c>
      <c r="H28" s="33">
        <f t="shared" si="12"/>
        <v>0</v>
      </c>
      <c r="I28" s="31">
        <f t="shared" si="1"/>
        <v>0</v>
      </c>
      <c r="J28" s="33">
        <f t="shared" si="12"/>
        <v>1333052545.72</v>
      </c>
      <c r="K28" s="33">
        <f t="shared" si="12"/>
        <v>0</v>
      </c>
      <c r="L28" s="33">
        <f t="shared" si="12"/>
        <v>1333052545.72</v>
      </c>
      <c r="M28" s="33">
        <f t="shared" si="12"/>
        <v>-1333052545.72</v>
      </c>
      <c r="N28" s="74" t="s">
        <v>26</v>
      </c>
    </row>
    <row r="29" spans="1:14" s="11" customFormat="1" ht="33" customHeight="1" x14ac:dyDescent="0.25">
      <c r="A29" s="70" t="s">
        <v>33</v>
      </c>
      <c r="B29" s="32" t="s">
        <v>34</v>
      </c>
      <c r="C29" s="33">
        <f t="shared" ref="C29:M29" si="13">C30+C31</f>
        <v>0</v>
      </c>
      <c r="D29" s="33">
        <f t="shared" si="13"/>
        <v>0</v>
      </c>
      <c r="E29" s="33">
        <f t="shared" si="13"/>
        <v>0</v>
      </c>
      <c r="F29" s="33">
        <f t="shared" si="13"/>
        <v>0</v>
      </c>
      <c r="G29" s="33">
        <f t="shared" si="13"/>
        <v>0</v>
      </c>
      <c r="H29" s="33">
        <f t="shared" si="13"/>
        <v>0</v>
      </c>
      <c r="I29" s="31">
        <f t="shared" si="1"/>
        <v>0</v>
      </c>
      <c r="J29" s="33">
        <f t="shared" si="13"/>
        <v>1333052545.72</v>
      </c>
      <c r="K29" s="33">
        <f t="shared" si="13"/>
        <v>0</v>
      </c>
      <c r="L29" s="33">
        <f t="shared" si="13"/>
        <v>1333052545.72</v>
      </c>
      <c r="M29" s="33">
        <f t="shared" si="13"/>
        <v>-1333052545.72</v>
      </c>
      <c r="N29" s="74" t="s">
        <v>26</v>
      </c>
    </row>
    <row r="30" spans="1:14" s="13" customFormat="1" ht="50.25" customHeight="1" x14ac:dyDescent="0.25">
      <c r="A30" s="72" t="s">
        <v>35</v>
      </c>
      <c r="B30" s="34" t="s">
        <v>36</v>
      </c>
      <c r="C30" s="35">
        <v>0</v>
      </c>
      <c r="D30" s="36">
        <f t="shared" ref="D30:M32" si="14">D31</f>
        <v>0</v>
      </c>
      <c r="E30" s="36">
        <f t="shared" si="14"/>
        <v>0</v>
      </c>
      <c r="F30" s="36">
        <f t="shared" si="14"/>
        <v>0</v>
      </c>
      <c r="G30" s="35">
        <f>+D30-E30-F30</f>
        <v>0</v>
      </c>
      <c r="H30" s="35">
        <f>+C30+G30</f>
        <v>0</v>
      </c>
      <c r="I30" s="37">
        <f t="shared" si="1"/>
        <v>0</v>
      </c>
      <c r="J30" s="38">
        <f>2440619.54+1348851.36+3580374.56+1667204.62+1507251.43</f>
        <v>10544301.510000002</v>
      </c>
      <c r="K30" s="38">
        <v>0</v>
      </c>
      <c r="L30" s="35">
        <f>J30-K30</f>
        <v>10544301.510000002</v>
      </c>
      <c r="M30" s="35">
        <f>H30-L30</f>
        <v>-10544301.510000002</v>
      </c>
      <c r="N30" s="75" t="s">
        <v>26</v>
      </c>
    </row>
    <row r="31" spans="1:14" s="13" customFormat="1" ht="48.75" customHeight="1" x14ac:dyDescent="0.25">
      <c r="A31" s="72" t="s">
        <v>37</v>
      </c>
      <c r="B31" s="34" t="s">
        <v>38</v>
      </c>
      <c r="C31" s="35">
        <v>0</v>
      </c>
      <c r="D31" s="36">
        <f t="shared" si="14"/>
        <v>0</v>
      </c>
      <c r="E31" s="36">
        <f t="shared" si="14"/>
        <v>0</v>
      </c>
      <c r="F31" s="36">
        <f t="shared" si="14"/>
        <v>0</v>
      </c>
      <c r="G31" s="35">
        <f>+D31-E31-F31</f>
        <v>0</v>
      </c>
      <c r="H31" s="35">
        <f>+C31+G31</f>
        <v>0</v>
      </c>
      <c r="I31" s="37">
        <f t="shared" si="1"/>
        <v>0</v>
      </c>
      <c r="J31" s="38">
        <f>260516832.27+316502219.95+251795235.96+265379642.58+228314313.45</f>
        <v>1322508244.21</v>
      </c>
      <c r="K31" s="38">
        <v>0</v>
      </c>
      <c r="L31" s="35">
        <f>J31-K31</f>
        <v>1322508244.21</v>
      </c>
      <c r="M31" s="35">
        <f>H31-L31</f>
        <v>-1322508244.21</v>
      </c>
      <c r="N31" s="75" t="s">
        <v>26</v>
      </c>
    </row>
    <row r="32" spans="1:14" s="11" customFormat="1" ht="33" customHeight="1" x14ac:dyDescent="0.25">
      <c r="A32" s="70" t="s">
        <v>39</v>
      </c>
      <c r="B32" s="32" t="s">
        <v>40</v>
      </c>
      <c r="C32" s="33">
        <f>C33</f>
        <v>0</v>
      </c>
      <c r="D32" s="33">
        <f t="shared" si="14"/>
        <v>0</v>
      </c>
      <c r="E32" s="33">
        <f t="shared" si="14"/>
        <v>0</v>
      </c>
      <c r="F32" s="33">
        <f t="shared" si="14"/>
        <v>0</v>
      </c>
      <c r="G32" s="33">
        <f t="shared" si="14"/>
        <v>0</v>
      </c>
      <c r="H32" s="33">
        <f t="shared" si="14"/>
        <v>0</v>
      </c>
      <c r="I32" s="31">
        <f t="shared" si="1"/>
        <v>0</v>
      </c>
      <c r="J32" s="33">
        <f t="shared" si="14"/>
        <v>2289315513.7600002</v>
      </c>
      <c r="K32" s="33">
        <f t="shared" si="14"/>
        <v>0</v>
      </c>
      <c r="L32" s="33">
        <f t="shared" si="14"/>
        <v>2289315513.7600002</v>
      </c>
      <c r="M32" s="33">
        <f t="shared" si="14"/>
        <v>-2289315513.7600002</v>
      </c>
      <c r="N32" s="74" t="s">
        <v>26</v>
      </c>
    </row>
    <row r="33" spans="1:16" s="13" customFormat="1" ht="76.5" customHeight="1" x14ac:dyDescent="0.25">
      <c r="A33" s="72" t="s">
        <v>41</v>
      </c>
      <c r="B33" s="34" t="s">
        <v>42</v>
      </c>
      <c r="C33" s="35">
        <v>0</v>
      </c>
      <c r="D33" s="36">
        <v>0</v>
      </c>
      <c r="E33" s="36">
        <v>0</v>
      </c>
      <c r="F33" s="36">
        <v>0</v>
      </c>
      <c r="G33" s="35">
        <f>+D33-E33-F33</f>
        <v>0</v>
      </c>
      <c r="H33" s="35">
        <f>+C33+G33</f>
        <v>0</v>
      </c>
      <c r="I33" s="37">
        <f t="shared" si="1"/>
        <v>0</v>
      </c>
      <c r="J33" s="38">
        <f>1074440866.68+20447695.98+9138658.35+1172050426.12+13237866.63</f>
        <v>2289315513.7600002</v>
      </c>
      <c r="K33" s="38">
        <v>0</v>
      </c>
      <c r="L33" s="35">
        <f>J33-K33</f>
        <v>2289315513.7600002</v>
      </c>
      <c r="M33" s="35">
        <f>H33-L33</f>
        <v>-2289315513.7600002</v>
      </c>
      <c r="N33" s="75" t="s">
        <v>26</v>
      </c>
    </row>
    <row r="34" spans="1:16" s="13" customFormat="1" ht="42.75" customHeight="1" x14ac:dyDescent="0.25">
      <c r="A34" s="70" t="s">
        <v>54</v>
      </c>
      <c r="B34" s="32" t="s">
        <v>53</v>
      </c>
      <c r="C34" s="33">
        <f t="shared" ref="C34:M34" si="15">C35</f>
        <v>0</v>
      </c>
      <c r="D34" s="33">
        <f t="shared" si="15"/>
        <v>0</v>
      </c>
      <c r="E34" s="33">
        <f t="shared" si="15"/>
        <v>0</v>
      </c>
      <c r="F34" s="33">
        <f t="shared" si="15"/>
        <v>0</v>
      </c>
      <c r="G34" s="33">
        <f t="shared" si="15"/>
        <v>0</v>
      </c>
      <c r="H34" s="33">
        <f t="shared" si="15"/>
        <v>0</v>
      </c>
      <c r="I34" s="37">
        <f t="shared" si="1"/>
        <v>0</v>
      </c>
      <c r="J34" s="33">
        <f t="shared" si="15"/>
        <v>8718903</v>
      </c>
      <c r="K34" s="33">
        <f t="shared" si="15"/>
        <v>0</v>
      </c>
      <c r="L34" s="33">
        <f t="shared" si="15"/>
        <v>8718903</v>
      </c>
      <c r="M34" s="33">
        <f t="shared" si="15"/>
        <v>-8718903</v>
      </c>
      <c r="N34" s="74" t="s">
        <v>26</v>
      </c>
    </row>
    <row r="35" spans="1:16" s="11" customFormat="1" ht="42.75" customHeight="1" x14ac:dyDescent="0.25">
      <c r="A35" s="70" t="s">
        <v>52</v>
      </c>
      <c r="B35" s="32" t="s">
        <v>51</v>
      </c>
      <c r="C35" s="33">
        <f>C36+C37</f>
        <v>0</v>
      </c>
      <c r="D35" s="33">
        <f t="shared" ref="D35:H35" si="16">D36+D37</f>
        <v>0</v>
      </c>
      <c r="E35" s="33">
        <f t="shared" si="16"/>
        <v>0</v>
      </c>
      <c r="F35" s="33">
        <f t="shared" si="16"/>
        <v>0</v>
      </c>
      <c r="G35" s="33">
        <f t="shared" si="16"/>
        <v>0</v>
      </c>
      <c r="H35" s="33">
        <f t="shared" si="16"/>
        <v>0</v>
      </c>
      <c r="I35" s="31">
        <f t="shared" si="1"/>
        <v>0</v>
      </c>
      <c r="J35" s="33">
        <f>J36+J37</f>
        <v>8718903</v>
      </c>
      <c r="K35" s="33">
        <f t="shared" ref="K35:M35" si="17">K36+K37</f>
        <v>0</v>
      </c>
      <c r="L35" s="33">
        <f>L36+L37</f>
        <v>8718903</v>
      </c>
      <c r="M35" s="33">
        <f t="shared" si="17"/>
        <v>-8718903</v>
      </c>
      <c r="N35" s="74" t="s">
        <v>26</v>
      </c>
    </row>
    <row r="36" spans="1:16" s="13" customFormat="1" ht="42.75" customHeight="1" x14ac:dyDescent="0.25">
      <c r="A36" s="72" t="s">
        <v>83</v>
      </c>
      <c r="B36" s="34" t="s">
        <v>84</v>
      </c>
      <c r="C36" s="35">
        <v>0</v>
      </c>
      <c r="D36" s="36">
        <v>0</v>
      </c>
      <c r="E36" s="36">
        <v>0</v>
      </c>
      <c r="F36" s="36">
        <v>0</v>
      </c>
      <c r="G36" s="35">
        <f>+D36-E36-F36</f>
        <v>0</v>
      </c>
      <c r="H36" s="35">
        <f>+C36+G36</f>
        <v>0</v>
      </c>
      <c r="I36" s="37">
        <f t="shared" si="1"/>
        <v>0</v>
      </c>
      <c r="J36" s="38">
        <v>2013301</v>
      </c>
      <c r="K36" s="38">
        <v>0</v>
      </c>
      <c r="L36" s="35">
        <f>J36-K36</f>
        <v>2013301</v>
      </c>
      <c r="M36" s="35">
        <f>H36-L36</f>
        <v>-2013301</v>
      </c>
      <c r="N36" s="75" t="s">
        <v>26</v>
      </c>
    </row>
    <row r="37" spans="1:16" s="13" customFormat="1" ht="42.75" customHeight="1" thickBot="1" x14ac:dyDescent="0.3">
      <c r="A37" s="72" t="s">
        <v>49</v>
      </c>
      <c r="B37" s="34" t="s">
        <v>50</v>
      </c>
      <c r="C37" s="35">
        <v>0</v>
      </c>
      <c r="D37" s="36">
        <v>0</v>
      </c>
      <c r="E37" s="36">
        <v>0</v>
      </c>
      <c r="F37" s="36">
        <v>0</v>
      </c>
      <c r="G37" s="35">
        <f>+D37-E37-F37</f>
        <v>0</v>
      </c>
      <c r="H37" s="35">
        <f>+C37+G37</f>
        <v>0</v>
      </c>
      <c r="I37" s="37">
        <f t="shared" si="1"/>
        <v>0</v>
      </c>
      <c r="J37" s="38">
        <v>6705602</v>
      </c>
      <c r="K37" s="38">
        <v>0</v>
      </c>
      <c r="L37" s="35">
        <f>J37-K37</f>
        <v>6705602</v>
      </c>
      <c r="M37" s="35">
        <f>H37-L37</f>
        <v>-6705602</v>
      </c>
      <c r="N37" s="75" t="s">
        <v>26</v>
      </c>
    </row>
    <row r="38" spans="1:16" s="11" customFormat="1" ht="34.5" customHeight="1" thickBot="1" x14ac:dyDescent="0.3">
      <c r="A38" s="64">
        <v>4</v>
      </c>
      <c r="B38" s="65" t="s">
        <v>43</v>
      </c>
      <c r="C38" s="66">
        <f t="shared" ref="C38:M38" si="18">C39+C40+C41</f>
        <v>9233748278525</v>
      </c>
      <c r="D38" s="66">
        <f t="shared" si="18"/>
        <v>0</v>
      </c>
      <c r="E38" s="66">
        <f t="shared" si="18"/>
        <v>0</v>
      </c>
      <c r="F38" s="66">
        <f t="shared" si="18"/>
        <v>1236484428934</v>
      </c>
      <c r="G38" s="66">
        <f t="shared" si="18"/>
        <v>-1236484428934</v>
      </c>
      <c r="H38" s="66">
        <f>H39+H40+H41</f>
        <v>7997263849591</v>
      </c>
      <c r="I38" s="51">
        <f t="shared" si="1"/>
        <v>0.96423658408907631</v>
      </c>
      <c r="J38" s="66">
        <f>J39+J40+J41</f>
        <v>1515743947767.52</v>
      </c>
      <c r="K38" s="66">
        <f t="shared" si="18"/>
        <v>0</v>
      </c>
      <c r="L38" s="66">
        <f t="shared" si="18"/>
        <v>1515743947767.52</v>
      </c>
      <c r="M38" s="66">
        <f t="shared" si="18"/>
        <v>6481519901823.4795</v>
      </c>
      <c r="N38" s="67">
        <f>+L38/H38</f>
        <v>0.18953281725787238</v>
      </c>
      <c r="O38" s="27"/>
    </row>
    <row r="39" spans="1:16" s="14" customFormat="1" ht="33" customHeight="1" x14ac:dyDescent="0.25">
      <c r="A39" s="78">
        <v>41</v>
      </c>
      <c r="B39" s="58" t="s">
        <v>44</v>
      </c>
      <c r="C39" s="59">
        <v>10647256000</v>
      </c>
      <c r="D39" s="60">
        <v>0</v>
      </c>
      <c r="E39" s="60">
        <v>0</v>
      </c>
      <c r="F39" s="60">
        <v>5000000000</v>
      </c>
      <c r="G39" s="60">
        <f>+D39-E39-F39</f>
        <v>-5000000000</v>
      </c>
      <c r="H39" s="61">
        <f>+C39+G39</f>
        <v>5647256000</v>
      </c>
      <c r="I39" s="62">
        <f t="shared" si="1"/>
        <v>6.8089423299382901E-4</v>
      </c>
      <c r="J39" s="63">
        <v>1365125041.96</v>
      </c>
      <c r="K39" s="63">
        <v>0</v>
      </c>
      <c r="L39" s="59">
        <f>J39-K39</f>
        <v>1365125041.96</v>
      </c>
      <c r="M39" s="59">
        <f>H39-L39</f>
        <v>4282130958.04</v>
      </c>
      <c r="N39" s="79">
        <f>+L39/H39</f>
        <v>0.24173245235562194</v>
      </c>
      <c r="O39" s="15"/>
      <c r="P39" s="9"/>
    </row>
    <row r="40" spans="1:16" s="14" customFormat="1" ht="33" customHeight="1" x14ac:dyDescent="0.25">
      <c r="A40" s="80">
        <v>42</v>
      </c>
      <c r="B40" s="40" t="s">
        <v>45</v>
      </c>
      <c r="C40" s="43">
        <v>2013839757091</v>
      </c>
      <c r="D40" s="44">
        <v>0</v>
      </c>
      <c r="E40" s="44">
        <v>0</v>
      </c>
      <c r="F40" s="44">
        <v>0</v>
      </c>
      <c r="G40" s="60">
        <f>+D40-E40-F40</f>
        <v>0</v>
      </c>
      <c r="H40" s="35">
        <f>+C40+G40</f>
        <v>2013839757091</v>
      </c>
      <c r="I40" s="37">
        <f t="shared" si="1"/>
        <v>0.24281029171989998</v>
      </c>
      <c r="J40" s="38">
        <v>427750793615</v>
      </c>
      <c r="K40" s="38">
        <v>0</v>
      </c>
      <c r="L40" s="41">
        <f>J40-K40</f>
        <v>427750793615</v>
      </c>
      <c r="M40" s="59">
        <f>H40-L40</f>
        <v>1586088963476</v>
      </c>
      <c r="N40" s="73">
        <f>+L40/H40</f>
        <v>0.21240557601906113</v>
      </c>
      <c r="O40" s="15"/>
      <c r="P40" s="9"/>
    </row>
    <row r="41" spans="1:16" s="14" customFormat="1" ht="33" customHeight="1" thickBot="1" x14ac:dyDescent="0.3">
      <c r="A41" s="80">
        <v>43</v>
      </c>
      <c r="B41" s="40" t="s">
        <v>46</v>
      </c>
      <c r="C41" s="41">
        <v>7209261265434</v>
      </c>
      <c r="D41" s="42">
        <v>0</v>
      </c>
      <c r="E41" s="42">
        <v>0</v>
      </c>
      <c r="F41" s="36">
        <v>1231484428934</v>
      </c>
      <c r="G41" s="60">
        <f>+D41-E41-F41</f>
        <v>-1231484428934</v>
      </c>
      <c r="H41" s="35">
        <f>+C41+G41</f>
        <v>5977776836500</v>
      </c>
      <c r="I41" s="37">
        <f t="shared" si="1"/>
        <v>0.72074539813618244</v>
      </c>
      <c r="J41" s="38">
        <v>1086628029110.5601</v>
      </c>
      <c r="K41" s="38">
        <v>0</v>
      </c>
      <c r="L41" s="41">
        <f>J41-K41</f>
        <v>1086628029110.5601</v>
      </c>
      <c r="M41" s="41">
        <f>H41-L41</f>
        <v>4891148807389.4395</v>
      </c>
      <c r="N41" s="73">
        <f>+L41/H41</f>
        <v>0.18177795170867952</v>
      </c>
      <c r="O41" s="15"/>
      <c r="P41" s="9"/>
    </row>
    <row r="42" spans="1:16" s="7" customFormat="1" ht="33" customHeight="1" thickBot="1" x14ac:dyDescent="0.3">
      <c r="A42" s="87" t="s">
        <v>47</v>
      </c>
      <c r="B42" s="88"/>
      <c r="C42" s="24">
        <f t="shared" ref="C42:H42" si="19">C8+C38</f>
        <v>9530365807793</v>
      </c>
      <c r="D42" s="24">
        <f t="shared" si="19"/>
        <v>0</v>
      </c>
      <c r="E42" s="24">
        <f t="shared" si="19"/>
        <v>0</v>
      </c>
      <c r="F42" s="24">
        <f t="shared" si="19"/>
        <v>1236484428934</v>
      </c>
      <c r="G42" s="24">
        <f t="shared" si="19"/>
        <v>-1236484428934</v>
      </c>
      <c r="H42" s="24">
        <f t="shared" si="19"/>
        <v>8293881378859</v>
      </c>
      <c r="I42" s="25">
        <f t="shared" si="1"/>
        <v>1</v>
      </c>
      <c r="J42" s="24">
        <f>J8+J38</f>
        <v>1601087211464.4099</v>
      </c>
      <c r="K42" s="24">
        <f>K8+K38</f>
        <v>0</v>
      </c>
      <c r="L42" s="24">
        <f>L8+L38</f>
        <v>1601087211464.4099</v>
      </c>
      <c r="M42" s="24">
        <f>M8+M38</f>
        <v>6692794167394.5898</v>
      </c>
      <c r="N42" s="26">
        <f>+L42/H42</f>
        <v>0.19304438275974881</v>
      </c>
      <c r="O42" s="16"/>
      <c r="P42" s="9"/>
    </row>
    <row r="43" spans="1:16" s="2" customFormat="1" ht="14.25" customHeight="1" x14ac:dyDescent="0.25">
      <c r="A43" s="17"/>
      <c r="D43" s="7"/>
      <c r="E43" s="7"/>
      <c r="F43" s="7"/>
      <c r="G43" s="7"/>
      <c r="I43" s="18"/>
      <c r="J43" s="8"/>
      <c r="K43" s="8"/>
      <c r="L43" s="8"/>
      <c r="M43" s="8"/>
      <c r="N43" s="18"/>
    </row>
    <row r="44" spans="1:16" s="2" customFormat="1" ht="14.25" customHeight="1" x14ac:dyDescent="0.25">
      <c r="A44" s="17" t="s">
        <v>97</v>
      </c>
      <c r="D44" s="7"/>
      <c r="E44" s="7"/>
      <c r="F44" s="7"/>
      <c r="G44" s="7"/>
      <c r="I44" s="18"/>
      <c r="J44" s="8"/>
      <c r="K44" s="8"/>
      <c r="L44" s="8"/>
      <c r="M44" s="8"/>
      <c r="N44" s="18"/>
    </row>
    <row r="45" spans="1:16" s="2" customFormat="1" ht="14.25" customHeight="1" x14ac:dyDescent="0.25">
      <c r="A45" s="17" t="s">
        <v>48</v>
      </c>
      <c r="D45" s="7"/>
      <c r="E45" s="7"/>
      <c r="F45" s="7"/>
      <c r="G45" s="7"/>
      <c r="I45" s="18"/>
      <c r="J45" s="8"/>
      <c r="K45" s="8"/>
      <c r="L45" s="8"/>
      <c r="M45" s="8"/>
      <c r="N45" s="18"/>
    </row>
    <row r="46" spans="1:16" s="2" customFormat="1" ht="14.25" customHeight="1" x14ac:dyDescent="0.25">
      <c r="A46" s="17"/>
      <c r="D46" s="7"/>
      <c r="E46" s="7"/>
      <c r="F46" s="7"/>
      <c r="G46" s="7"/>
      <c r="I46" s="18"/>
      <c r="J46" s="8"/>
      <c r="K46" s="8"/>
      <c r="L46" s="8"/>
      <c r="M46" s="8"/>
      <c r="N46" s="18"/>
    </row>
    <row r="47" spans="1:16" s="2" customFormat="1" ht="14.25" customHeight="1" x14ac:dyDescent="0.25">
      <c r="A47" s="17"/>
      <c r="D47" s="7"/>
      <c r="E47" s="7"/>
      <c r="F47" s="7"/>
      <c r="G47" s="7"/>
      <c r="I47" s="18"/>
      <c r="J47" s="8"/>
      <c r="K47" s="8"/>
      <c r="L47" s="8"/>
      <c r="M47" s="8"/>
      <c r="N47" s="18"/>
    </row>
    <row r="48" spans="1:16" s="2" customFormat="1" ht="14.25" customHeight="1" x14ac:dyDescent="0.25">
      <c r="A48" s="17"/>
      <c r="D48" s="7"/>
      <c r="E48" s="7"/>
      <c r="F48" s="7"/>
      <c r="G48" s="7"/>
      <c r="I48" s="18"/>
      <c r="J48" s="8"/>
      <c r="K48" s="8"/>
      <c r="L48" s="8"/>
      <c r="M48" s="8"/>
      <c r="N48" s="18"/>
    </row>
    <row r="49" spans="1:14" s="2" customFormat="1" ht="14.25" customHeight="1" x14ac:dyDescent="0.25">
      <c r="A49" s="17"/>
      <c r="D49" s="7"/>
      <c r="E49" s="7"/>
      <c r="F49" s="7"/>
      <c r="G49" s="7"/>
      <c r="I49" s="18"/>
      <c r="J49" s="8"/>
      <c r="K49" s="8"/>
      <c r="L49" s="8"/>
      <c r="M49" s="8"/>
      <c r="N49" s="18"/>
    </row>
    <row r="50" spans="1:14" s="2" customFormat="1" ht="14.25" customHeight="1" x14ac:dyDescent="0.25">
      <c r="A50" s="17"/>
      <c r="C50" s="83"/>
      <c r="D50" s="7"/>
      <c r="E50" s="7"/>
      <c r="F50" s="7"/>
      <c r="G50" s="7"/>
      <c r="I50" s="18"/>
      <c r="J50" s="8"/>
      <c r="K50" s="8"/>
      <c r="L50" s="8"/>
      <c r="M50" s="8"/>
      <c r="N50" s="18"/>
    </row>
    <row r="51" spans="1:14" s="2" customFormat="1" ht="14.25" customHeight="1" x14ac:dyDescent="0.25">
      <c r="A51" s="17"/>
      <c r="C51" s="8"/>
      <c r="D51" s="7"/>
      <c r="E51" s="7"/>
      <c r="F51" s="7"/>
      <c r="G51" s="7"/>
      <c r="I51" s="18"/>
      <c r="J51" s="8"/>
      <c r="K51" s="8"/>
      <c r="L51" s="8"/>
      <c r="M51" s="8"/>
      <c r="N51" s="18"/>
    </row>
    <row r="52" spans="1:14" s="2" customFormat="1" ht="14.25" customHeight="1" x14ac:dyDescent="0.25">
      <c r="A52" s="17"/>
      <c r="D52" s="7"/>
      <c r="E52" s="7"/>
      <c r="F52" s="7"/>
      <c r="G52" s="7"/>
      <c r="I52" s="18"/>
      <c r="J52" s="8"/>
      <c r="K52" s="8"/>
      <c r="L52" s="8"/>
      <c r="M52" s="8"/>
      <c r="N52" s="18"/>
    </row>
    <row r="53" spans="1:14" s="2" customFormat="1" ht="14.25" customHeight="1" x14ac:dyDescent="0.25">
      <c r="A53" s="17"/>
      <c r="D53" s="7"/>
      <c r="E53" s="7"/>
      <c r="F53" s="7"/>
      <c r="G53" s="7"/>
      <c r="I53" s="18"/>
      <c r="J53" s="8"/>
      <c r="K53" s="8"/>
      <c r="L53" s="8"/>
      <c r="M53" s="8"/>
      <c r="N53" s="18"/>
    </row>
    <row r="54" spans="1:14" s="2" customFormat="1" ht="14.25" customHeight="1" x14ac:dyDescent="0.25">
      <c r="A54" s="17"/>
      <c r="D54" s="7"/>
      <c r="E54" s="7"/>
      <c r="F54" s="7"/>
      <c r="G54" s="7"/>
      <c r="I54" s="18"/>
      <c r="J54" s="8"/>
      <c r="K54" s="8"/>
      <c r="L54" s="8"/>
      <c r="M54" s="8"/>
      <c r="N54" s="18"/>
    </row>
    <row r="55" spans="1:14" s="2" customFormat="1" ht="33" customHeight="1" x14ac:dyDescent="0.25">
      <c r="A55" s="4"/>
      <c r="D55" s="7"/>
      <c r="E55" s="7"/>
      <c r="F55" s="7"/>
      <c r="G55" s="7"/>
      <c r="K55" s="8"/>
    </row>
    <row r="56" spans="1:14" s="2" customFormat="1" ht="33" customHeight="1" x14ac:dyDescent="0.25">
      <c r="A56" s="4"/>
      <c r="D56" s="7"/>
      <c r="E56" s="7"/>
      <c r="F56" s="7"/>
      <c r="G56" s="7"/>
      <c r="K56" s="8"/>
    </row>
    <row r="57" spans="1:14" s="2" customFormat="1" ht="33" customHeight="1" x14ac:dyDescent="0.25">
      <c r="A57" s="4"/>
      <c r="D57" s="7"/>
      <c r="E57" s="7"/>
      <c r="F57" s="7"/>
      <c r="G57" s="7"/>
      <c r="K57" s="8"/>
    </row>
  </sheetData>
  <mergeCells count="16">
    <mergeCell ref="A42:B42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 verticalCentered="1"/>
  <pageMargins left="0.11811023622047245" right="0.11811023622047245" top="0.23622047244094491" bottom="0.59055118110236227" header="0.23622047244094491" footer="0.19685039370078741"/>
  <pageSetup paperSize="228" scale="40" orientation="landscape" r:id="rId1"/>
  <headerFooter>
    <oddFooter>&amp;RPAG.&amp;P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6D5E2-FB5E-440C-9BA9-9CC4416A3E4F}">
  <dimension ref="A1:X57"/>
  <sheetViews>
    <sheetView topLeftCell="A5" zoomScale="60" zoomScaleNormal="60" workbookViewId="0">
      <pane xSplit="2" ySplit="3" topLeftCell="G35" activePane="bottomRight" state="frozen"/>
      <selection activeCell="A5" sqref="A5"/>
      <selection pane="topRight" activeCell="C5" sqref="C5"/>
      <selection pane="bottomLeft" activeCell="A8" sqref="A8"/>
      <selection pane="bottomRight" activeCell="L42" sqref="L42"/>
    </sheetView>
  </sheetViews>
  <sheetFormatPr baseColWidth="10" defaultRowHeight="33" customHeight="1" x14ac:dyDescent="0.25"/>
  <cols>
    <col min="1" max="1" width="30.140625" style="19" customWidth="1"/>
    <col min="2" max="2" width="45.140625" style="3" customWidth="1"/>
    <col min="3" max="3" width="28.7109375" style="3" customWidth="1"/>
    <col min="4" max="4" width="16" style="20" customWidth="1"/>
    <col min="5" max="5" width="19" style="20" customWidth="1"/>
    <col min="6" max="6" width="29.140625" style="20" customWidth="1"/>
    <col min="7" max="7" width="27.85546875" style="20" customWidth="1"/>
    <col min="8" max="8" width="31.85546875" style="3" customWidth="1"/>
    <col min="9" max="9" width="27.85546875" style="3" customWidth="1"/>
    <col min="10" max="10" width="28.42578125" style="3" customWidth="1"/>
    <col min="11" max="11" width="25.28515625" style="21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23.140625" style="2" customWidth="1"/>
    <col min="17" max="23" width="11.42578125" style="2"/>
    <col min="24" max="16384" width="11.42578125" style="3"/>
  </cols>
  <sheetData>
    <row r="1" spans="1:24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1"/>
      <c r="P1" s="1"/>
      <c r="Q1" s="1"/>
      <c r="X1" s="2"/>
    </row>
    <row r="2" spans="1:24" ht="15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1"/>
      <c r="P2" s="1"/>
      <c r="Q2" s="1"/>
      <c r="X2" s="2"/>
    </row>
    <row r="3" spans="1:24" ht="31.5" customHeight="1" x14ac:dyDescent="0.25">
      <c r="A3" s="90" t="s">
        <v>99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X3" s="2"/>
    </row>
    <row r="4" spans="1:24" ht="15.75" customHeight="1" x14ac:dyDescent="0.25">
      <c r="A4" s="4"/>
      <c r="B4" s="2"/>
      <c r="C4" s="2"/>
      <c r="D4" s="2"/>
      <c r="E4" s="2"/>
      <c r="F4" s="2"/>
      <c r="G4" s="2"/>
      <c r="H4" s="5"/>
      <c r="I4" s="5"/>
      <c r="J4" s="5" t="s">
        <v>2</v>
      </c>
      <c r="K4" s="6"/>
      <c r="L4" s="91" t="s">
        <v>3</v>
      </c>
      <c r="M4" s="91"/>
      <c r="X4" s="2"/>
    </row>
    <row r="5" spans="1:24" ht="18" customHeight="1" thickBot="1" x14ac:dyDescent="0.3">
      <c r="A5" s="4"/>
      <c r="B5" s="2"/>
      <c r="C5" s="22"/>
      <c r="D5" s="7"/>
      <c r="E5" s="7"/>
      <c r="F5" s="23"/>
      <c r="G5" s="7"/>
      <c r="H5" s="2"/>
      <c r="I5" s="2"/>
      <c r="J5" s="8"/>
      <c r="K5" s="8"/>
      <c r="L5" s="2"/>
      <c r="M5" s="2"/>
      <c r="X5" s="2"/>
    </row>
    <row r="6" spans="1:24" ht="54" customHeight="1" x14ac:dyDescent="0.25">
      <c r="A6" s="92" t="s">
        <v>4</v>
      </c>
      <c r="B6" s="94" t="s">
        <v>5</v>
      </c>
      <c r="C6" s="94" t="s">
        <v>6</v>
      </c>
      <c r="D6" s="94" t="s">
        <v>7</v>
      </c>
      <c r="E6" s="94"/>
      <c r="F6" s="94"/>
      <c r="G6" s="94"/>
      <c r="H6" s="94" t="s">
        <v>66</v>
      </c>
      <c r="I6" s="94" t="s">
        <v>8</v>
      </c>
      <c r="J6" s="94" t="s">
        <v>79</v>
      </c>
      <c r="K6" s="94" t="s">
        <v>68</v>
      </c>
      <c r="L6" s="94" t="s">
        <v>9</v>
      </c>
      <c r="M6" s="94" t="s">
        <v>10</v>
      </c>
      <c r="N6" s="96" t="s">
        <v>11</v>
      </c>
    </row>
    <row r="7" spans="1:24" ht="110.25" customHeight="1" thickBot="1" x14ac:dyDescent="0.3">
      <c r="A7" s="93"/>
      <c r="B7" s="95"/>
      <c r="C7" s="95"/>
      <c r="D7" s="81" t="s">
        <v>12</v>
      </c>
      <c r="E7" s="81" t="s">
        <v>13</v>
      </c>
      <c r="F7" s="81" t="s">
        <v>65</v>
      </c>
      <c r="G7" s="81" t="s">
        <v>67</v>
      </c>
      <c r="H7" s="95"/>
      <c r="I7" s="95"/>
      <c r="J7" s="95"/>
      <c r="K7" s="95"/>
      <c r="L7" s="95"/>
      <c r="M7" s="95"/>
      <c r="N7" s="97"/>
    </row>
    <row r="8" spans="1:24" s="10" customFormat="1" ht="53.25" customHeight="1" thickBot="1" x14ac:dyDescent="0.3">
      <c r="A8" s="48">
        <v>3</v>
      </c>
      <c r="B8" s="49" t="s">
        <v>14</v>
      </c>
      <c r="C8" s="50">
        <f t="shared" ref="C8:M9" si="0">C9</f>
        <v>296617529268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296617529268</v>
      </c>
      <c r="I8" s="51">
        <f t="shared" ref="I8:I42" si="1">H8/$H$42</f>
        <v>3.5763415910923732E-2</v>
      </c>
      <c r="J8" s="50">
        <f t="shared" si="0"/>
        <v>99543910868.889999</v>
      </c>
      <c r="K8" s="50">
        <f t="shared" si="0"/>
        <v>0</v>
      </c>
      <c r="L8" s="50">
        <f>L9</f>
        <v>99543910868.889999</v>
      </c>
      <c r="M8" s="50">
        <f t="shared" si="0"/>
        <v>197073618399.11002</v>
      </c>
      <c r="N8" s="52">
        <f>+L8/H8</f>
        <v>0.33559685806346945</v>
      </c>
      <c r="O8" s="9"/>
      <c r="P8" s="84"/>
      <c r="Q8" s="9"/>
      <c r="R8" s="9"/>
      <c r="S8" s="9"/>
      <c r="T8" s="9"/>
      <c r="U8" s="9"/>
      <c r="V8" s="9"/>
      <c r="W8" s="9"/>
    </row>
    <row r="9" spans="1:24" s="12" customFormat="1" ht="50.25" customHeight="1" x14ac:dyDescent="0.25">
      <c r="A9" s="68" t="s">
        <v>15</v>
      </c>
      <c r="B9" s="45" t="s">
        <v>16</v>
      </c>
      <c r="C9" s="46">
        <f t="shared" si="0"/>
        <v>296617529268</v>
      </c>
      <c r="D9" s="46">
        <f t="shared" si="0"/>
        <v>0</v>
      </c>
      <c r="E9" s="46">
        <f t="shared" si="0"/>
        <v>0</v>
      </c>
      <c r="F9" s="46">
        <f t="shared" si="0"/>
        <v>0</v>
      </c>
      <c r="G9" s="46">
        <f t="shared" si="0"/>
        <v>0</v>
      </c>
      <c r="H9" s="46">
        <f t="shared" si="0"/>
        <v>296617529268</v>
      </c>
      <c r="I9" s="47">
        <f t="shared" si="1"/>
        <v>3.5763415910923732E-2</v>
      </c>
      <c r="J9" s="46">
        <f t="shared" si="0"/>
        <v>99543910868.889999</v>
      </c>
      <c r="K9" s="46">
        <f t="shared" si="0"/>
        <v>0</v>
      </c>
      <c r="L9" s="46">
        <f>L10</f>
        <v>99543910868.889999</v>
      </c>
      <c r="M9" s="46">
        <f t="shared" si="0"/>
        <v>197073618399.11002</v>
      </c>
      <c r="N9" s="69">
        <f t="shared" ref="N9:N13" si="2">+L9/H9</f>
        <v>0.33559685806346945</v>
      </c>
      <c r="O9" s="11"/>
      <c r="P9" s="11"/>
      <c r="Q9" s="11"/>
      <c r="R9" s="11"/>
      <c r="S9" s="11"/>
      <c r="T9" s="11"/>
      <c r="U9" s="11"/>
      <c r="V9" s="11"/>
      <c r="W9" s="11"/>
    </row>
    <row r="10" spans="1:24" s="12" customFormat="1" ht="45.75" customHeight="1" x14ac:dyDescent="0.25">
      <c r="A10" s="70" t="s">
        <v>17</v>
      </c>
      <c r="B10" s="28" t="s">
        <v>16</v>
      </c>
      <c r="C10" s="29">
        <f t="shared" ref="C10:M10" si="3">C11+C26</f>
        <v>296617529268</v>
      </c>
      <c r="D10" s="29">
        <f t="shared" si="3"/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296617529268</v>
      </c>
      <c r="I10" s="30">
        <f t="shared" si="1"/>
        <v>3.5763415910923732E-2</v>
      </c>
      <c r="J10" s="29">
        <f t="shared" si="3"/>
        <v>99543910868.889999</v>
      </c>
      <c r="K10" s="29">
        <f t="shared" si="3"/>
        <v>0</v>
      </c>
      <c r="L10" s="29">
        <f>L11+L26</f>
        <v>99543910868.889999</v>
      </c>
      <c r="M10" s="29">
        <f t="shared" si="3"/>
        <v>197073618399.11002</v>
      </c>
      <c r="N10" s="71">
        <f t="shared" si="2"/>
        <v>0.33559685806346945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4" s="12" customFormat="1" ht="33" customHeight="1" x14ac:dyDescent="0.25">
      <c r="A11" s="70" t="s">
        <v>18</v>
      </c>
      <c r="B11" s="28" t="s">
        <v>19</v>
      </c>
      <c r="C11" s="29">
        <f t="shared" ref="C11:J11" si="4">+C12</f>
        <v>296617529268</v>
      </c>
      <c r="D11" s="29">
        <f t="shared" si="4"/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296617529268</v>
      </c>
      <c r="I11" s="30">
        <f t="shared" si="1"/>
        <v>3.5763415910923732E-2</v>
      </c>
      <c r="J11" s="29">
        <f t="shared" si="4"/>
        <v>93843294179.589996</v>
      </c>
      <c r="K11" s="29">
        <f>K12+K15+K18</f>
        <v>0</v>
      </c>
      <c r="L11" s="29">
        <f>+L12</f>
        <v>93843294179.589996</v>
      </c>
      <c r="M11" s="29">
        <f>+M12</f>
        <v>202774235088.41</v>
      </c>
      <c r="N11" s="71">
        <f t="shared" si="2"/>
        <v>0.31637811295636764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4" s="12" customFormat="1" ht="33" customHeight="1" x14ac:dyDescent="0.25">
      <c r="A12" s="70" t="s">
        <v>20</v>
      </c>
      <c r="B12" s="28" t="s">
        <v>21</v>
      </c>
      <c r="C12" s="33">
        <f t="shared" ref="C12:H12" si="5">+C13+C15+C18</f>
        <v>296617529268</v>
      </c>
      <c r="D12" s="33">
        <f t="shared" si="5"/>
        <v>0</v>
      </c>
      <c r="E12" s="33">
        <f t="shared" si="5"/>
        <v>0</v>
      </c>
      <c r="F12" s="33">
        <f t="shared" si="5"/>
        <v>0</v>
      </c>
      <c r="G12" s="33">
        <f t="shared" si="5"/>
        <v>0</v>
      </c>
      <c r="H12" s="33">
        <f t="shared" si="5"/>
        <v>296617529268</v>
      </c>
      <c r="I12" s="31">
        <f t="shared" si="1"/>
        <v>3.5763415910923732E-2</v>
      </c>
      <c r="J12" s="33">
        <f>+J13+J15+J18+J23</f>
        <v>93843294179.589996</v>
      </c>
      <c r="K12" s="33">
        <f>+K13</f>
        <v>0</v>
      </c>
      <c r="L12" s="33">
        <f>+L13+L15+L18+L23</f>
        <v>93843294179.589996</v>
      </c>
      <c r="M12" s="33">
        <f>+M13+M15+M18+M23</f>
        <v>202774235088.41</v>
      </c>
      <c r="N12" s="71">
        <f t="shared" si="2"/>
        <v>0.31637811295636764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4" s="11" customFormat="1" ht="33" customHeight="1" x14ac:dyDescent="0.25">
      <c r="A13" s="70" t="s">
        <v>22</v>
      </c>
      <c r="B13" s="32" t="s">
        <v>23</v>
      </c>
      <c r="C13" s="33">
        <f t="shared" ref="C13:J13" si="6">+C14</f>
        <v>296617529268</v>
      </c>
      <c r="D13" s="33">
        <f t="shared" si="6"/>
        <v>0</v>
      </c>
      <c r="E13" s="33">
        <f t="shared" si="6"/>
        <v>0</v>
      </c>
      <c r="F13" s="33">
        <f t="shared" si="6"/>
        <v>0</v>
      </c>
      <c r="G13" s="33">
        <f t="shared" si="6"/>
        <v>0</v>
      </c>
      <c r="H13" s="33">
        <f t="shared" si="6"/>
        <v>296617529268</v>
      </c>
      <c r="I13" s="31">
        <f t="shared" si="1"/>
        <v>3.5763415910923732E-2</v>
      </c>
      <c r="J13" s="33">
        <f t="shared" si="6"/>
        <v>93559430198.48999</v>
      </c>
      <c r="K13" s="33">
        <f>+K14</f>
        <v>0</v>
      </c>
      <c r="L13" s="33">
        <f>+L14</f>
        <v>93559430198.48999</v>
      </c>
      <c r="M13" s="33">
        <f>+M14</f>
        <v>203058099069.51001</v>
      </c>
      <c r="N13" s="71">
        <f t="shared" si="2"/>
        <v>0.31542110956617514</v>
      </c>
    </row>
    <row r="14" spans="1:24" s="13" customFormat="1" ht="47.25" customHeight="1" x14ac:dyDescent="0.25">
      <c r="A14" s="72" t="s">
        <v>24</v>
      </c>
      <c r="B14" s="34" t="s">
        <v>25</v>
      </c>
      <c r="C14" s="35">
        <v>296617529268</v>
      </c>
      <c r="D14" s="36">
        <v>0</v>
      </c>
      <c r="E14" s="36">
        <v>0</v>
      </c>
      <c r="F14" s="36">
        <v>0</v>
      </c>
      <c r="G14" s="35">
        <f>+D14-E14-F14</f>
        <v>0</v>
      </c>
      <c r="H14" s="35">
        <f>+C14+G14</f>
        <v>296617529268</v>
      </c>
      <c r="I14" s="37">
        <f t="shared" si="1"/>
        <v>3.5763415910923732E-2</v>
      </c>
      <c r="J14" s="38">
        <f>21141448505.01+15907735044.91+18498703109.98+15455933062.93+10425495693.27+12130114782.39</f>
        <v>93559430198.48999</v>
      </c>
      <c r="K14" s="38">
        <v>0</v>
      </c>
      <c r="L14" s="35">
        <f>J14-K14</f>
        <v>93559430198.48999</v>
      </c>
      <c r="M14" s="35">
        <f>H14-L14</f>
        <v>203058099069.51001</v>
      </c>
      <c r="N14" s="73">
        <f>+L14/H14</f>
        <v>0.31542110956617514</v>
      </c>
    </row>
    <row r="15" spans="1:24" s="13" customFormat="1" ht="47.25" customHeight="1" x14ac:dyDescent="0.25">
      <c r="A15" s="70" t="s">
        <v>71</v>
      </c>
      <c r="B15" s="32" t="s">
        <v>72</v>
      </c>
      <c r="C15" s="35">
        <f t="shared" ref="C15:M16" si="7">+C16</f>
        <v>0</v>
      </c>
      <c r="D15" s="35">
        <f t="shared" si="7"/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 t="shared" si="7"/>
        <v>0</v>
      </c>
      <c r="I15" s="31">
        <f t="shared" si="1"/>
        <v>0</v>
      </c>
      <c r="J15" s="39">
        <f t="shared" si="7"/>
        <v>62131088</v>
      </c>
      <c r="K15" s="39">
        <f t="shared" si="7"/>
        <v>0</v>
      </c>
      <c r="L15" s="39">
        <f t="shared" si="7"/>
        <v>62131088</v>
      </c>
      <c r="M15" s="39">
        <f t="shared" si="7"/>
        <v>-62131088</v>
      </c>
      <c r="N15" s="74" t="s">
        <v>26</v>
      </c>
    </row>
    <row r="16" spans="1:24" s="13" customFormat="1" ht="47.25" customHeight="1" x14ac:dyDescent="0.25">
      <c r="A16" s="70" t="s">
        <v>75</v>
      </c>
      <c r="B16" s="32" t="s">
        <v>73</v>
      </c>
      <c r="C16" s="35">
        <f t="shared" si="7"/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1">
        <f t="shared" si="1"/>
        <v>0</v>
      </c>
      <c r="J16" s="39">
        <f t="shared" si="7"/>
        <v>62131088</v>
      </c>
      <c r="K16" s="39">
        <f t="shared" si="7"/>
        <v>0</v>
      </c>
      <c r="L16" s="39">
        <f t="shared" si="7"/>
        <v>62131088</v>
      </c>
      <c r="M16" s="39">
        <f t="shared" si="7"/>
        <v>-62131088</v>
      </c>
      <c r="N16" s="74" t="s">
        <v>26</v>
      </c>
    </row>
    <row r="17" spans="1:14" s="13" customFormat="1" ht="47.25" customHeight="1" x14ac:dyDescent="0.25">
      <c r="A17" s="72" t="s">
        <v>81</v>
      </c>
      <c r="B17" s="34" t="s">
        <v>82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f>+C17+G17</f>
        <v>0</v>
      </c>
      <c r="I17" s="37">
        <f t="shared" si="1"/>
        <v>0</v>
      </c>
      <c r="J17" s="35">
        <v>62131088</v>
      </c>
      <c r="K17" s="35">
        <v>0</v>
      </c>
      <c r="L17" s="35">
        <f>J17-K17</f>
        <v>62131088</v>
      </c>
      <c r="M17" s="35">
        <f>H17-L17</f>
        <v>-62131088</v>
      </c>
      <c r="N17" s="75" t="s">
        <v>26</v>
      </c>
    </row>
    <row r="18" spans="1:14" s="11" customFormat="1" ht="47.25" customHeight="1" x14ac:dyDescent="0.25">
      <c r="A18" s="70" t="s">
        <v>59</v>
      </c>
      <c r="B18" s="32" t="s">
        <v>64</v>
      </c>
      <c r="C18" s="33">
        <f t="shared" ref="C18:M21" si="8">C19</f>
        <v>0</v>
      </c>
      <c r="D18" s="33">
        <f t="shared" si="8"/>
        <v>0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31">
        <f t="shared" si="1"/>
        <v>0</v>
      </c>
      <c r="J18" s="33">
        <f t="shared" si="8"/>
        <v>208732893.09999999</v>
      </c>
      <c r="K18" s="33">
        <f t="shared" si="8"/>
        <v>0</v>
      </c>
      <c r="L18" s="33">
        <f t="shared" si="8"/>
        <v>208732893.09999999</v>
      </c>
      <c r="M18" s="33">
        <f t="shared" si="8"/>
        <v>-208732893.09999999</v>
      </c>
      <c r="N18" s="74" t="s">
        <v>26</v>
      </c>
    </row>
    <row r="19" spans="1:14" s="11" customFormat="1" ht="47.25" customHeight="1" x14ac:dyDescent="0.25">
      <c r="A19" s="70" t="s">
        <v>58</v>
      </c>
      <c r="B19" s="32" t="s">
        <v>63</v>
      </c>
      <c r="C19" s="33">
        <f t="shared" si="8"/>
        <v>0</v>
      </c>
      <c r="D19" s="33">
        <f t="shared" si="8"/>
        <v>0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1">
        <f t="shared" si="1"/>
        <v>0</v>
      </c>
      <c r="J19" s="33">
        <f t="shared" si="8"/>
        <v>208732893.09999999</v>
      </c>
      <c r="K19" s="33">
        <f t="shared" si="8"/>
        <v>0</v>
      </c>
      <c r="L19" s="33">
        <f t="shared" si="8"/>
        <v>208732893.09999999</v>
      </c>
      <c r="M19" s="33">
        <f t="shared" si="8"/>
        <v>-208732893.09999999</v>
      </c>
      <c r="N19" s="74" t="s">
        <v>26</v>
      </c>
    </row>
    <row r="20" spans="1:14" s="11" customFormat="1" ht="79.5" customHeight="1" x14ac:dyDescent="0.25">
      <c r="A20" s="70" t="s">
        <v>57</v>
      </c>
      <c r="B20" s="32" t="s">
        <v>62</v>
      </c>
      <c r="C20" s="33">
        <f t="shared" si="8"/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1">
        <f t="shared" si="1"/>
        <v>0</v>
      </c>
      <c r="J20" s="33">
        <f t="shared" si="8"/>
        <v>208732893.09999999</v>
      </c>
      <c r="K20" s="33">
        <f t="shared" si="8"/>
        <v>0</v>
      </c>
      <c r="L20" s="33">
        <f t="shared" si="8"/>
        <v>208732893.09999999</v>
      </c>
      <c r="M20" s="33">
        <f t="shared" si="8"/>
        <v>-208732893.09999999</v>
      </c>
      <c r="N20" s="74" t="s">
        <v>26</v>
      </c>
    </row>
    <row r="21" spans="1:14" s="11" customFormat="1" ht="47.25" customHeight="1" x14ac:dyDescent="0.25">
      <c r="A21" s="70" t="s">
        <v>56</v>
      </c>
      <c r="B21" s="32" t="s">
        <v>61</v>
      </c>
      <c r="C21" s="33">
        <f t="shared" si="8"/>
        <v>0</v>
      </c>
      <c r="D21" s="33">
        <f t="shared" si="8"/>
        <v>0</v>
      </c>
      <c r="E21" s="33">
        <f t="shared" si="8"/>
        <v>0</v>
      </c>
      <c r="F21" s="33">
        <f t="shared" si="8"/>
        <v>0</v>
      </c>
      <c r="G21" s="33">
        <f t="shared" si="8"/>
        <v>0</v>
      </c>
      <c r="H21" s="33">
        <f t="shared" si="8"/>
        <v>0</v>
      </c>
      <c r="I21" s="31">
        <f t="shared" si="1"/>
        <v>0</v>
      </c>
      <c r="J21" s="33">
        <f t="shared" si="8"/>
        <v>208732893.09999999</v>
      </c>
      <c r="K21" s="33">
        <f t="shared" si="8"/>
        <v>0</v>
      </c>
      <c r="L21" s="33">
        <f t="shared" si="8"/>
        <v>208732893.09999999</v>
      </c>
      <c r="M21" s="33">
        <f t="shared" si="8"/>
        <v>-208732893.09999999</v>
      </c>
      <c r="N21" s="74" t="s">
        <v>26</v>
      </c>
    </row>
    <row r="22" spans="1:14" s="13" customFormat="1" ht="61.5" customHeight="1" x14ac:dyDescent="0.25">
      <c r="A22" s="72" t="s">
        <v>55</v>
      </c>
      <c r="B22" s="34" t="s">
        <v>60</v>
      </c>
      <c r="C22" s="35">
        <v>0</v>
      </c>
      <c r="D22" s="36">
        <v>0</v>
      </c>
      <c r="E22" s="36">
        <v>0</v>
      </c>
      <c r="F22" s="36">
        <v>0</v>
      </c>
      <c r="G22" s="35">
        <f>+D22-E22-F22</f>
        <v>0</v>
      </c>
      <c r="H22" s="35">
        <f>+C22+G22</f>
        <v>0</v>
      </c>
      <c r="I22" s="37">
        <f t="shared" si="1"/>
        <v>0</v>
      </c>
      <c r="J22" s="38">
        <f>36557935.74+82583612.78+371425.21+52581738.91+35635517.67+1002662.79</f>
        <v>208732893.09999999</v>
      </c>
      <c r="K22" s="38">
        <v>0</v>
      </c>
      <c r="L22" s="35">
        <f>J22-K22</f>
        <v>208732893.09999999</v>
      </c>
      <c r="M22" s="35">
        <f>H22-L22</f>
        <v>-208732893.09999999</v>
      </c>
      <c r="N22" s="75" t="s">
        <v>26</v>
      </c>
    </row>
    <row r="23" spans="1:14" s="13" customFormat="1" ht="40.5" customHeight="1" x14ac:dyDescent="0.25">
      <c r="A23" s="70" t="s">
        <v>93</v>
      </c>
      <c r="B23" s="32" t="s">
        <v>90</v>
      </c>
      <c r="C23" s="33">
        <f t="shared" ref="C23:M26" si="9">C24+C32</f>
        <v>0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7">
        <f t="shared" si="1"/>
        <v>0</v>
      </c>
      <c r="J23" s="33">
        <f>+J24</f>
        <v>13000000</v>
      </c>
      <c r="K23" s="38">
        <v>0</v>
      </c>
      <c r="L23" s="33">
        <f>+L24</f>
        <v>13000000</v>
      </c>
      <c r="M23" s="33">
        <f t="shared" ref="M23:M25" si="10">H23-L23</f>
        <v>-13000000</v>
      </c>
      <c r="N23" s="75" t="s">
        <v>26</v>
      </c>
    </row>
    <row r="24" spans="1:14" s="13" customFormat="1" ht="40.5" customHeight="1" x14ac:dyDescent="0.25">
      <c r="A24" s="70" t="s">
        <v>94</v>
      </c>
      <c r="B24" s="32" t="s">
        <v>91</v>
      </c>
      <c r="C24" s="33">
        <f t="shared" si="9"/>
        <v>0</v>
      </c>
      <c r="D24" s="33">
        <f t="shared" si="9"/>
        <v>0</v>
      </c>
      <c r="E24" s="33">
        <f t="shared" si="9"/>
        <v>0</v>
      </c>
      <c r="F24" s="33">
        <f t="shared" si="9"/>
        <v>0</v>
      </c>
      <c r="G24" s="33">
        <f t="shared" si="9"/>
        <v>0</v>
      </c>
      <c r="H24" s="33">
        <f t="shared" si="9"/>
        <v>0</v>
      </c>
      <c r="I24" s="37">
        <f t="shared" si="1"/>
        <v>0</v>
      </c>
      <c r="J24" s="33">
        <f>+J25</f>
        <v>13000000</v>
      </c>
      <c r="K24" s="38">
        <v>0</v>
      </c>
      <c r="L24" s="33">
        <f>+L25</f>
        <v>13000000</v>
      </c>
      <c r="M24" s="33">
        <f t="shared" si="10"/>
        <v>-13000000</v>
      </c>
      <c r="N24" s="75" t="s">
        <v>26</v>
      </c>
    </row>
    <row r="25" spans="1:14" s="13" customFormat="1" ht="37.5" customHeight="1" x14ac:dyDescent="0.25">
      <c r="A25" s="70" t="s">
        <v>95</v>
      </c>
      <c r="B25" s="34" t="s">
        <v>92</v>
      </c>
      <c r="C25" s="33">
        <f t="shared" si="9"/>
        <v>0</v>
      </c>
      <c r="D25" s="33">
        <f t="shared" si="9"/>
        <v>0</v>
      </c>
      <c r="E25" s="33">
        <f t="shared" si="9"/>
        <v>0</v>
      </c>
      <c r="F25" s="33">
        <f t="shared" si="9"/>
        <v>0</v>
      </c>
      <c r="G25" s="33">
        <f t="shared" si="9"/>
        <v>0</v>
      </c>
      <c r="H25" s="33">
        <f t="shared" si="9"/>
        <v>0</v>
      </c>
      <c r="I25" s="37">
        <f t="shared" si="1"/>
        <v>0</v>
      </c>
      <c r="J25" s="38">
        <v>13000000</v>
      </c>
      <c r="K25" s="38">
        <v>0</v>
      </c>
      <c r="L25" s="38">
        <f>+J25+K25</f>
        <v>13000000</v>
      </c>
      <c r="M25" s="35">
        <f t="shared" si="10"/>
        <v>-13000000</v>
      </c>
      <c r="N25" s="75" t="s">
        <v>26</v>
      </c>
    </row>
    <row r="26" spans="1:14" s="11" customFormat="1" ht="33" customHeight="1" x14ac:dyDescent="0.25">
      <c r="A26" s="70" t="s">
        <v>27</v>
      </c>
      <c r="B26" s="32" t="s">
        <v>28</v>
      </c>
      <c r="C26" s="33">
        <f t="shared" si="9"/>
        <v>0</v>
      </c>
      <c r="D26" s="33">
        <f t="shared" si="9"/>
        <v>0</v>
      </c>
      <c r="E26" s="33">
        <f t="shared" si="9"/>
        <v>0</v>
      </c>
      <c r="F26" s="33">
        <f t="shared" si="9"/>
        <v>0</v>
      </c>
      <c r="G26" s="33">
        <f t="shared" si="9"/>
        <v>0</v>
      </c>
      <c r="H26" s="33">
        <f t="shared" si="9"/>
        <v>0</v>
      </c>
      <c r="I26" s="31">
        <f t="shared" si="1"/>
        <v>0</v>
      </c>
      <c r="J26" s="33">
        <f t="shared" si="9"/>
        <v>5700616689.3000002</v>
      </c>
      <c r="K26" s="33">
        <f t="shared" si="9"/>
        <v>0</v>
      </c>
      <c r="L26" s="33">
        <f t="shared" si="9"/>
        <v>5700616689.3000002</v>
      </c>
      <c r="M26" s="33">
        <f t="shared" si="9"/>
        <v>-5700616689.3000002</v>
      </c>
      <c r="N26" s="74" t="s">
        <v>26</v>
      </c>
    </row>
    <row r="27" spans="1:14" s="11" customFormat="1" ht="33" customHeight="1" x14ac:dyDescent="0.25">
      <c r="A27" s="70" t="s">
        <v>29</v>
      </c>
      <c r="B27" s="32" t="s">
        <v>30</v>
      </c>
      <c r="C27" s="33">
        <f t="shared" ref="C27:M27" si="11">C28+C32</f>
        <v>0</v>
      </c>
      <c r="D27" s="33">
        <f t="shared" si="11"/>
        <v>0</v>
      </c>
      <c r="E27" s="33">
        <f t="shared" si="11"/>
        <v>0</v>
      </c>
      <c r="F27" s="33">
        <f t="shared" si="11"/>
        <v>0</v>
      </c>
      <c r="G27" s="33">
        <f t="shared" si="11"/>
        <v>0</v>
      </c>
      <c r="H27" s="33">
        <f t="shared" si="11"/>
        <v>0</v>
      </c>
      <c r="I27" s="31">
        <f t="shared" si="1"/>
        <v>0</v>
      </c>
      <c r="J27" s="33">
        <f t="shared" si="11"/>
        <v>3952813851.3000002</v>
      </c>
      <c r="K27" s="33">
        <f t="shared" si="11"/>
        <v>0</v>
      </c>
      <c r="L27" s="33">
        <f t="shared" si="11"/>
        <v>3952813851.3000002</v>
      </c>
      <c r="M27" s="33">
        <f t="shared" si="11"/>
        <v>-3952813851.3000002</v>
      </c>
      <c r="N27" s="74" t="s">
        <v>26</v>
      </c>
    </row>
    <row r="28" spans="1:14" s="11" customFormat="1" ht="33" customHeight="1" x14ac:dyDescent="0.25">
      <c r="A28" s="70" t="s">
        <v>31</v>
      </c>
      <c r="B28" s="32" t="s">
        <v>32</v>
      </c>
      <c r="C28" s="33">
        <f t="shared" ref="C28:M28" si="12">C29</f>
        <v>0</v>
      </c>
      <c r="D28" s="33">
        <f t="shared" si="12"/>
        <v>0</v>
      </c>
      <c r="E28" s="33">
        <f t="shared" si="12"/>
        <v>0</v>
      </c>
      <c r="F28" s="33">
        <f t="shared" si="12"/>
        <v>0</v>
      </c>
      <c r="G28" s="33">
        <f t="shared" si="12"/>
        <v>0</v>
      </c>
      <c r="H28" s="33">
        <f t="shared" si="12"/>
        <v>0</v>
      </c>
      <c r="I28" s="31">
        <f t="shared" si="1"/>
        <v>0</v>
      </c>
      <c r="J28" s="33">
        <f t="shared" si="12"/>
        <v>1654354838.72</v>
      </c>
      <c r="K28" s="33">
        <f t="shared" si="12"/>
        <v>0</v>
      </c>
      <c r="L28" s="33">
        <f t="shared" si="12"/>
        <v>1654354838.72</v>
      </c>
      <c r="M28" s="33">
        <f t="shared" si="12"/>
        <v>-1654354838.72</v>
      </c>
      <c r="N28" s="74" t="s">
        <v>26</v>
      </c>
    </row>
    <row r="29" spans="1:14" s="11" customFormat="1" ht="33" customHeight="1" x14ac:dyDescent="0.25">
      <c r="A29" s="70" t="s">
        <v>33</v>
      </c>
      <c r="B29" s="32" t="s">
        <v>34</v>
      </c>
      <c r="C29" s="33">
        <f t="shared" ref="C29:M29" si="13">C30+C31</f>
        <v>0</v>
      </c>
      <c r="D29" s="33">
        <f t="shared" si="13"/>
        <v>0</v>
      </c>
      <c r="E29" s="33">
        <f t="shared" si="13"/>
        <v>0</v>
      </c>
      <c r="F29" s="33">
        <f t="shared" si="13"/>
        <v>0</v>
      </c>
      <c r="G29" s="33">
        <f t="shared" si="13"/>
        <v>0</v>
      </c>
      <c r="H29" s="33">
        <f t="shared" si="13"/>
        <v>0</v>
      </c>
      <c r="I29" s="31">
        <f t="shared" si="1"/>
        <v>0</v>
      </c>
      <c r="J29" s="33">
        <f t="shared" si="13"/>
        <v>1654354838.72</v>
      </c>
      <c r="K29" s="33">
        <f t="shared" si="13"/>
        <v>0</v>
      </c>
      <c r="L29" s="33">
        <f t="shared" si="13"/>
        <v>1654354838.72</v>
      </c>
      <c r="M29" s="33">
        <f t="shared" si="13"/>
        <v>-1654354838.72</v>
      </c>
      <c r="N29" s="74" t="s">
        <v>26</v>
      </c>
    </row>
    <row r="30" spans="1:14" s="13" customFormat="1" ht="50.25" customHeight="1" x14ac:dyDescent="0.25">
      <c r="A30" s="72" t="s">
        <v>35</v>
      </c>
      <c r="B30" s="34" t="s">
        <v>36</v>
      </c>
      <c r="C30" s="35">
        <v>0</v>
      </c>
      <c r="D30" s="36">
        <f t="shared" ref="D30:M32" si="14">D31</f>
        <v>0</v>
      </c>
      <c r="E30" s="36">
        <f t="shared" si="14"/>
        <v>0</v>
      </c>
      <c r="F30" s="36">
        <f t="shared" si="14"/>
        <v>0</v>
      </c>
      <c r="G30" s="35">
        <f>+D30-E30-F30</f>
        <v>0</v>
      </c>
      <c r="H30" s="35">
        <f>+C30+G30</f>
        <v>0</v>
      </c>
      <c r="I30" s="37">
        <f t="shared" si="1"/>
        <v>0</v>
      </c>
      <c r="J30" s="38">
        <f>2440619.54+1348851.36+3580374.56+1667204.62+1507251.43+1782888.66</f>
        <v>12327190.170000002</v>
      </c>
      <c r="K30" s="38">
        <v>0</v>
      </c>
      <c r="L30" s="35">
        <f>J30-K30</f>
        <v>12327190.170000002</v>
      </c>
      <c r="M30" s="35">
        <f>H30-L30</f>
        <v>-12327190.170000002</v>
      </c>
      <c r="N30" s="75" t="s">
        <v>26</v>
      </c>
    </row>
    <row r="31" spans="1:14" s="13" customFormat="1" ht="48.75" customHeight="1" x14ac:dyDescent="0.25">
      <c r="A31" s="72" t="s">
        <v>37</v>
      </c>
      <c r="B31" s="34" t="s">
        <v>38</v>
      </c>
      <c r="C31" s="35">
        <v>0</v>
      </c>
      <c r="D31" s="36">
        <f t="shared" si="14"/>
        <v>0</v>
      </c>
      <c r="E31" s="36">
        <f t="shared" si="14"/>
        <v>0</v>
      </c>
      <c r="F31" s="36">
        <f t="shared" si="14"/>
        <v>0</v>
      </c>
      <c r="G31" s="35">
        <f>+D31-E31-F31</f>
        <v>0</v>
      </c>
      <c r="H31" s="35">
        <f>+C31+G31</f>
        <v>0</v>
      </c>
      <c r="I31" s="37">
        <f t="shared" si="1"/>
        <v>0</v>
      </c>
      <c r="J31" s="38">
        <f>260516832.27+316502219.95+251795235.96+265379642.58+228314313.45+319519404.34</f>
        <v>1642027648.55</v>
      </c>
      <c r="K31" s="38">
        <v>0</v>
      </c>
      <c r="L31" s="35">
        <f>J31-K31</f>
        <v>1642027648.55</v>
      </c>
      <c r="M31" s="35">
        <f>H31-L31</f>
        <v>-1642027648.55</v>
      </c>
      <c r="N31" s="75" t="s">
        <v>26</v>
      </c>
    </row>
    <row r="32" spans="1:14" s="11" customFormat="1" ht="33" customHeight="1" x14ac:dyDescent="0.25">
      <c r="A32" s="70" t="s">
        <v>39</v>
      </c>
      <c r="B32" s="32" t="s">
        <v>40</v>
      </c>
      <c r="C32" s="33">
        <f>C33</f>
        <v>0</v>
      </c>
      <c r="D32" s="33">
        <f t="shared" si="14"/>
        <v>0</v>
      </c>
      <c r="E32" s="33">
        <f t="shared" si="14"/>
        <v>0</v>
      </c>
      <c r="F32" s="33">
        <f t="shared" si="14"/>
        <v>0</v>
      </c>
      <c r="G32" s="33">
        <f t="shared" si="14"/>
        <v>0</v>
      </c>
      <c r="H32" s="33">
        <f t="shared" si="14"/>
        <v>0</v>
      </c>
      <c r="I32" s="31">
        <f t="shared" si="1"/>
        <v>0</v>
      </c>
      <c r="J32" s="33">
        <f t="shared" si="14"/>
        <v>2298459012.5800004</v>
      </c>
      <c r="K32" s="33">
        <f t="shared" si="14"/>
        <v>0</v>
      </c>
      <c r="L32" s="33">
        <f t="shared" si="14"/>
        <v>2298459012.5800004</v>
      </c>
      <c r="M32" s="33">
        <f t="shared" si="14"/>
        <v>-2298459012.5800004</v>
      </c>
      <c r="N32" s="74" t="s">
        <v>26</v>
      </c>
    </row>
    <row r="33" spans="1:16" s="13" customFormat="1" ht="76.5" customHeight="1" x14ac:dyDescent="0.25">
      <c r="A33" s="72" t="s">
        <v>41</v>
      </c>
      <c r="B33" s="34" t="s">
        <v>42</v>
      </c>
      <c r="C33" s="35">
        <v>0</v>
      </c>
      <c r="D33" s="36">
        <v>0</v>
      </c>
      <c r="E33" s="36">
        <v>0</v>
      </c>
      <c r="F33" s="36">
        <v>0</v>
      </c>
      <c r="G33" s="35">
        <f>+D33-E33-F33</f>
        <v>0</v>
      </c>
      <c r="H33" s="35">
        <f>+C33+G33</f>
        <v>0</v>
      </c>
      <c r="I33" s="37">
        <f t="shared" si="1"/>
        <v>0</v>
      </c>
      <c r="J33" s="38">
        <f>1074440866.68+20447695.98+9138658.35+1172050426.12+13237866.63+9143498.82</f>
        <v>2298459012.5800004</v>
      </c>
      <c r="K33" s="38">
        <v>0</v>
      </c>
      <c r="L33" s="35">
        <f>J33-K33</f>
        <v>2298459012.5800004</v>
      </c>
      <c r="M33" s="35">
        <f>H33-L33</f>
        <v>-2298459012.5800004</v>
      </c>
      <c r="N33" s="75" t="s">
        <v>26</v>
      </c>
    </row>
    <row r="34" spans="1:16" s="13" customFormat="1" ht="42.75" customHeight="1" x14ac:dyDescent="0.25">
      <c r="A34" s="70" t="s">
        <v>54</v>
      </c>
      <c r="B34" s="32" t="s">
        <v>53</v>
      </c>
      <c r="C34" s="33">
        <f t="shared" ref="C34:M34" si="15">C35</f>
        <v>0</v>
      </c>
      <c r="D34" s="33">
        <f t="shared" si="15"/>
        <v>0</v>
      </c>
      <c r="E34" s="33">
        <f t="shared" si="15"/>
        <v>0</v>
      </c>
      <c r="F34" s="33">
        <f t="shared" si="15"/>
        <v>0</v>
      </c>
      <c r="G34" s="33">
        <f t="shared" si="15"/>
        <v>0</v>
      </c>
      <c r="H34" s="33">
        <f t="shared" si="15"/>
        <v>0</v>
      </c>
      <c r="I34" s="37">
        <f t="shared" si="1"/>
        <v>0</v>
      </c>
      <c r="J34" s="33">
        <f t="shared" si="15"/>
        <v>1747802838</v>
      </c>
      <c r="K34" s="33">
        <f t="shared" si="15"/>
        <v>0</v>
      </c>
      <c r="L34" s="33">
        <f t="shared" si="15"/>
        <v>1747802838</v>
      </c>
      <c r="M34" s="33">
        <f t="shared" si="15"/>
        <v>-1747802838</v>
      </c>
      <c r="N34" s="74" t="s">
        <v>26</v>
      </c>
    </row>
    <row r="35" spans="1:16" s="11" customFormat="1" ht="42.75" customHeight="1" x14ac:dyDescent="0.25">
      <c r="A35" s="70" t="s">
        <v>52</v>
      </c>
      <c r="B35" s="32" t="s">
        <v>51</v>
      </c>
      <c r="C35" s="33">
        <f>C36+C37</f>
        <v>0</v>
      </c>
      <c r="D35" s="33">
        <f t="shared" ref="D35:H35" si="16">D36+D37</f>
        <v>0</v>
      </c>
      <c r="E35" s="33">
        <f t="shared" si="16"/>
        <v>0</v>
      </c>
      <c r="F35" s="33">
        <f t="shared" si="16"/>
        <v>0</v>
      </c>
      <c r="G35" s="33">
        <f t="shared" si="16"/>
        <v>0</v>
      </c>
      <c r="H35" s="33">
        <f t="shared" si="16"/>
        <v>0</v>
      </c>
      <c r="I35" s="31">
        <f t="shared" si="1"/>
        <v>0</v>
      </c>
      <c r="J35" s="33">
        <f>J36+J37</f>
        <v>1747802838</v>
      </c>
      <c r="K35" s="33">
        <f t="shared" ref="K35:M35" si="17">K36+K37</f>
        <v>0</v>
      </c>
      <c r="L35" s="33">
        <f>L36+L37</f>
        <v>1747802838</v>
      </c>
      <c r="M35" s="33">
        <f t="shared" si="17"/>
        <v>-1747802838</v>
      </c>
      <c r="N35" s="74" t="s">
        <v>26</v>
      </c>
    </row>
    <row r="36" spans="1:16" s="13" customFormat="1" ht="42.75" customHeight="1" x14ac:dyDescent="0.25">
      <c r="A36" s="72" t="s">
        <v>83</v>
      </c>
      <c r="B36" s="34" t="s">
        <v>84</v>
      </c>
      <c r="C36" s="35">
        <v>0</v>
      </c>
      <c r="D36" s="36">
        <v>0</v>
      </c>
      <c r="E36" s="36">
        <v>0</v>
      </c>
      <c r="F36" s="36">
        <v>0</v>
      </c>
      <c r="G36" s="35">
        <f>+D36-E36-F36</f>
        <v>0</v>
      </c>
      <c r="H36" s="35">
        <f>+C36+G36</f>
        <v>0</v>
      </c>
      <c r="I36" s="37">
        <f t="shared" si="1"/>
        <v>0</v>
      </c>
      <c r="J36" s="38">
        <f>2013301+2885810</f>
        <v>4899111</v>
      </c>
      <c r="K36" s="38">
        <v>0</v>
      </c>
      <c r="L36" s="35">
        <f>J36-K36</f>
        <v>4899111</v>
      </c>
      <c r="M36" s="35">
        <f>H36-L36</f>
        <v>-4899111</v>
      </c>
      <c r="N36" s="75" t="s">
        <v>26</v>
      </c>
    </row>
    <row r="37" spans="1:16" s="13" customFormat="1" ht="42.75" customHeight="1" thickBot="1" x14ac:dyDescent="0.3">
      <c r="A37" s="72" t="s">
        <v>49</v>
      </c>
      <c r="B37" s="34" t="s">
        <v>50</v>
      </c>
      <c r="C37" s="35">
        <v>0</v>
      </c>
      <c r="D37" s="36">
        <v>0</v>
      </c>
      <c r="E37" s="36">
        <v>0</v>
      </c>
      <c r="F37" s="36">
        <v>0</v>
      </c>
      <c r="G37" s="35">
        <f>+D37-E37-F37</f>
        <v>0</v>
      </c>
      <c r="H37" s="35">
        <f>+C37+G37</f>
        <v>0</v>
      </c>
      <c r="I37" s="37">
        <f t="shared" si="1"/>
        <v>0</v>
      </c>
      <c r="J37" s="38">
        <f>6705602+1736198125</f>
        <v>1742903727</v>
      </c>
      <c r="K37" s="38">
        <v>0</v>
      </c>
      <c r="L37" s="35">
        <f>J37-K37</f>
        <v>1742903727</v>
      </c>
      <c r="M37" s="35">
        <f>H37-L37</f>
        <v>-1742903727</v>
      </c>
      <c r="N37" s="75" t="s">
        <v>26</v>
      </c>
    </row>
    <row r="38" spans="1:16" s="11" customFormat="1" ht="34.5" customHeight="1" thickBot="1" x14ac:dyDescent="0.3">
      <c r="A38" s="64">
        <v>4</v>
      </c>
      <c r="B38" s="65" t="s">
        <v>43</v>
      </c>
      <c r="C38" s="66">
        <f t="shared" ref="C38:M38" si="18">C39+C40+C41</f>
        <v>9233748278525</v>
      </c>
      <c r="D38" s="66">
        <f t="shared" si="18"/>
        <v>0</v>
      </c>
      <c r="E38" s="66">
        <f t="shared" si="18"/>
        <v>0</v>
      </c>
      <c r="F38" s="66">
        <f t="shared" si="18"/>
        <v>1236484428934</v>
      </c>
      <c r="G38" s="66">
        <f t="shared" si="18"/>
        <v>-1236484428934</v>
      </c>
      <c r="H38" s="66">
        <f>H39+H40+H41</f>
        <v>7997263849591</v>
      </c>
      <c r="I38" s="51">
        <f t="shared" si="1"/>
        <v>0.96423658408907631</v>
      </c>
      <c r="J38" s="66">
        <f>J39+J40+J41</f>
        <v>2204976749911.2402</v>
      </c>
      <c r="K38" s="66">
        <f t="shared" si="18"/>
        <v>0</v>
      </c>
      <c r="L38" s="66">
        <f t="shared" si="18"/>
        <v>2204976749911.2402</v>
      </c>
      <c r="M38" s="66">
        <f t="shared" si="18"/>
        <v>5792287099679.7607</v>
      </c>
      <c r="N38" s="67">
        <f>+L38/H38</f>
        <v>0.27571639392940728</v>
      </c>
      <c r="O38" s="27"/>
    </row>
    <row r="39" spans="1:16" s="14" customFormat="1" ht="33" customHeight="1" x14ac:dyDescent="0.25">
      <c r="A39" s="78">
        <v>41</v>
      </c>
      <c r="B39" s="58" t="s">
        <v>44</v>
      </c>
      <c r="C39" s="59">
        <v>10647256000</v>
      </c>
      <c r="D39" s="60">
        <v>0</v>
      </c>
      <c r="E39" s="60">
        <v>0</v>
      </c>
      <c r="F39" s="60">
        <v>5000000000</v>
      </c>
      <c r="G39" s="60">
        <f>+D39-E39-F39</f>
        <v>-5000000000</v>
      </c>
      <c r="H39" s="61">
        <f>+C39+G39</f>
        <v>5647256000</v>
      </c>
      <c r="I39" s="62">
        <f t="shared" si="1"/>
        <v>6.8089423299382901E-4</v>
      </c>
      <c r="J39" s="85">
        <v>2859712140.5500002</v>
      </c>
      <c r="K39" s="63">
        <v>0</v>
      </c>
      <c r="L39" s="59">
        <f>J39-K39</f>
        <v>2859712140.5500002</v>
      </c>
      <c r="M39" s="59">
        <f>H39-L39</f>
        <v>2787543859.4499998</v>
      </c>
      <c r="N39" s="79">
        <f>+L39/H39</f>
        <v>0.50638967678284819</v>
      </c>
      <c r="O39" s="15"/>
      <c r="P39" s="9"/>
    </row>
    <row r="40" spans="1:16" s="14" customFormat="1" ht="33" customHeight="1" x14ac:dyDescent="0.25">
      <c r="A40" s="80">
        <v>42</v>
      </c>
      <c r="B40" s="40" t="s">
        <v>45</v>
      </c>
      <c r="C40" s="43">
        <v>2013839757091</v>
      </c>
      <c r="D40" s="44">
        <v>0</v>
      </c>
      <c r="E40" s="44">
        <v>0</v>
      </c>
      <c r="F40" s="44">
        <v>0</v>
      </c>
      <c r="G40" s="60">
        <f>+D40-E40-F40</f>
        <v>0</v>
      </c>
      <c r="H40" s="35">
        <f>+C40+G40</f>
        <v>2013839757091</v>
      </c>
      <c r="I40" s="37">
        <f t="shared" si="1"/>
        <v>0.24281029171989998</v>
      </c>
      <c r="J40" s="86">
        <v>1113969718093</v>
      </c>
      <c r="K40" s="38">
        <v>0</v>
      </c>
      <c r="L40" s="41">
        <f>J40-K40</f>
        <v>1113969718093</v>
      </c>
      <c r="M40" s="59">
        <f>H40-L40</f>
        <v>899870038998</v>
      </c>
      <c r="N40" s="73">
        <f>+L40/H40</f>
        <v>0.55315707924156488</v>
      </c>
      <c r="O40" s="15"/>
      <c r="P40" s="9"/>
    </row>
    <row r="41" spans="1:16" s="14" customFormat="1" ht="33" customHeight="1" thickBot="1" x14ac:dyDescent="0.3">
      <c r="A41" s="80">
        <v>43</v>
      </c>
      <c r="B41" s="40" t="s">
        <v>46</v>
      </c>
      <c r="C41" s="41">
        <v>7209261265434</v>
      </c>
      <c r="D41" s="42">
        <v>0</v>
      </c>
      <c r="E41" s="42">
        <v>0</v>
      </c>
      <c r="F41" s="36">
        <v>1231484428934</v>
      </c>
      <c r="G41" s="60">
        <f>+D41-E41-F41</f>
        <v>-1231484428934</v>
      </c>
      <c r="H41" s="35">
        <f>+C41+G41</f>
        <v>5977776836500</v>
      </c>
      <c r="I41" s="37">
        <f t="shared" si="1"/>
        <v>0.72074539813618244</v>
      </c>
      <c r="J41" s="86">
        <v>1088147319677.6899</v>
      </c>
      <c r="K41" s="38">
        <v>0</v>
      </c>
      <c r="L41" s="41">
        <f>J41-K41</f>
        <v>1088147319677.6899</v>
      </c>
      <c r="M41" s="41">
        <f>H41-L41</f>
        <v>4889629516822.3105</v>
      </c>
      <c r="N41" s="73">
        <f>+L41/H41</f>
        <v>0.18203210816327534</v>
      </c>
      <c r="O41" s="15"/>
      <c r="P41" s="9"/>
    </row>
    <row r="42" spans="1:16" s="7" customFormat="1" ht="33" customHeight="1" thickBot="1" x14ac:dyDescent="0.3">
      <c r="A42" s="87" t="s">
        <v>47</v>
      </c>
      <c r="B42" s="88"/>
      <c r="C42" s="24">
        <f t="shared" ref="C42:H42" si="19">C8+C38</f>
        <v>9530365807793</v>
      </c>
      <c r="D42" s="24">
        <f t="shared" si="19"/>
        <v>0</v>
      </c>
      <c r="E42" s="24">
        <f t="shared" si="19"/>
        <v>0</v>
      </c>
      <c r="F42" s="24">
        <f t="shared" si="19"/>
        <v>1236484428934</v>
      </c>
      <c r="G42" s="24">
        <f t="shared" si="19"/>
        <v>-1236484428934</v>
      </c>
      <c r="H42" s="24">
        <f t="shared" si="19"/>
        <v>8293881378859</v>
      </c>
      <c r="I42" s="25">
        <f t="shared" si="1"/>
        <v>1</v>
      </c>
      <c r="J42" s="24">
        <f>J8+J38</f>
        <v>2304520660780.1304</v>
      </c>
      <c r="K42" s="24">
        <f>K8+K38</f>
        <v>0</v>
      </c>
      <c r="L42" s="24">
        <f>L8+L38</f>
        <v>2304520660780.1304</v>
      </c>
      <c r="M42" s="24">
        <f>M8+M38</f>
        <v>5989360718078.8711</v>
      </c>
      <c r="N42" s="26">
        <f>+L42/H42</f>
        <v>0.27785792387317293</v>
      </c>
      <c r="O42" s="16"/>
      <c r="P42" s="9"/>
    </row>
    <row r="43" spans="1:16" s="2" customFormat="1" ht="14.25" customHeight="1" x14ac:dyDescent="0.25">
      <c r="A43" s="17"/>
      <c r="D43" s="7"/>
      <c r="E43" s="7"/>
      <c r="F43" s="7"/>
      <c r="G43" s="7"/>
      <c r="I43" s="18"/>
      <c r="J43" s="8"/>
      <c r="K43" s="8"/>
      <c r="L43" s="8"/>
      <c r="M43" s="8"/>
      <c r="N43" s="18"/>
    </row>
    <row r="44" spans="1:16" s="2" customFormat="1" ht="14.25" customHeight="1" x14ac:dyDescent="0.25">
      <c r="A44" s="17" t="s">
        <v>98</v>
      </c>
      <c r="D44" s="7"/>
      <c r="E44" s="7"/>
      <c r="F44" s="7"/>
      <c r="G44" s="7"/>
      <c r="I44" s="18"/>
      <c r="J44" s="8"/>
      <c r="K44" s="8"/>
      <c r="L44" s="8"/>
      <c r="M44" s="8"/>
      <c r="N44" s="18"/>
    </row>
    <row r="45" spans="1:16" s="2" customFormat="1" ht="14.25" customHeight="1" x14ac:dyDescent="0.25">
      <c r="A45" s="17" t="s">
        <v>48</v>
      </c>
      <c r="D45" s="7"/>
      <c r="E45" s="7"/>
      <c r="F45" s="7"/>
      <c r="G45" s="7"/>
      <c r="I45" s="18"/>
      <c r="J45" s="8"/>
      <c r="K45" s="8"/>
      <c r="L45" s="8"/>
      <c r="M45" s="8"/>
      <c r="N45" s="18"/>
    </row>
    <row r="46" spans="1:16" s="2" customFormat="1" ht="14.25" customHeight="1" x14ac:dyDescent="0.25">
      <c r="A46" s="17"/>
      <c r="D46" s="7"/>
      <c r="E46" s="7"/>
      <c r="F46" s="7"/>
      <c r="G46" s="7"/>
      <c r="I46" s="18"/>
      <c r="J46" s="8"/>
      <c r="K46" s="8"/>
      <c r="L46" s="8"/>
      <c r="M46" s="8"/>
      <c r="N46" s="18"/>
    </row>
    <row r="47" spans="1:16" s="2" customFormat="1" ht="14.25" customHeight="1" x14ac:dyDescent="0.25">
      <c r="A47" s="17"/>
      <c r="D47" s="7"/>
      <c r="E47" s="7"/>
      <c r="F47" s="7"/>
      <c r="G47" s="7"/>
      <c r="I47" s="18"/>
      <c r="J47" s="8"/>
      <c r="K47" s="8"/>
      <c r="L47" s="8"/>
      <c r="M47" s="8"/>
      <c r="N47" s="18"/>
    </row>
    <row r="48" spans="1:16" s="2" customFormat="1" ht="14.25" customHeight="1" x14ac:dyDescent="0.25">
      <c r="A48" s="17"/>
      <c r="D48" s="7"/>
      <c r="E48" s="7"/>
      <c r="F48" s="7"/>
      <c r="G48" s="7"/>
      <c r="I48" s="18"/>
      <c r="J48" s="8"/>
      <c r="K48" s="8"/>
      <c r="L48" s="8"/>
      <c r="M48" s="8"/>
      <c r="N48" s="18"/>
    </row>
    <row r="49" spans="1:14" s="2" customFormat="1" ht="14.25" customHeight="1" x14ac:dyDescent="0.25">
      <c r="A49" s="17"/>
      <c r="D49" s="7"/>
      <c r="E49" s="7"/>
      <c r="F49" s="7"/>
      <c r="G49" s="7"/>
      <c r="I49" s="18"/>
      <c r="J49" s="8"/>
      <c r="K49" s="8"/>
      <c r="L49" s="8"/>
      <c r="M49" s="8"/>
      <c r="N49" s="18"/>
    </row>
    <row r="50" spans="1:14" s="2" customFormat="1" ht="14.25" customHeight="1" x14ac:dyDescent="0.25">
      <c r="A50" s="17"/>
      <c r="C50" s="83"/>
      <c r="D50" s="7"/>
      <c r="E50" s="7"/>
      <c r="F50" s="7"/>
      <c r="G50" s="7"/>
      <c r="I50" s="18"/>
      <c r="J50" s="8"/>
      <c r="K50" s="8"/>
      <c r="L50" s="8"/>
      <c r="M50" s="8"/>
      <c r="N50" s="18"/>
    </row>
    <row r="51" spans="1:14" s="2" customFormat="1" ht="14.25" customHeight="1" x14ac:dyDescent="0.25">
      <c r="A51" s="17"/>
      <c r="C51" s="8"/>
      <c r="D51" s="7"/>
      <c r="E51" s="7"/>
      <c r="F51" s="7"/>
      <c r="G51" s="7"/>
      <c r="I51" s="18"/>
      <c r="J51" s="8"/>
      <c r="K51" s="8"/>
      <c r="L51" s="8"/>
      <c r="M51" s="8"/>
      <c r="N51" s="18"/>
    </row>
    <row r="52" spans="1:14" s="2" customFormat="1" ht="14.25" customHeight="1" x14ac:dyDescent="0.25">
      <c r="A52" s="17"/>
      <c r="D52" s="7"/>
      <c r="E52" s="7"/>
      <c r="F52" s="7"/>
      <c r="G52" s="7"/>
      <c r="I52" s="18"/>
      <c r="J52" s="8"/>
      <c r="K52" s="8"/>
      <c r="L52" s="8"/>
      <c r="M52" s="8"/>
      <c r="N52" s="18"/>
    </row>
    <row r="53" spans="1:14" s="2" customFormat="1" ht="14.25" customHeight="1" x14ac:dyDescent="0.25">
      <c r="A53" s="17"/>
      <c r="D53" s="7"/>
      <c r="E53" s="7"/>
      <c r="F53" s="7"/>
      <c r="G53" s="7"/>
      <c r="I53" s="18"/>
      <c r="J53" s="8"/>
      <c r="K53" s="8"/>
      <c r="L53" s="8"/>
      <c r="M53" s="8"/>
      <c r="N53" s="18"/>
    </row>
    <row r="54" spans="1:14" s="2" customFormat="1" ht="14.25" customHeight="1" x14ac:dyDescent="0.25">
      <c r="A54" s="17"/>
      <c r="D54" s="7"/>
      <c r="E54" s="7"/>
      <c r="F54" s="7"/>
      <c r="G54" s="7"/>
      <c r="I54" s="18"/>
      <c r="J54" s="8"/>
      <c r="K54" s="8"/>
      <c r="L54" s="8"/>
      <c r="M54" s="8"/>
      <c r="N54" s="18"/>
    </row>
    <row r="55" spans="1:14" s="2" customFormat="1" ht="33" customHeight="1" x14ac:dyDescent="0.25">
      <c r="A55" s="4"/>
      <c r="D55" s="7"/>
      <c r="E55" s="7"/>
      <c r="F55" s="7"/>
      <c r="G55" s="7"/>
      <c r="K55" s="8"/>
    </row>
    <row r="56" spans="1:14" s="2" customFormat="1" ht="33" customHeight="1" x14ac:dyDescent="0.25">
      <c r="A56" s="4"/>
      <c r="D56" s="7"/>
      <c r="E56" s="7"/>
      <c r="F56" s="7"/>
      <c r="G56" s="7"/>
      <c r="K56" s="8"/>
    </row>
    <row r="57" spans="1:14" s="2" customFormat="1" ht="33" customHeight="1" x14ac:dyDescent="0.25">
      <c r="A57" s="4"/>
      <c r="D57" s="7"/>
      <c r="E57" s="7"/>
      <c r="F57" s="7"/>
      <c r="G57" s="7"/>
      <c r="K57" s="8"/>
    </row>
  </sheetData>
  <mergeCells count="16">
    <mergeCell ref="A42:B42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 verticalCentered="1"/>
  <pageMargins left="0.11811023622047245" right="0.11811023622047245" top="0.23622047244094491" bottom="0.59055118110236227" header="0.23622047244094491" footer="0.19685039370078741"/>
  <pageSetup paperSize="228" scale="40" orientation="landscape" r:id="rId1"/>
  <headerFooter>
    <oddFooter>&amp;RPAG.&amp;P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CBFEC-FF9A-4829-8341-8501E845416E}">
  <dimension ref="A1:X57"/>
  <sheetViews>
    <sheetView tabSelected="1" zoomScale="64" zoomScaleNormal="64" workbookViewId="0">
      <selection activeCell="F54" sqref="F54"/>
    </sheetView>
  </sheetViews>
  <sheetFormatPr baseColWidth="10" defaultRowHeight="33" customHeight="1" x14ac:dyDescent="0.25"/>
  <cols>
    <col min="1" max="1" width="30.140625" style="19" customWidth="1"/>
    <col min="2" max="2" width="45.140625" style="3" customWidth="1"/>
    <col min="3" max="3" width="28.7109375" style="3" customWidth="1"/>
    <col min="4" max="4" width="16" style="20" customWidth="1"/>
    <col min="5" max="5" width="19" style="20" customWidth="1"/>
    <col min="6" max="6" width="29.140625" style="20" customWidth="1"/>
    <col min="7" max="7" width="27.85546875" style="20" customWidth="1"/>
    <col min="8" max="8" width="31.85546875" style="3" customWidth="1"/>
    <col min="9" max="9" width="27.85546875" style="3" customWidth="1"/>
    <col min="10" max="10" width="28.42578125" style="3" customWidth="1"/>
    <col min="11" max="11" width="25.28515625" style="21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23.140625" style="2" customWidth="1"/>
    <col min="17" max="23" width="11.42578125" style="2"/>
    <col min="24" max="16384" width="11.42578125" style="3"/>
  </cols>
  <sheetData>
    <row r="1" spans="1:24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1"/>
      <c r="P1" s="1"/>
      <c r="Q1" s="1"/>
      <c r="X1" s="2"/>
    </row>
    <row r="2" spans="1:24" ht="15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1"/>
      <c r="P2" s="1"/>
      <c r="Q2" s="1"/>
      <c r="X2" s="2"/>
    </row>
    <row r="3" spans="1:24" ht="31.5" customHeight="1" x14ac:dyDescent="0.25">
      <c r="A3" s="90" t="s">
        <v>100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X3" s="2"/>
    </row>
    <row r="4" spans="1:24" ht="15.75" customHeight="1" x14ac:dyDescent="0.25">
      <c r="A4" s="4"/>
      <c r="B4" s="2"/>
      <c r="C4" s="2"/>
      <c r="D4" s="2"/>
      <c r="E4" s="2"/>
      <c r="F4" s="2"/>
      <c r="G4" s="2"/>
      <c r="H4" s="5"/>
      <c r="I4" s="5"/>
      <c r="J4" s="5" t="s">
        <v>2</v>
      </c>
      <c r="K4" s="6"/>
      <c r="L4" s="91" t="s">
        <v>3</v>
      </c>
      <c r="M4" s="91"/>
      <c r="X4" s="2"/>
    </row>
    <row r="5" spans="1:24" ht="18" customHeight="1" thickBot="1" x14ac:dyDescent="0.3">
      <c r="A5" s="4"/>
      <c r="B5" s="2"/>
      <c r="C5" s="22"/>
      <c r="D5" s="7"/>
      <c r="E5" s="7"/>
      <c r="F5" s="23"/>
      <c r="G5" s="7"/>
      <c r="H5" s="2"/>
      <c r="I5" s="2"/>
      <c r="J5" s="8"/>
      <c r="K5" s="8"/>
      <c r="L5" s="2"/>
      <c r="M5" s="2"/>
      <c r="X5" s="2"/>
    </row>
    <row r="6" spans="1:24" ht="54" customHeight="1" x14ac:dyDescent="0.25">
      <c r="A6" s="92" t="s">
        <v>4</v>
      </c>
      <c r="B6" s="94" t="s">
        <v>5</v>
      </c>
      <c r="C6" s="94" t="s">
        <v>6</v>
      </c>
      <c r="D6" s="94" t="s">
        <v>7</v>
      </c>
      <c r="E6" s="94"/>
      <c r="F6" s="94"/>
      <c r="G6" s="94"/>
      <c r="H6" s="94" t="s">
        <v>66</v>
      </c>
      <c r="I6" s="94" t="s">
        <v>8</v>
      </c>
      <c r="J6" s="94" t="s">
        <v>79</v>
      </c>
      <c r="K6" s="94" t="s">
        <v>68</v>
      </c>
      <c r="L6" s="94" t="s">
        <v>9</v>
      </c>
      <c r="M6" s="94" t="s">
        <v>10</v>
      </c>
      <c r="N6" s="96" t="s">
        <v>11</v>
      </c>
    </row>
    <row r="7" spans="1:24" ht="110.25" customHeight="1" thickBot="1" x14ac:dyDescent="0.3">
      <c r="A7" s="93"/>
      <c r="B7" s="95"/>
      <c r="C7" s="95"/>
      <c r="D7" s="81" t="s">
        <v>12</v>
      </c>
      <c r="E7" s="81" t="s">
        <v>13</v>
      </c>
      <c r="F7" s="81" t="s">
        <v>65</v>
      </c>
      <c r="G7" s="81" t="s">
        <v>67</v>
      </c>
      <c r="H7" s="95"/>
      <c r="I7" s="95"/>
      <c r="J7" s="95"/>
      <c r="K7" s="95"/>
      <c r="L7" s="95"/>
      <c r="M7" s="95"/>
      <c r="N7" s="97"/>
    </row>
    <row r="8" spans="1:24" s="10" customFormat="1" ht="53.25" customHeight="1" thickBot="1" x14ac:dyDescent="0.3">
      <c r="A8" s="48">
        <v>3</v>
      </c>
      <c r="B8" s="49" t="s">
        <v>14</v>
      </c>
      <c r="C8" s="50">
        <f t="shared" ref="C8:M9" si="0">C9</f>
        <v>296617529268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296617529268</v>
      </c>
      <c r="I8" s="51">
        <f t="shared" ref="I8:I42" si="1">H8/$H$42</f>
        <v>3.5763415910923732E-2</v>
      </c>
      <c r="J8" s="50">
        <f t="shared" si="0"/>
        <v>117922022450.27</v>
      </c>
      <c r="K8" s="50">
        <f t="shared" si="0"/>
        <v>0</v>
      </c>
      <c r="L8" s="50">
        <f>L9</f>
        <v>117922022450.27</v>
      </c>
      <c r="M8" s="50">
        <f t="shared" si="0"/>
        <v>178695506817.73001</v>
      </c>
      <c r="N8" s="52">
        <f>+L8/H8</f>
        <v>0.39755581115276922</v>
      </c>
      <c r="O8" s="9"/>
      <c r="P8" s="84"/>
      <c r="Q8" s="9"/>
      <c r="R8" s="9"/>
      <c r="S8" s="9"/>
      <c r="T8" s="9"/>
      <c r="U8" s="9"/>
      <c r="V8" s="9"/>
      <c r="W8" s="9"/>
    </row>
    <row r="9" spans="1:24" s="12" customFormat="1" ht="50.25" customHeight="1" x14ac:dyDescent="0.25">
      <c r="A9" s="68" t="s">
        <v>15</v>
      </c>
      <c r="B9" s="45" t="s">
        <v>16</v>
      </c>
      <c r="C9" s="46">
        <f t="shared" si="0"/>
        <v>296617529268</v>
      </c>
      <c r="D9" s="46">
        <f t="shared" si="0"/>
        <v>0</v>
      </c>
      <c r="E9" s="46">
        <f t="shared" si="0"/>
        <v>0</v>
      </c>
      <c r="F9" s="46">
        <f t="shared" si="0"/>
        <v>0</v>
      </c>
      <c r="G9" s="46">
        <f t="shared" si="0"/>
        <v>0</v>
      </c>
      <c r="H9" s="46">
        <f t="shared" si="0"/>
        <v>296617529268</v>
      </c>
      <c r="I9" s="47">
        <f t="shared" si="1"/>
        <v>3.5763415910923732E-2</v>
      </c>
      <c r="J9" s="46">
        <f t="shared" si="0"/>
        <v>117922022450.27</v>
      </c>
      <c r="K9" s="46">
        <f t="shared" si="0"/>
        <v>0</v>
      </c>
      <c r="L9" s="46">
        <f>L10</f>
        <v>117922022450.27</v>
      </c>
      <c r="M9" s="46">
        <f t="shared" si="0"/>
        <v>178695506817.73001</v>
      </c>
      <c r="N9" s="69">
        <f t="shared" ref="N9:N13" si="2">+L9/H9</f>
        <v>0.39755581115276922</v>
      </c>
      <c r="O9" s="11"/>
      <c r="P9" s="11"/>
      <c r="Q9" s="11"/>
      <c r="R9" s="11"/>
      <c r="S9" s="11"/>
      <c r="T9" s="11"/>
      <c r="U9" s="11"/>
      <c r="V9" s="11"/>
      <c r="W9" s="11"/>
    </row>
    <row r="10" spans="1:24" s="12" customFormat="1" ht="45.75" customHeight="1" x14ac:dyDescent="0.25">
      <c r="A10" s="70" t="s">
        <v>17</v>
      </c>
      <c r="B10" s="28" t="s">
        <v>16</v>
      </c>
      <c r="C10" s="29">
        <f t="shared" ref="C10:M10" si="3">C11+C26</f>
        <v>296617529268</v>
      </c>
      <c r="D10" s="29">
        <f t="shared" si="3"/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296617529268</v>
      </c>
      <c r="I10" s="30">
        <f t="shared" si="1"/>
        <v>3.5763415910923732E-2</v>
      </c>
      <c r="J10" s="29">
        <f t="shared" si="3"/>
        <v>117922022450.27</v>
      </c>
      <c r="K10" s="29">
        <f t="shared" si="3"/>
        <v>0</v>
      </c>
      <c r="L10" s="29">
        <f>L11+L26</f>
        <v>117922022450.27</v>
      </c>
      <c r="M10" s="29">
        <f t="shared" si="3"/>
        <v>178695506817.73001</v>
      </c>
      <c r="N10" s="71">
        <f t="shared" si="2"/>
        <v>0.39755581115276922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4" s="12" customFormat="1" ht="33" customHeight="1" x14ac:dyDescent="0.25">
      <c r="A11" s="70" t="s">
        <v>18</v>
      </c>
      <c r="B11" s="28" t="s">
        <v>19</v>
      </c>
      <c r="C11" s="29">
        <f t="shared" ref="C11:J11" si="4">+C12</f>
        <v>296617529268</v>
      </c>
      <c r="D11" s="29">
        <f t="shared" si="4"/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296617529268</v>
      </c>
      <c r="I11" s="30">
        <f t="shared" si="1"/>
        <v>3.5763415910923732E-2</v>
      </c>
      <c r="J11" s="29">
        <f t="shared" si="4"/>
        <v>110635434137.78</v>
      </c>
      <c r="K11" s="29">
        <f>K12+K15+K18</f>
        <v>0</v>
      </c>
      <c r="L11" s="29">
        <f>+L12</f>
        <v>110635434137.78</v>
      </c>
      <c r="M11" s="29">
        <f>+M12</f>
        <v>185982095130.22</v>
      </c>
      <c r="N11" s="71">
        <f t="shared" si="2"/>
        <v>0.37299020867313148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4" s="12" customFormat="1" ht="33" customHeight="1" x14ac:dyDescent="0.25">
      <c r="A12" s="70" t="s">
        <v>20</v>
      </c>
      <c r="B12" s="28" t="s">
        <v>21</v>
      </c>
      <c r="C12" s="33">
        <f t="shared" ref="C12:H12" si="5">+C13+C15+C18</f>
        <v>296617529268</v>
      </c>
      <c r="D12" s="33">
        <f t="shared" si="5"/>
        <v>0</v>
      </c>
      <c r="E12" s="33">
        <f t="shared" si="5"/>
        <v>0</v>
      </c>
      <c r="F12" s="33">
        <f t="shared" si="5"/>
        <v>0</v>
      </c>
      <c r="G12" s="33">
        <f t="shared" si="5"/>
        <v>0</v>
      </c>
      <c r="H12" s="33">
        <f t="shared" si="5"/>
        <v>296617529268</v>
      </c>
      <c r="I12" s="31">
        <f t="shared" si="1"/>
        <v>3.5763415910923732E-2</v>
      </c>
      <c r="J12" s="33">
        <f>+J13+J15+J18+J23</f>
        <v>110635434137.78</v>
      </c>
      <c r="K12" s="33">
        <f>+K13</f>
        <v>0</v>
      </c>
      <c r="L12" s="33">
        <f>+L13+L15+L18+L23</f>
        <v>110635434137.78</v>
      </c>
      <c r="M12" s="33">
        <f>+M13+M15+M18+M23</f>
        <v>185982095130.22</v>
      </c>
      <c r="N12" s="71">
        <f t="shared" si="2"/>
        <v>0.37299020867313148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4" s="11" customFormat="1" ht="39.75" customHeight="1" x14ac:dyDescent="0.25">
      <c r="A13" s="70" t="s">
        <v>22</v>
      </c>
      <c r="B13" s="32" t="s">
        <v>23</v>
      </c>
      <c r="C13" s="33">
        <f t="shared" ref="C13:J13" si="6">+C14</f>
        <v>296617529268</v>
      </c>
      <c r="D13" s="33">
        <f t="shared" si="6"/>
        <v>0</v>
      </c>
      <c r="E13" s="33">
        <f t="shared" si="6"/>
        <v>0</v>
      </c>
      <c r="F13" s="33">
        <f t="shared" si="6"/>
        <v>0</v>
      </c>
      <c r="G13" s="33">
        <f t="shared" si="6"/>
        <v>0</v>
      </c>
      <c r="H13" s="33">
        <f t="shared" si="6"/>
        <v>296617529268</v>
      </c>
      <c r="I13" s="31">
        <f t="shared" si="1"/>
        <v>3.5763415910923732E-2</v>
      </c>
      <c r="J13" s="98">
        <f t="shared" si="6"/>
        <v>110260515227.28</v>
      </c>
      <c r="K13" s="33">
        <f>+K14</f>
        <v>0</v>
      </c>
      <c r="L13" s="33">
        <f>+L14</f>
        <v>110260515227.28</v>
      </c>
      <c r="M13" s="33">
        <f>+M14</f>
        <v>186357014040.72</v>
      </c>
      <c r="N13" s="71">
        <f t="shared" si="2"/>
        <v>0.37172622770941283</v>
      </c>
    </row>
    <row r="14" spans="1:24" s="13" customFormat="1" ht="47.25" customHeight="1" x14ac:dyDescent="0.25">
      <c r="A14" s="72" t="s">
        <v>24</v>
      </c>
      <c r="B14" s="34" t="s">
        <v>25</v>
      </c>
      <c r="C14" s="35">
        <v>296617529268</v>
      </c>
      <c r="D14" s="36">
        <v>0</v>
      </c>
      <c r="E14" s="36">
        <v>0</v>
      </c>
      <c r="F14" s="36">
        <v>0</v>
      </c>
      <c r="G14" s="35">
        <f>+D14-E14-F14</f>
        <v>0</v>
      </c>
      <c r="H14" s="35">
        <f>+C14+G14</f>
        <v>296617529268</v>
      </c>
      <c r="I14" s="37">
        <f t="shared" si="1"/>
        <v>3.5763415910923732E-2</v>
      </c>
      <c r="J14" s="99">
        <f>21141448505.01+15907735044.91+18498703109.98+15455933062.93+10425495693.27+12130114782.39+16701085028.79</f>
        <v>110260515227.28</v>
      </c>
      <c r="K14" s="38">
        <v>0</v>
      </c>
      <c r="L14" s="35">
        <f>J14-K14</f>
        <v>110260515227.28</v>
      </c>
      <c r="M14" s="35">
        <f>H14-L14</f>
        <v>186357014040.72</v>
      </c>
      <c r="N14" s="73">
        <f>+L14/H14</f>
        <v>0.37172622770941283</v>
      </c>
    </row>
    <row r="15" spans="1:24" s="13" customFormat="1" ht="47.25" customHeight="1" x14ac:dyDescent="0.25">
      <c r="A15" s="70" t="s">
        <v>71</v>
      </c>
      <c r="B15" s="32" t="s">
        <v>72</v>
      </c>
      <c r="C15" s="35">
        <f t="shared" ref="C15:M16" si="7">+C16</f>
        <v>0</v>
      </c>
      <c r="D15" s="35">
        <f t="shared" si="7"/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 t="shared" si="7"/>
        <v>0</v>
      </c>
      <c r="I15" s="31">
        <f t="shared" si="1"/>
        <v>0</v>
      </c>
      <c r="J15" s="100">
        <f t="shared" si="7"/>
        <v>62131088</v>
      </c>
      <c r="K15" s="39">
        <f t="shared" si="7"/>
        <v>0</v>
      </c>
      <c r="L15" s="39">
        <f t="shared" si="7"/>
        <v>62131088</v>
      </c>
      <c r="M15" s="39">
        <f t="shared" si="7"/>
        <v>-62131088</v>
      </c>
      <c r="N15" s="74" t="s">
        <v>26</v>
      </c>
    </row>
    <row r="16" spans="1:24" s="13" customFormat="1" ht="47.25" customHeight="1" x14ac:dyDescent="0.25">
      <c r="A16" s="70" t="s">
        <v>75</v>
      </c>
      <c r="B16" s="32" t="s">
        <v>73</v>
      </c>
      <c r="C16" s="35">
        <f t="shared" si="7"/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1">
        <f t="shared" si="1"/>
        <v>0</v>
      </c>
      <c r="J16" s="100">
        <f t="shared" si="7"/>
        <v>62131088</v>
      </c>
      <c r="K16" s="39">
        <f t="shared" si="7"/>
        <v>0</v>
      </c>
      <c r="L16" s="39">
        <f t="shared" si="7"/>
        <v>62131088</v>
      </c>
      <c r="M16" s="39">
        <f t="shared" si="7"/>
        <v>-62131088</v>
      </c>
      <c r="N16" s="74" t="s">
        <v>26</v>
      </c>
    </row>
    <row r="17" spans="1:14" s="13" customFormat="1" ht="47.25" customHeight="1" x14ac:dyDescent="0.25">
      <c r="A17" s="72" t="s">
        <v>81</v>
      </c>
      <c r="B17" s="34" t="s">
        <v>82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f>+C17+G17</f>
        <v>0</v>
      </c>
      <c r="I17" s="37">
        <f t="shared" si="1"/>
        <v>0</v>
      </c>
      <c r="J17" s="101">
        <v>62131088</v>
      </c>
      <c r="K17" s="35">
        <v>0</v>
      </c>
      <c r="L17" s="35">
        <f>J17-K17</f>
        <v>62131088</v>
      </c>
      <c r="M17" s="35">
        <f>H17-L17</f>
        <v>-62131088</v>
      </c>
      <c r="N17" s="75" t="s">
        <v>26</v>
      </c>
    </row>
    <row r="18" spans="1:14" s="11" customFormat="1" ht="47.25" customHeight="1" x14ac:dyDescent="0.25">
      <c r="A18" s="70" t="s">
        <v>59</v>
      </c>
      <c r="B18" s="32" t="s">
        <v>64</v>
      </c>
      <c r="C18" s="33">
        <f t="shared" ref="C18:M21" si="8">C19</f>
        <v>0</v>
      </c>
      <c r="D18" s="33">
        <f t="shared" si="8"/>
        <v>0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31">
        <f t="shared" si="1"/>
        <v>0</v>
      </c>
      <c r="J18" s="98">
        <f t="shared" si="8"/>
        <v>299787822.5</v>
      </c>
      <c r="K18" s="33">
        <f t="shared" si="8"/>
        <v>0</v>
      </c>
      <c r="L18" s="33">
        <f t="shared" si="8"/>
        <v>299787822.5</v>
      </c>
      <c r="M18" s="33">
        <f t="shared" si="8"/>
        <v>-299787822.5</v>
      </c>
      <c r="N18" s="74" t="s">
        <v>26</v>
      </c>
    </row>
    <row r="19" spans="1:14" s="11" customFormat="1" ht="47.25" customHeight="1" x14ac:dyDescent="0.25">
      <c r="A19" s="70" t="s">
        <v>58</v>
      </c>
      <c r="B19" s="32" t="s">
        <v>63</v>
      </c>
      <c r="C19" s="33">
        <f t="shared" si="8"/>
        <v>0</v>
      </c>
      <c r="D19" s="33">
        <f t="shared" si="8"/>
        <v>0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1">
        <f t="shared" si="1"/>
        <v>0</v>
      </c>
      <c r="J19" s="98">
        <f t="shared" si="8"/>
        <v>299787822.5</v>
      </c>
      <c r="K19" s="33">
        <f t="shared" si="8"/>
        <v>0</v>
      </c>
      <c r="L19" s="33">
        <f t="shared" si="8"/>
        <v>299787822.5</v>
      </c>
      <c r="M19" s="33">
        <f t="shared" si="8"/>
        <v>-299787822.5</v>
      </c>
      <c r="N19" s="74" t="s">
        <v>26</v>
      </c>
    </row>
    <row r="20" spans="1:14" s="11" customFormat="1" ht="79.5" customHeight="1" x14ac:dyDescent="0.25">
      <c r="A20" s="70" t="s">
        <v>57</v>
      </c>
      <c r="B20" s="32" t="s">
        <v>62</v>
      </c>
      <c r="C20" s="33">
        <f t="shared" si="8"/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1">
        <f t="shared" si="1"/>
        <v>0</v>
      </c>
      <c r="J20" s="98">
        <f t="shared" si="8"/>
        <v>299787822.5</v>
      </c>
      <c r="K20" s="33">
        <f t="shared" si="8"/>
        <v>0</v>
      </c>
      <c r="L20" s="33">
        <f t="shared" si="8"/>
        <v>299787822.5</v>
      </c>
      <c r="M20" s="33">
        <f t="shared" si="8"/>
        <v>-299787822.5</v>
      </c>
      <c r="N20" s="74" t="s">
        <v>26</v>
      </c>
    </row>
    <row r="21" spans="1:14" s="11" customFormat="1" ht="47.25" customHeight="1" x14ac:dyDescent="0.25">
      <c r="A21" s="70" t="s">
        <v>56</v>
      </c>
      <c r="B21" s="32" t="s">
        <v>61</v>
      </c>
      <c r="C21" s="33">
        <f t="shared" si="8"/>
        <v>0</v>
      </c>
      <c r="D21" s="33">
        <f t="shared" si="8"/>
        <v>0</v>
      </c>
      <c r="E21" s="33">
        <f t="shared" si="8"/>
        <v>0</v>
      </c>
      <c r="F21" s="33">
        <f t="shared" si="8"/>
        <v>0</v>
      </c>
      <c r="G21" s="33">
        <f t="shared" si="8"/>
        <v>0</v>
      </c>
      <c r="H21" s="33">
        <f t="shared" si="8"/>
        <v>0</v>
      </c>
      <c r="I21" s="31">
        <f t="shared" si="1"/>
        <v>0</v>
      </c>
      <c r="J21" s="98">
        <f t="shared" si="8"/>
        <v>299787822.5</v>
      </c>
      <c r="K21" s="33">
        <f t="shared" si="8"/>
        <v>0</v>
      </c>
      <c r="L21" s="33">
        <f t="shared" si="8"/>
        <v>299787822.5</v>
      </c>
      <c r="M21" s="33">
        <f t="shared" si="8"/>
        <v>-299787822.5</v>
      </c>
      <c r="N21" s="74" t="s">
        <v>26</v>
      </c>
    </row>
    <row r="22" spans="1:14" s="13" customFormat="1" ht="61.5" customHeight="1" x14ac:dyDescent="0.25">
      <c r="A22" s="72" t="s">
        <v>55</v>
      </c>
      <c r="B22" s="34" t="s">
        <v>60</v>
      </c>
      <c r="C22" s="35">
        <v>0</v>
      </c>
      <c r="D22" s="36">
        <v>0</v>
      </c>
      <c r="E22" s="36">
        <v>0</v>
      </c>
      <c r="F22" s="36">
        <v>0</v>
      </c>
      <c r="G22" s="35">
        <f>+D22-E22-F22</f>
        <v>0</v>
      </c>
      <c r="H22" s="35">
        <f>+C22+G22</f>
        <v>0</v>
      </c>
      <c r="I22" s="37">
        <f t="shared" si="1"/>
        <v>0</v>
      </c>
      <c r="J22" s="99">
        <f>36557935.74+82583612.78+371425.21+52581738.91+35635517.67+1002662.79+91054929.4</f>
        <v>299787822.5</v>
      </c>
      <c r="K22" s="38">
        <v>0</v>
      </c>
      <c r="L22" s="35">
        <f>J22-K22</f>
        <v>299787822.5</v>
      </c>
      <c r="M22" s="35">
        <f>H22-L22</f>
        <v>-299787822.5</v>
      </c>
      <c r="N22" s="75" t="s">
        <v>26</v>
      </c>
    </row>
    <row r="23" spans="1:14" s="13" customFormat="1" ht="40.5" customHeight="1" x14ac:dyDescent="0.25">
      <c r="A23" s="70" t="s">
        <v>93</v>
      </c>
      <c r="B23" s="32" t="s">
        <v>90</v>
      </c>
      <c r="C23" s="33">
        <f t="shared" ref="C23:M26" si="9">C24+C32</f>
        <v>0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7">
        <f t="shared" si="1"/>
        <v>0</v>
      </c>
      <c r="J23" s="98">
        <f>+J24</f>
        <v>13000000</v>
      </c>
      <c r="K23" s="38">
        <v>0</v>
      </c>
      <c r="L23" s="33">
        <f>+L24</f>
        <v>13000000</v>
      </c>
      <c r="M23" s="33">
        <f t="shared" ref="M23:M25" si="10">H23-L23</f>
        <v>-13000000</v>
      </c>
      <c r="N23" s="75" t="s">
        <v>26</v>
      </c>
    </row>
    <row r="24" spans="1:14" s="13" customFormat="1" ht="40.5" customHeight="1" x14ac:dyDescent="0.25">
      <c r="A24" s="70" t="s">
        <v>94</v>
      </c>
      <c r="B24" s="32" t="s">
        <v>91</v>
      </c>
      <c r="C24" s="33">
        <f t="shared" si="9"/>
        <v>0</v>
      </c>
      <c r="D24" s="33">
        <f t="shared" si="9"/>
        <v>0</v>
      </c>
      <c r="E24" s="33">
        <f t="shared" si="9"/>
        <v>0</v>
      </c>
      <c r="F24" s="33">
        <f t="shared" si="9"/>
        <v>0</v>
      </c>
      <c r="G24" s="33">
        <f t="shared" si="9"/>
        <v>0</v>
      </c>
      <c r="H24" s="33">
        <f t="shared" si="9"/>
        <v>0</v>
      </c>
      <c r="I24" s="37">
        <f t="shared" si="1"/>
        <v>0</v>
      </c>
      <c r="J24" s="98">
        <f>+J25</f>
        <v>13000000</v>
      </c>
      <c r="K24" s="38">
        <v>0</v>
      </c>
      <c r="L24" s="33">
        <f>+L25</f>
        <v>13000000</v>
      </c>
      <c r="M24" s="33">
        <f t="shared" si="10"/>
        <v>-13000000</v>
      </c>
      <c r="N24" s="75" t="s">
        <v>26</v>
      </c>
    </row>
    <row r="25" spans="1:14" s="13" customFormat="1" ht="37.5" customHeight="1" x14ac:dyDescent="0.25">
      <c r="A25" s="70" t="s">
        <v>95</v>
      </c>
      <c r="B25" s="34" t="s">
        <v>92</v>
      </c>
      <c r="C25" s="33">
        <f t="shared" si="9"/>
        <v>0</v>
      </c>
      <c r="D25" s="33">
        <f t="shared" si="9"/>
        <v>0</v>
      </c>
      <c r="E25" s="33">
        <f t="shared" si="9"/>
        <v>0</v>
      </c>
      <c r="F25" s="33">
        <f t="shared" si="9"/>
        <v>0</v>
      </c>
      <c r="G25" s="33">
        <f t="shared" si="9"/>
        <v>0</v>
      </c>
      <c r="H25" s="33">
        <f t="shared" si="9"/>
        <v>0</v>
      </c>
      <c r="I25" s="37">
        <f t="shared" si="1"/>
        <v>0</v>
      </c>
      <c r="J25" s="99">
        <v>13000000</v>
      </c>
      <c r="K25" s="38">
        <v>0</v>
      </c>
      <c r="L25" s="38">
        <f>+J25+K25</f>
        <v>13000000</v>
      </c>
      <c r="M25" s="35">
        <f t="shared" si="10"/>
        <v>-13000000</v>
      </c>
      <c r="N25" s="75" t="s">
        <v>26</v>
      </c>
    </row>
    <row r="26" spans="1:14" s="11" customFormat="1" ht="33" customHeight="1" x14ac:dyDescent="0.25">
      <c r="A26" s="70" t="s">
        <v>27</v>
      </c>
      <c r="B26" s="32" t="s">
        <v>28</v>
      </c>
      <c r="C26" s="33">
        <f t="shared" si="9"/>
        <v>0</v>
      </c>
      <c r="D26" s="33">
        <f t="shared" si="9"/>
        <v>0</v>
      </c>
      <c r="E26" s="33">
        <f t="shared" si="9"/>
        <v>0</v>
      </c>
      <c r="F26" s="33">
        <f t="shared" si="9"/>
        <v>0</v>
      </c>
      <c r="G26" s="33">
        <f t="shared" si="9"/>
        <v>0</v>
      </c>
      <c r="H26" s="33">
        <f t="shared" si="9"/>
        <v>0</v>
      </c>
      <c r="I26" s="31">
        <f t="shared" si="1"/>
        <v>0</v>
      </c>
      <c r="J26" s="98">
        <f t="shared" si="9"/>
        <v>7286588312.4899998</v>
      </c>
      <c r="K26" s="33">
        <f t="shared" si="9"/>
        <v>0</v>
      </c>
      <c r="L26" s="33">
        <f t="shared" si="9"/>
        <v>7286588312.4899998</v>
      </c>
      <c r="M26" s="33">
        <f t="shared" si="9"/>
        <v>-7286588312.4899998</v>
      </c>
      <c r="N26" s="74" t="s">
        <v>26</v>
      </c>
    </row>
    <row r="27" spans="1:14" s="11" customFormat="1" ht="33" customHeight="1" x14ac:dyDescent="0.25">
      <c r="A27" s="70" t="s">
        <v>29</v>
      </c>
      <c r="B27" s="32" t="s">
        <v>30</v>
      </c>
      <c r="C27" s="33">
        <f t="shared" ref="C27:M27" si="11">C28+C32</f>
        <v>0</v>
      </c>
      <c r="D27" s="33">
        <f t="shared" si="11"/>
        <v>0</v>
      </c>
      <c r="E27" s="33">
        <f t="shared" si="11"/>
        <v>0</v>
      </c>
      <c r="F27" s="33">
        <f t="shared" si="11"/>
        <v>0</v>
      </c>
      <c r="G27" s="33">
        <f t="shared" si="11"/>
        <v>0</v>
      </c>
      <c r="H27" s="33">
        <f t="shared" si="11"/>
        <v>0</v>
      </c>
      <c r="I27" s="31">
        <f t="shared" si="1"/>
        <v>0</v>
      </c>
      <c r="J27" s="98">
        <f t="shared" si="11"/>
        <v>5537817749.4899998</v>
      </c>
      <c r="K27" s="33">
        <f t="shared" si="11"/>
        <v>0</v>
      </c>
      <c r="L27" s="33">
        <f t="shared" si="11"/>
        <v>5537817749.4899998</v>
      </c>
      <c r="M27" s="33">
        <f t="shared" si="11"/>
        <v>-5537817749.4899998</v>
      </c>
      <c r="N27" s="74" t="s">
        <v>26</v>
      </c>
    </row>
    <row r="28" spans="1:14" s="11" customFormat="1" ht="33" customHeight="1" x14ac:dyDescent="0.25">
      <c r="A28" s="70" t="s">
        <v>31</v>
      </c>
      <c r="B28" s="32" t="s">
        <v>32</v>
      </c>
      <c r="C28" s="33">
        <f t="shared" ref="C28:M28" si="12">C29</f>
        <v>0</v>
      </c>
      <c r="D28" s="33">
        <f t="shared" si="12"/>
        <v>0</v>
      </c>
      <c r="E28" s="33">
        <f t="shared" si="12"/>
        <v>0</v>
      </c>
      <c r="F28" s="33">
        <f t="shared" si="12"/>
        <v>0</v>
      </c>
      <c r="G28" s="33">
        <f t="shared" si="12"/>
        <v>0</v>
      </c>
      <c r="H28" s="33">
        <f t="shared" si="12"/>
        <v>0</v>
      </c>
      <c r="I28" s="31">
        <f t="shared" si="1"/>
        <v>0</v>
      </c>
      <c r="J28" s="98">
        <f t="shared" si="12"/>
        <v>2042874971.1099999</v>
      </c>
      <c r="K28" s="33">
        <f t="shared" si="12"/>
        <v>0</v>
      </c>
      <c r="L28" s="33">
        <f t="shared" si="12"/>
        <v>2042874971.1099999</v>
      </c>
      <c r="M28" s="33">
        <f t="shared" si="12"/>
        <v>-2042874971.1099999</v>
      </c>
      <c r="N28" s="74" t="s">
        <v>26</v>
      </c>
    </row>
    <row r="29" spans="1:14" s="11" customFormat="1" ht="33" customHeight="1" x14ac:dyDescent="0.25">
      <c r="A29" s="70" t="s">
        <v>33</v>
      </c>
      <c r="B29" s="32" t="s">
        <v>34</v>
      </c>
      <c r="C29" s="33">
        <f t="shared" ref="C29:M29" si="13">C30+C31</f>
        <v>0</v>
      </c>
      <c r="D29" s="33">
        <f t="shared" si="13"/>
        <v>0</v>
      </c>
      <c r="E29" s="33">
        <f t="shared" si="13"/>
        <v>0</v>
      </c>
      <c r="F29" s="33">
        <f t="shared" si="13"/>
        <v>0</v>
      </c>
      <c r="G29" s="33">
        <f t="shared" si="13"/>
        <v>0</v>
      </c>
      <c r="H29" s="33">
        <f t="shared" si="13"/>
        <v>0</v>
      </c>
      <c r="I29" s="31">
        <f t="shared" si="1"/>
        <v>0</v>
      </c>
      <c r="J29" s="98">
        <f t="shared" si="13"/>
        <v>2042874971.1099999</v>
      </c>
      <c r="K29" s="33">
        <f t="shared" si="13"/>
        <v>0</v>
      </c>
      <c r="L29" s="33">
        <f t="shared" si="13"/>
        <v>2042874971.1099999</v>
      </c>
      <c r="M29" s="33">
        <f t="shared" si="13"/>
        <v>-2042874971.1099999</v>
      </c>
      <c r="N29" s="74" t="s">
        <v>26</v>
      </c>
    </row>
    <row r="30" spans="1:14" s="13" customFormat="1" ht="50.25" customHeight="1" x14ac:dyDescent="0.25">
      <c r="A30" s="72" t="s">
        <v>35</v>
      </c>
      <c r="B30" s="34" t="s">
        <v>36</v>
      </c>
      <c r="C30" s="35">
        <v>0</v>
      </c>
      <c r="D30" s="36">
        <f t="shared" ref="D30:M32" si="14">D31</f>
        <v>0</v>
      </c>
      <c r="E30" s="36">
        <f t="shared" si="14"/>
        <v>0</v>
      </c>
      <c r="F30" s="36">
        <f t="shared" si="14"/>
        <v>0</v>
      </c>
      <c r="G30" s="35">
        <f>+D30-E30-F30</f>
        <v>0</v>
      </c>
      <c r="H30" s="35">
        <f>+C30+G30</f>
        <v>0</v>
      </c>
      <c r="I30" s="37">
        <f t="shared" si="1"/>
        <v>0</v>
      </c>
      <c r="J30" s="99">
        <f>2440619.54+1348851.36+3580374.56+1667204.62+1507251.43+1782888.66+2385980.92</f>
        <v>14713171.090000002</v>
      </c>
      <c r="K30" s="38">
        <v>0</v>
      </c>
      <c r="L30" s="35">
        <f>J30-K30</f>
        <v>14713171.090000002</v>
      </c>
      <c r="M30" s="35">
        <f>H30-L30</f>
        <v>-14713171.090000002</v>
      </c>
      <c r="N30" s="75" t="s">
        <v>26</v>
      </c>
    </row>
    <row r="31" spans="1:14" s="13" customFormat="1" ht="48.75" customHeight="1" x14ac:dyDescent="0.25">
      <c r="A31" s="72" t="s">
        <v>37</v>
      </c>
      <c r="B31" s="34" t="s">
        <v>38</v>
      </c>
      <c r="C31" s="35">
        <v>0</v>
      </c>
      <c r="D31" s="36">
        <f t="shared" si="14"/>
        <v>0</v>
      </c>
      <c r="E31" s="36">
        <f t="shared" si="14"/>
        <v>0</v>
      </c>
      <c r="F31" s="36">
        <f t="shared" si="14"/>
        <v>0</v>
      </c>
      <c r="G31" s="35">
        <f>+D31-E31-F31</f>
        <v>0</v>
      </c>
      <c r="H31" s="35">
        <f>+C31+G31</f>
        <v>0</v>
      </c>
      <c r="I31" s="37">
        <f t="shared" si="1"/>
        <v>0</v>
      </c>
      <c r="J31" s="99">
        <f>260516832.27+316502219.95+251795235.96+265379642.58+228314313.45+319519404.34+386134151.47</f>
        <v>2028161800.02</v>
      </c>
      <c r="K31" s="38">
        <v>0</v>
      </c>
      <c r="L31" s="35">
        <f>J31-K31</f>
        <v>2028161800.02</v>
      </c>
      <c r="M31" s="35">
        <f>H31-L31</f>
        <v>-2028161800.02</v>
      </c>
      <c r="N31" s="75" t="s">
        <v>26</v>
      </c>
    </row>
    <row r="32" spans="1:14" s="11" customFormat="1" ht="33" customHeight="1" x14ac:dyDescent="0.25">
      <c r="A32" s="70" t="s">
        <v>39</v>
      </c>
      <c r="B32" s="32" t="s">
        <v>40</v>
      </c>
      <c r="C32" s="33">
        <f>C33</f>
        <v>0</v>
      </c>
      <c r="D32" s="33">
        <f t="shared" si="14"/>
        <v>0</v>
      </c>
      <c r="E32" s="33">
        <f t="shared" si="14"/>
        <v>0</v>
      </c>
      <c r="F32" s="33">
        <f t="shared" si="14"/>
        <v>0</v>
      </c>
      <c r="G32" s="33">
        <f t="shared" si="14"/>
        <v>0</v>
      </c>
      <c r="H32" s="33">
        <f t="shared" si="14"/>
        <v>0</v>
      </c>
      <c r="I32" s="31">
        <f t="shared" si="1"/>
        <v>0</v>
      </c>
      <c r="J32" s="98">
        <f t="shared" si="14"/>
        <v>3494942778.3800001</v>
      </c>
      <c r="K32" s="33">
        <f t="shared" si="14"/>
        <v>0</v>
      </c>
      <c r="L32" s="33">
        <f t="shared" si="14"/>
        <v>3494942778.3800001</v>
      </c>
      <c r="M32" s="33">
        <f t="shared" si="14"/>
        <v>-3494942778.3800001</v>
      </c>
      <c r="N32" s="74" t="s">
        <v>26</v>
      </c>
    </row>
    <row r="33" spans="1:16" s="13" customFormat="1" ht="76.5" customHeight="1" x14ac:dyDescent="0.25">
      <c r="A33" s="72" t="s">
        <v>41</v>
      </c>
      <c r="B33" s="34" t="s">
        <v>42</v>
      </c>
      <c r="C33" s="35">
        <v>0</v>
      </c>
      <c r="D33" s="36">
        <v>0</v>
      </c>
      <c r="E33" s="36">
        <v>0</v>
      </c>
      <c r="F33" s="36">
        <v>0</v>
      </c>
      <c r="G33" s="35">
        <f>+D33-E33-F33</f>
        <v>0</v>
      </c>
      <c r="H33" s="35">
        <f>+C33+G33</f>
        <v>0</v>
      </c>
      <c r="I33" s="37">
        <f t="shared" si="1"/>
        <v>0</v>
      </c>
      <c r="J33" s="99">
        <f>1074440866.68+20447695.98+9138658.35+1172050426.12+13237866.63+9143498.82+1196483765.8</f>
        <v>3494942778.3800001</v>
      </c>
      <c r="K33" s="38">
        <v>0</v>
      </c>
      <c r="L33" s="35">
        <f>J33-K33</f>
        <v>3494942778.3800001</v>
      </c>
      <c r="M33" s="35">
        <f>H33-L33</f>
        <v>-3494942778.3800001</v>
      </c>
      <c r="N33" s="75" t="s">
        <v>26</v>
      </c>
    </row>
    <row r="34" spans="1:16" s="13" customFormat="1" ht="42.75" customHeight="1" x14ac:dyDescent="0.25">
      <c r="A34" s="70" t="s">
        <v>54</v>
      </c>
      <c r="B34" s="32" t="s">
        <v>53</v>
      </c>
      <c r="C34" s="33">
        <f t="shared" ref="C34:M34" si="15">C35</f>
        <v>0</v>
      </c>
      <c r="D34" s="33">
        <f t="shared" si="15"/>
        <v>0</v>
      </c>
      <c r="E34" s="33">
        <f t="shared" si="15"/>
        <v>0</v>
      </c>
      <c r="F34" s="33">
        <f t="shared" si="15"/>
        <v>0</v>
      </c>
      <c r="G34" s="33">
        <f t="shared" si="15"/>
        <v>0</v>
      </c>
      <c r="H34" s="33">
        <f t="shared" si="15"/>
        <v>0</v>
      </c>
      <c r="I34" s="37">
        <f t="shared" si="1"/>
        <v>0</v>
      </c>
      <c r="J34" s="98">
        <f t="shared" si="15"/>
        <v>1748770563</v>
      </c>
      <c r="K34" s="33">
        <f t="shared" si="15"/>
        <v>0</v>
      </c>
      <c r="L34" s="33">
        <f t="shared" si="15"/>
        <v>1748770563</v>
      </c>
      <c r="M34" s="33">
        <f t="shared" si="15"/>
        <v>-1748770563</v>
      </c>
      <c r="N34" s="74" t="s">
        <v>26</v>
      </c>
    </row>
    <row r="35" spans="1:16" s="11" customFormat="1" ht="42.75" customHeight="1" x14ac:dyDescent="0.25">
      <c r="A35" s="70" t="s">
        <v>52</v>
      </c>
      <c r="B35" s="32" t="s">
        <v>51</v>
      </c>
      <c r="C35" s="33">
        <f>C36+C37</f>
        <v>0</v>
      </c>
      <c r="D35" s="33">
        <f t="shared" ref="D35:H35" si="16">D36+D37</f>
        <v>0</v>
      </c>
      <c r="E35" s="33">
        <f t="shared" si="16"/>
        <v>0</v>
      </c>
      <c r="F35" s="33">
        <f t="shared" si="16"/>
        <v>0</v>
      </c>
      <c r="G35" s="33">
        <f t="shared" si="16"/>
        <v>0</v>
      </c>
      <c r="H35" s="33">
        <f t="shared" si="16"/>
        <v>0</v>
      </c>
      <c r="I35" s="31">
        <f t="shared" si="1"/>
        <v>0</v>
      </c>
      <c r="J35" s="98">
        <f>J36+J37</f>
        <v>1748770563</v>
      </c>
      <c r="K35" s="33">
        <f t="shared" ref="K35:M35" si="17">K36+K37</f>
        <v>0</v>
      </c>
      <c r="L35" s="33">
        <f>L36+L37</f>
        <v>1748770563</v>
      </c>
      <c r="M35" s="33">
        <f t="shared" si="17"/>
        <v>-1748770563</v>
      </c>
      <c r="N35" s="74" t="s">
        <v>26</v>
      </c>
    </row>
    <row r="36" spans="1:16" s="13" customFormat="1" ht="42.75" customHeight="1" x14ac:dyDescent="0.25">
      <c r="A36" s="72" t="s">
        <v>83</v>
      </c>
      <c r="B36" s="34" t="s">
        <v>84</v>
      </c>
      <c r="C36" s="35">
        <v>0</v>
      </c>
      <c r="D36" s="36">
        <v>0</v>
      </c>
      <c r="E36" s="36">
        <v>0</v>
      </c>
      <c r="F36" s="36">
        <v>0</v>
      </c>
      <c r="G36" s="35">
        <f>+D36-E36-F36</f>
        <v>0</v>
      </c>
      <c r="H36" s="35">
        <f>+C36+G36</f>
        <v>0</v>
      </c>
      <c r="I36" s="37">
        <f t="shared" si="1"/>
        <v>0</v>
      </c>
      <c r="J36" s="99">
        <f>2013301+2885810+967725</f>
        <v>5866836</v>
      </c>
      <c r="K36" s="38">
        <v>0</v>
      </c>
      <c r="L36" s="35">
        <f>J36-K36</f>
        <v>5866836</v>
      </c>
      <c r="M36" s="35">
        <f>H36-L36</f>
        <v>-5866836</v>
      </c>
      <c r="N36" s="75" t="s">
        <v>26</v>
      </c>
    </row>
    <row r="37" spans="1:16" s="13" customFormat="1" ht="42.75" customHeight="1" thickBot="1" x14ac:dyDescent="0.3">
      <c r="A37" s="72" t="s">
        <v>49</v>
      </c>
      <c r="B37" s="34" t="s">
        <v>50</v>
      </c>
      <c r="C37" s="35">
        <v>0</v>
      </c>
      <c r="D37" s="36">
        <v>0</v>
      </c>
      <c r="E37" s="36">
        <v>0</v>
      </c>
      <c r="F37" s="36">
        <v>0</v>
      </c>
      <c r="G37" s="35">
        <f>+D37-E37-F37</f>
        <v>0</v>
      </c>
      <c r="H37" s="35">
        <f>+C37+G37</f>
        <v>0</v>
      </c>
      <c r="I37" s="37">
        <f t="shared" si="1"/>
        <v>0</v>
      </c>
      <c r="J37" s="99">
        <f>6705602+1736198125</f>
        <v>1742903727</v>
      </c>
      <c r="K37" s="38">
        <v>0</v>
      </c>
      <c r="L37" s="35">
        <f>J37-K37</f>
        <v>1742903727</v>
      </c>
      <c r="M37" s="35">
        <f>H37-L37</f>
        <v>-1742903727</v>
      </c>
      <c r="N37" s="75" t="s">
        <v>26</v>
      </c>
    </row>
    <row r="38" spans="1:16" s="11" customFormat="1" ht="34.5" customHeight="1" thickBot="1" x14ac:dyDescent="0.3">
      <c r="A38" s="64">
        <v>4</v>
      </c>
      <c r="B38" s="65" t="s">
        <v>43</v>
      </c>
      <c r="C38" s="66">
        <f t="shared" ref="C38:M38" si="18">C39+C40+C41</f>
        <v>9233748278525</v>
      </c>
      <c r="D38" s="66">
        <f t="shared" si="18"/>
        <v>0</v>
      </c>
      <c r="E38" s="66">
        <f t="shared" si="18"/>
        <v>0</v>
      </c>
      <c r="F38" s="66">
        <f t="shared" si="18"/>
        <v>1236484428934</v>
      </c>
      <c r="G38" s="66">
        <f t="shared" si="18"/>
        <v>-1236484428934</v>
      </c>
      <c r="H38" s="66">
        <f>H39+H40+H41</f>
        <v>7997263849591</v>
      </c>
      <c r="I38" s="51">
        <f t="shared" si="1"/>
        <v>0.96423658408907631</v>
      </c>
      <c r="J38" s="66">
        <f>J39+J40+J41</f>
        <v>2220469977127.6001</v>
      </c>
      <c r="K38" s="66">
        <f t="shared" si="18"/>
        <v>0</v>
      </c>
      <c r="L38" s="66">
        <f t="shared" si="18"/>
        <v>2220469977127.6001</v>
      </c>
      <c r="M38" s="66">
        <f t="shared" si="18"/>
        <v>5776793872463.4004</v>
      </c>
      <c r="N38" s="67">
        <f>+L38/H38</f>
        <v>0.27765370992994814</v>
      </c>
      <c r="O38" s="27"/>
    </row>
    <row r="39" spans="1:16" s="14" customFormat="1" ht="33" customHeight="1" x14ac:dyDescent="0.25">
      <c r="A39" s="78">
        <v>41</v>
      </c>
      <c r="B39" s="58" t="s">
        <v>44</v>
      </c>
      <c r="C39" s="59">
        <v>10647256000</v>
      </c>
      <c r="D39" s="60">
        <v>0</v>
      </c>
      <c r="E39" s="60">
        <v>0</v>
      </c>
      <c r="F39" s="60">
        <v>5000000000</v>
      </c>
      <c r="G39" s="60">
        <f>+D39-E39-F39</f>
        <v>-5000000000</v>
      </c>
      <c r="H39" s="61">
        <f>+C39+G39</f>
        <v>5647256000</v>
      </c>
      <c r="I39" s="62">
        <f t="shared" si="1"/>
        <v>6.8089423299382901E-4</v>
      </c>
      <c r="J39" s="102">
        <v>2920679555.3000002</v>
      </c>
      <c r="K39" s="63">
        <v>0</v>
      </c>
      <c r="L39" s="59">
        <f>J39-K39</f>
        <v>2920679555.3000002</v>
      </c>
      <c r="M39" s="59">
        <f>H39-L39</f>
        <v>2726576444.6999998</v>
      </c>
      <c r="N39" s="79">
        <f>+L39/H39</f>
        <v>0.51718561285339293</v>
      </c>
      <c r="O39" s="15"/>
      <c r="P39" s="9"/>
    </row>
    <row r="40" spans="1:16" s="14" customFormat="1" ht="33" customHeight="1" x14ac:dyDescent="0.25">
      <c r="A40" s="80">
        <v>42</v>
      </c>
      <c r="B40" s="40" t="s">
        <v>45</v>
      </c>
      <c r="C40" s="43">
        <v>2013839757091</v>
      </c>
      <c r="D40" s="44">
        <v>0</v>
      </c>
      <c r="E40" s="44">
        <v>0</v>
      </c>
      <c r="F40" s="44">
        <v>0</v>
      </c>
      <c r="G40" s="60">
        <f>+D40-E40-F40</f>
        <v>0</v>
      </c>
      <c r="H40" s="35">
        <f>+C40+G40</f>
        <v>2013839757091</v>
      </c>
      <c r="I40" s="37">
        <f t="shared" si="1"/>
        <v>0.24281029171989998</v>
      </c>
      <c r="J40" s="99">
        <v>1127248569555</v>
      </c>
      <c r="K40" s="38">
        <v>0</v>
      </c>
      <c r="L40" s="41">
        <f>J40-K40</f>
        <v>1127248569555</v>
      </c>
      <c r="M40" s="59">
        <f>H40-L40</f>
        <v>886591187536</v>
      </c>
      <c r="N40" s="73">
        <f>+L40/H40</f>
        <v>0.55975087669503321</v>
      </c>
      <c r="O40" s="15"/>
      <c r="P40" s="9"/>
    </row>
    <row r="41" spans="1:16" s="14" customFormat="1" ht="33" customHeight="1" thickBot="1" x14ac:dyDescent="0.3">
      <c r="A41" s="80">
        <v>43</v>
      </c>
      <c r="B41" s="40" t="s">
        <v>46</v>
      </c>
      <c r="C41" s="41">
        <v>7209261265434</v>
      </c>
      <c r="D41" s="42">
        <v>0</v>
      </c>
      <c r="E41" s="42">
        <v>0</v>
      </c>
      <c r="F41" s="36">
        <v>1231484428934</v>
      </c>
      <c r="G41" s="60">
        <f>+D41-E41-F41</f>
        <v>-1231484428934</v>
      </c>
      <c r="H41" s="35">
        <f>+C41+G41</f>
        <v>5977776836500</v>
      </c>
      <c r="I41" s="37">
        <f t="shared" si="1"/>
        <v>0.72074539813618244</v>
      </c>
      <c r="J41" s="99">
        <v>1090300728017.3</v>
      </c>
      <c r="K41" s="38">
        <v>0</v>
      </c>
      <c r="L41" s="41">
        <f>J41-K41</f>
        <v>1090300728017.3</v>
      </c>
      <c r="M41" s="41">
        <f>H41-L41</f>
        <v>4887476108482.7002</v>
      </c>
      <c r="N41" s="73">
        <f>+L41/H41</f>
        <v>0.18239234381584463</v>
      </c>
      <c r="O41" s="15"/>
      <c r="P41" s="9"/>
    </row>
    <row r="42" spans="1:16" s="7" customFormat="1" ht="33" customHeight="1" thickBot="1" x14ac:dyDescent="0.3">
      <c r="A42" s="87" t="s">
        <v>47</v>
      </c>
      <c r="B42" s="88"/>
      <c r="C42" s="24">
        <f t="shared" ref="C42:H42" si="19">C8+C38</f>
        <v>9530365807793</v>
      </c>
      <c r="D42" s="24">
        <f t="shared" si="19"/>
        <v>0</v>
      </c>
      <c r="E42" s="24">
        <f t="shared" si="19"/>
        <v>0</v>
      </c>
      <c r="F42" s="24">
        <f t="shared" si="19"/>
        <v>1236484428934</v>
      </c>
      <c r="G42" s="24">
        <f t="shared" si="19"/>
        <v>-1236484428934</v>
      </c>
      <c r="H42" s="24">
        <f t="shared" si="19"/>
        <v>8293881378859</v>
      </c>
      <c r="I42" s="25">
        <f t="shared" si="1"/>
        <v>1</v>
      </c>
      <c r="J42" s="24">
        <f>J8+J38</f>
        <v>2338391999577.8701</v>
      </c>
      <c r="K42" s="24">
        <f>K8+K38</f>
        <v>0</v>
      </c>
      <c r="L42" s="24">
        <f>L8+L38</f>
        <v>2338391999577.8701</v>
      </c>
      <c r="M42" s="24">
        <f>M8+M38</f>
        <v>5955489379281.1309</v>
      </c>
      <c r="N42" s="26">
        <f>+L42/H42</f>
        <v>0.28194181864457357</v>
      </c>
      <c r="O42" s="16"/>
      <c r="P42" s="9"/>
    </row>
    <row r="43" spans="1:16" s="2" customFormat="1" ht="14.25" customHeight="1" x14ac:dyDescent="0.25">
      <c r="A43" s="17"/>
      <c r="D43" s="7"/>
      <c r="E43" s="7"/>
      <c r="F43" s="7"/>
      <c r="G43" s="7"/>
      <c r="I43" s="18"/>
      <c r="J43" s="8"/>
      <c r="K43" s="8"/>
      <c r="L43" s="8"/>
      <c r="M43" s="8"/>
      <c r="N43" s="18"/>
    </row>
    <row r="44" spans="1:16" s="2" customFormat="1" ht="14.25" customHeight="1" x14ac:dyDescent="0.25">
      <c r="A44" s="17" t="s">
        <v>101</v>
      </c>
      <c r="D44" s="7"/>
      <c r="E44" s="7"/>
      <c r="F44" s="7"/>
      <c r="G44" s="7"/>
      <c r="I44" s="18"/>
      <c r="J44" s="8"/>
      <c r="K44" s="8"/>
      <c r="L44" s="8"/>
      <c r="M44" s="8"/>
      <c r="N44" s="18"/>
    </row>
    <row r="45" spans="1:16" s="2" customFormat="1" ht="14.25" customHeight="1" x14ac:dyDescent="0.25">
      <c r="A45" s="17" t="s">
        <v>48</v>
      </c>
      <c r="D45" s="7"/>
      <c r="E45" s="7"/>
      <c r="F45" s="7"/>
      <c r="G45" s="7"/>
      <c r="I45" s="18"/>
      <c r="J45" s="8"/>
      <c r="K45" s="8"/>
      <c r="L45" s="8"/>
      <c r="M45" s="8"/>
      <c r="N45" s="18"/>
    </row>
    <row r="46" spans="1:16" s="2" customFormat="1" ht="14.25" customHeight="1" x14ac:dyDescent="0.25">
      <c r="A46" s="17"/>
      <c r="D46" s="7"/>
      <c r="E46" s="7"/>
      <c r="F46" s="7"/>
      <c r="G46" s="7"/>
      <c r="I46" s="18"/>
      <c r="J46" s="8"/>
      <c r="K46" s="8"/>
      <c r="L46" s="8"/>
      <c r="M46" s="8"/>
      <c r="N46" s="18"/>
    </row>
    <row r="47" spans="1:16" s="2" customFormat="1" ht="14.25" customHeight="1" x14ac:dyDescent="0.25">
      <c r="A47" s="17"/>
      <c r="D47" s="7"/>
      <c r="E47" s="7"/>
      <c r="F47" s="7"/>
      <c r="G47" s="7"/>
      <c r="I47" s="18"/>
      <c r="J47" s="8"/>
      <c r="K47" s="8"/>
      <c r="L47" s="8"/>
      <c r="M47" s="8"/>
      <c r="N47" s="18"/>
    </row>
    <row r="48" spans="1:16" s="2" customFormat="1" ht="14.25" customHeight="1" x14ac:dyDescent="0.25">
      <c r="A48" s="17"/>
      <c r="D48" s="7"/>
      <c r="E48" s="7"/>
      <c r="F48" s="7"/>
      <c r="G48" s="7"/>
      <c r="I48" s="18"/>
      <c r="J48" s="8"/>
      <c r="K48" s="8"/>
      <c r="L48" s="8"/>
      <c r="M48" s="8"/>
      <c r="N48" s="18"/>
    </row>
    <row r="49" spans="1:14" s="2" customFormat="1" ht="14.25" customHeight="1" x14ac:dyDescent="0.25">
      <c r="A49" s="17"/>
      <c r="D49" s="7"/>
      <c r="E49" s="7"/>
      <c r="F49" s="7"/>
      <c r="G49" s="7"/>
      <c r="I49" s="18"/>
      <c r="J49" s="8"/>
      <c r="K49" s="8"/>
      <c r="L49" s="8"/>
      <c r="M49" s="8"/>
      <c r="N49" s="18"/>
    </row>
    <row r="50" spans="1:14" s="2" customFormat="1" ht="14.25" customHeight="1" x14ac:dyDescent="0.25">
      <c r="A50" s="17"/>
      <c r="C50" s="83"/>
      <c r="D50" s="7"/>
      <c r="E50" s="7"/>
      <c r="F50" s="7"/>
      <c r="G50" s="7"/>
      <c r="I50" s="18"/>
      <c r="J50" s="8"/>
      <c r="K50" s="8"/>
      <c r="L50" s="8"/>
      <c r="M50" s="8"/>
      <c r="N50" s="18"/>
    </row>
    <row r="51" spans="1:14" s="2" customFormat="1" ht="14.25" customHeight="1" x14ac:dyDescent="0.25">
      <c r="A51" s="17"/>
      <c r="C51" s="8"/>
      <c r="D51" s="7"/>
      <c r="E51" s="7"/>
      <c r="F51" s="7"/>
      <c r="G51" s="7"/>
      <c r="I51" s="18"/>
      <c r="J51" s="8"/>
      <c r="K51" s="8"/>
      <c r="L51" s="8"/>
      <c r="M51" s="8"/>
      <c r="N51" s="18"/>
    </row>
    <row r="52" spans="1:14" s="2" customFormat="1" ht="14.25" customHeight="1" x14ac:dyDescent="0.25">
      <c r="A52" s="17"/>
      <c r="D52" s="7"/>
      <c r="E52" s="7"/>
      <c r="F52" s="7"/>
      <c r="G52" s="7"/>
      <c r="I52" s="18"/>
      <c r="J52" s="8"/>
      <c r="K52" s="8"/>
      <c r="L52" s="8"/>
      <c r="M52" s="8"/>
      <c r="N52" s="18"/>
    </row>
    <row r="53" spans="1:14" s="2" customFormat="1" ht="14.25" customHeight="1" x14ac:dyDescent="0.25">
      <c r="A53" s="17"/>
      <c r="D53" s="7"/>
      <c r="E53" s="7"/>
      <c r="F53" s="7"/>
      <c r="G53" s="7"/>
      <c r="I53" s="18"/>
      <c r="J53" s="8"/>
      <c r="K53" s="8"/>
      <c r="L53" s="8"/>
      <c r="M53" s="8"/>
      <c r="N53" s="18"/>
    </row>
    <row r="54" spans="1:14" s="2" customFormat="1" ht="14.25" customHeight="1" x14ac:dyDescent="0.25">
      <c r="A54" s="17"/>
      <c r="D54" s="7"/>
      <c r="E54" s="7"/>
      <c r="F54" s="7"/>
      <c r="G54" s="7"/>
      <c r="I54" s="18"/>
      <c r="J54" s="8"/>
      <c r="K54" s="8"/>
      <c r="L54" s="8"/>
      <c r="M54" s="8"/>
      <c r="N54" s="18"/>
    </row>
    <row r="55" spans="1:14" s="2" customFormat="1" ht="33" customHeight="1" x14ac:dyDescent="0.25">
      <c r="A55" s="4"/>
      <c r="D55" s="7"/>
      <c r="E55" s="7"/>
      <c r="F55" s="7"/>
      <c r="G55" s="7"/>
      <c r="K55" s="8"/>
    </row>
    <row r="56" spans="1:14" s="2" customFormat="1" ht="33" customHeight="1" x14ac:dyDescent="0.25">
      <c r="A56" s="4"/>
      <c r="D56" s="7"/>
      <c r="E56" s="7"/>
      <c r="F56" s="7"/>
      <c r="G56" s="7"/>
      <c r="K56" s="8"/>
    </row>
    <row r="57" spans="1:14" s="2" customFormat="1" ht="33" customHeight="1" x14ac:dyDescent="0.25">
      <c r="A57" s="4"/>
      <c r="D57" s="7"/>
      <c r="E57" s="7"/>
      <c r="F57" s="7"/>
      <c r="G57" s="7"/>
      <c r="K57" s="8"/>
    </row>
  </sheetData>
  <mergeCells count="16">
    <mergeCell ref="A42:B42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 verticalCentered="1"/>
  <pageMargins left="0.11811023622047245" right="0.11811023622047245" top="0.23622047244094491" bottom="0.59055118110236227" header="0.23622047244094491" footer="0.19685039370078741"/>
  <pageSetup paperSize="228" scale="40" orientation="landscape" r:id="rId1"/>
  <headerFooter>
    <oddFooter>&amp;RPAG.&amp;P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ENERO 2025</vt:lpstr>
      <vt:lpstr>FEBRERO 2025</vt:lpstr>
      <vt:lpstr>MARZO 2025 </vt:lpstr>
      <vt:lpstr>ABRIL 2025</vt:lpstr>
      <vt:lpstr>MAYO 2025</vt:lpstr>
      <vt:lpstr>JUNIO 2025</vt:lpstr>
      <vt:lpstr>JULIO 2025</vt:lpstr>
      <vt:lpstr>'ABRIL 2025'!Área_de_impresión</vt:lpstr>
      <vt:lpstr>'ENERO 2025'!Área_de_impresión</vt:lpstr>
      <vt:lpstr>'FEBRERO 2025'!Área_de_impresión</vt:lpstr>
      <vt:lpstr>'JULIO 2025'!Área_de_impresión</vt:lpstr>
      <vt:lpstr>'JUNIO 2025'!Área_de_impresión</vt:lpstr>
      <vt:lpstr>'MARZO 2025 '!Área_de_impresión</vt:lpstr>
      <vt:lpstr>'MAYO 2025'!Área_de_impresión</vt:lpstr>
      <vt:lpstr>'ABRIL 2025'!Títulos_a_imprimir</vt:lpstr>
      <vt:lpstr>'ENERO 2025'!Títulos_a_imprimir</vt:lpstr>
      <vt:lpstr>'FEBRERO 2025'!Títulos_a_imprimir</vt:lpstr>
      <vt:lpstr>'JULIO 2025'!Títulos_a_imprimir</vt:lpstr>
      <vt:lpstr>'JUNIO 2025'!Títulos_a_imprimir</vt:lpstr>
      <vt:lpstr>'MARZO 2025 '!Títulos_a_imprimir</vt:lpstr>
      <vt:lpstr>'MAYO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Julio Cesar Rodriguez Calderon</cp:lastModifiedBy>
  <cp:lastPrinted>2025-06-24T20:32:54Z</cp:lastPrinted>
  <dcterms:created xsi:type="dcterms:W3CDTF">2024-02-17T01:42:10Z</dcterms:created>
  <dcterms:modified xsi:type="dcterms:W3CDTF">2025-08-20T22:01:42Z</dcterms:modified>
</cp:coreProperties>
</file>