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2/ABRIL/Informes finales/"/>
    </mc:Choice>
  </mc:AlternateContent>
  <xr:revisionPtr revIDLastSave="0" documentId="8_{D630D217-87B9-4C6D-911E-378D8984D535}" xr6:coauthVersionLast="47" xr6:coauthVersionMax="47" xr10:uidLastSave="{00000000-0000-0000-0000-000000000000}"/>
  <bookViews>
    <workbookView xWindow="-120" yWindow="-120" windowWidth="20730" windowHeight="11160" xr2:uid="{3B771CFF-8396-4D8E-ADD4-0AA6C6102D19}"/>
  </bookViews>
  <sheets>
    <sheet name="Anexo (2) D" sheetId="1" r:id="rId1"/>
  </sheets>
  <externalReferences>
    <externalReference r:id="rId2"/>
  </externalReferences>
  <definedNames>
    <definedName name="_xlnm.Print_Area" localSheetId="0">'Anexo (2) D'!$B$1:$H$182</definedName>
    <definedName name="_xlnm.Print_Titles" localSheetId="0">'Anexo (2) D'!$1:$6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1" i="1" l="1"/>
  <c r="D170" i="1"/>
  <c r="D169" i="1" s="1"/>
  <c r="F169" i="1"/>
  <c r="D167" i="1"/>
  <c r="D165" i="1" s="1"/>
  <c r="D166" i="1"/>
  <c r="F165" i="1"/>
  <c r="D163" i="1"/>
  <c r="D162" i="1"/>
  <c r="D161" i="1" s="1"/>
  <c r="F161" i="1"/>
  <c r="F159" i="1" s="1"/>
  <c r="F156" i="1"/>
  <c r="D152" i="1"/>
  <c r="D151" i="1"/>
  <c r="D150" i="1" s="1"/>
  <c r="F150" i="1"/>
  <c r="D148" i="1"/>
  <c r="D147" i="1"/>
  <c r="D146" i="1"/>
  <c r="D145" i="1"/>
  <c r="D144" i="1" s="1"/>
  <c r="F144" i="1"/>
  <c r="D142" i="1"/>
  <c r="D141" i="1"/>
  <c r="D140" i="1" s="1"/>
  <c r="F140" i="1"/>
  <c r="F138" i="1" s="1"/>
  <c r="D128" i="1"/>
  <c r="D127" i="1"/>
  <c r="D126" i="1"/>
  <c r="D125" i="1" s="1"/>
  <c r="D131" i="1" s="1"/>
  <c r="F125" i="1"/>
  <c r="F131" i="1" s="1"/>
  <c r="D119" i="1"/>
  <c r="D118" i="1"/>
  <c r="D117" i="1" s="1"/>
  <c r="F117" i="1"/>
  <c r="D115" i="1"/>
  <c r="D114" i="1"/>
  <c r="D113" i="1"/>
  <c r="F112" i="1"/>
  <c r="F107" i="1" s="1"/>
  <c r="D112" i="1"/>
  <c r="D110" i="1"/>
  <c r="D109" i="1" s="1"/>
  <c r="D107" i="1" s="1"/>
  <c r="F109" i="1"/>
  <c r="D105" i="1"/>
  <c r="D104" i="1" s="1"/>
  <c r="F104" i="1"/>
  <c r="D102" i="1"/>
  <c r="F101" i="1"/>
  <c r="D101" i="1"/>
  <c r="D99" i="1"/>
  <c r="D98" i="1" s="1"/>
  <c r="F98" i="1"/>
  <c r="D96" i="1"/>
  <c r="D95" i="1"/>
  <c r="D94" i="1"/>
  <c r="D93" i="1"/>
  <c r="D88" i="1" s="1"/>
  <c r="D92" i="1"/>
  <c r="D91" i="1"/>
  <c r="D90" i="1"/>
  <c r="D89" i="1"/>
  <c r="F88" i="1"/>
  <c r="F83" i="1" s="1"/>
  <c r="F121" i="1" s="1"/>
  <c r="D86" i="1"/>
  <c r="D85" i="1" s="1"/>
  <c r="F85" i="1"/>
  <c r="F79" i="1"/>
  <c r="D79" i="1"/>
  <c r="D76" i="1"/>
  <c r="D75" i="1"/>
  <c r="D71" i="1" s="1"/>
  <c r="D74" i="1"/>
  <c r="D73" i="1"/>
  <c r="D72" i="1"/>
  <c r="F71" i="1"/>
  <c r="D69" i="1"/>
  <c r="D68" i="1"/>
  <c r="D67" i="1"/>
  <c r="D63" i="1" s="1"/>
  <c r="D66" i="1"/>
  <c r="D65" i="1"/>
  <c r="D64" i="1"/>
  <c r="F63" i="1"/>
  <c r="D61" i="1"/>
  <c r="D50" i="1" s="1"/>
  <c r="D60" i="1"/>
  <c r="D59" i="1"/>
  <c r="D58" i="1"/>
  <c r="D57" i="1"/>
  <c r="D56" i="1"/>
  <c r="D55" i="1"/>
  <c r="D54" i="1"/>
  <c r="D53" i="1"/>
  <c r="D52" i="1"/>
  <c r="D51" i="1"/>
  <c r="F50" i="1"/>
  <c r="D48" i="1"/>
  <c r="D47" i="1"/>
  <c r="D46" i="1"/>
  <c r="F45" i="1"/>
  <c r="F39" i="1" s="1"/>
  <c r="D45" i="1"/>
  <c r="D42" i="1"/>
  <c r="D41" i="1" s="1"/>
  <c r="D39" i="1" s="1"/>
  <c r="F41" i="1"/>
  <c r="D37" i="1"/>
  <c r="D36" i="1" s="1"/>
  <c r="F36" i="1"/>
  <c r="D31" i="1"/>
  <c r="D30" i="1"/>
  <c r="D29" i="1"/>
  <c r="D28" i="1" s="1"/>
  <c r="F28" i="1"/>
  <c r="D26" i="1"/>
  <c r="D25" i="1"/>
  <c r="F24" i="1"/>
  <c r="F18" i="1" s="1"/>
  <c r="F11" i="1" s="1"/>
  <c r="D24" i="1"/>
  <c r="D18" i="1" s="1"/>
  <c r="D21" i="1"/>
  <c r="F20" i="1"/>
  <c r="D20" i="1"/>
  <c r="D16" i="1"/>
  <c r="D13" i="1" s="1"/>
  <c r="D11" i="1" s="1"/>
  <c r="D15" i="1"/>
  <c r="D14" i="1"/>
  <c r="F13" i="1"/>
  <c r="F7" i="1"/>
  <c r="D7" i="1"/>
  <c r="D156" i="1" s="1"/>
  <c r="B5" i="1"/>
  <c r="F34" i="1" l="1"/>
  <c r="F77" i="1"/>
  <c r="D34" i="1"/>
  <c r="D77" i="1" s="1"/>
  <c r="D172" i="1" s="1"/>
  <c r="D83" i="1"/>
  <c r="D121" i="1" s="1"/>
  <c r="D133" i="1" s="1"/>
  <c r="F133" i="1"/>
  <c r="D138" i="1"/>
  <c r="D159" i="1"/>
  <c r="F172" i="1" l="1"/>
</calcChain>
</file>

<file path=xl/sharedStrings.xml><?xml version="1.0" encoding="utf-8"?>
<sst xmlns="http://schemas.openxmlformats.org/spreadsheetml/2006/main" count="293" uniqueCount="192">
  <si>
    <t>ANEXO No. 2</t>
  </si>
  <si>
    <t>AGENCIA NACIONAL DE INFRAESTRUCTURA</t>
  </si>
  <si>
    <t>ESTADO DE SITUACIÓN FINANCIERA</t>
  </si>
  <si>
    <t>AL 30 DE ABRIL DE 2022</t>
  </si>
  <si>
    <t>CÓDIGO</t>
  </si>
  <si>
    <t>DESCRIPCIÓN</t>
  </si>
  <si>
    <t>NOTA</t>
  </si>
  <si>
    <t>ACTIVO</t>
  </si>
  <si>
    <t>1.</t>
  </si>
  <si>
    <t>CORRIENTE (1)</t>
  </si>
  <si>
    <t>1.1</t>
  </si>
  <si>
    <t>Efectivo y equivalentes al efectivo</t>
  </si>
  <si>
    <t>1.1.05</t>
  </si>
  <si>
    <t>Caja</t>
  </si>
  <si>
    <t>1.1.10</t>
  </si>
  <si>
    <t>Depósitos en instituciones financieras</t>
  </si>
  <si>
    <t>1.1.32</t>
  </si>
  <si>
    <t>Efectivo de uso restringido</t>
  </si>
  <si>
    <t/>
  </si>
  <si>
    <t>1.3</t>
  </si>
  <si>
    <t>Cuentas por cobrar</t>
  </si>
  <si>
    <t>Cuentas por cobrar por transacciones sin contraprestación</t>
  </si>
  <si>
    <t>1.3.11</t>
  </si>
  <si>
    <t>Contribuciones, tasas e ingresos no tributarios</t>
  </si>
  <si>
    <t>1.3.84</t>
  </si>
  <si>
    <t>Otras cuentas por cobrar</t>
  </si>
  <si>
    <t>Cuentas por cobrar por transacciones con contraprestación</t>
  </si>
  <si>
    <t>1.3.38</t>
  </si>
  <si>
    <t>Sentencias, laudos arbitrales y conciliaciones extrajudiciales a favor de la entidad</t>
  </si>
  <si>
    <t>1.9</t>
  </si>
  <si>
    <t>Otros Activos</t>
  </si>
  <si>
    <t>1.9.05</t>
  </si>
  <si>
    <t>Bienes y servicios pagados por anticipado</t>
  </si>
  <si>
    <t>1.9.08</t>
  </si>
  <si>
    <t>Recursos entregados en administración</t>
  </si>
  <si>
    <t>1.9.09</t>
  </si>
  <si>
    <t>Depósitos entregados en garantía</t>
  </si>
  <si>
    <t>NO CORRIENTE (2)</t>
  </si>
  <si>
    <t>Cuentas por cobrar  (por transacciones sin contraprestación)</t>
  </si>
  <si>
    <t>1.3.86</t>
  </si>
  <si>
    <t>Deterioro acumulado de cuentas por cobrar (Cr)</t>
  </si>
  <si>
    <t>Cuentas por cobrar  (por transacciones con contraprestación)</t>
  </si>
  <si>
    <t>1.6</t>
  </si>
  <si>
    <t>Propiedades, planta y equipo</t>
  </si>
  <si>
    <t>1.6.35</t>
  </si>
  <si>
    <t>Bienes muebles en bodega</t>
  </si>
  <si>
    <t>1.6.37</t>
  </si>
  <si>
    <t>Propiedades, planta y equipo no explotados</t>
  </si>
  <si>
    <t>1.6.50</t>
  </si>
  <si>
    <t>Redes, líneas y cables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</si>
  <si>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</si>
  <si>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</si>
  <si>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</si>
  <si>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</si>
  <si>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</si>
  <si>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</si>
  <si>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</si>
  <si>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</si>
  <si>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</si>
  <si>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</si>
  <si>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</si>
  <si>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</si>
  <si>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1.6.83</t>
  </si>
  <si>
    <t>Propiedades, planta y equipo en concesión</t>
  </si>
  <si>
    <t>1.6.85</t>
  </si>
  <si>
    <t>Depreciación acumulada de propiedades, planta y equipo (Cr)</t>
  </si>
  <si>
    <t>1.7</t>
  </si>
  <si>
    <t>Bienes de uso público e históricos y culturales</t>
  </si>
  <si>
    <t>1.7.06</t>
  </si>
  <si>
    <t>Bienes de uso público en construcción - concesiones</t>
  </si>
  <si>
    <t>1.7.10</t>
  </si>
  <si>
    <t>Bienes de uso público en servicio</t>
  </si>
  <si>
    <t>1.7.11</t>
  </si>
  <si>
    <t>Bienes de uso público en servicio - concesiones</t>
  </si>
  <si>
    <t>1.7.85</t>
  </si>
  <si>
    <t>Depreciación acumulada de bienes de uso público (Cr)</t>
  </si>
  <si>
    <t>1.7.87</t>
  </si>
  <si>
    <t>Depreciación acumulada de bienes de uso público en servicio - concesiones (Cr)</t>
  </si>
  <si>
    <t>1.7.91</t>
  </si>
  <si>
    <t>Deterioro acumulado de bienes de uso público - concesiones (Cr)</t>
  </si>
  <si>
    <t>1.9.70</t>
  </si>
  <si>
    <t>Activos intangibles</t>
  </si>
  <si>
    <t>1.9.75</t>
  </si>
  <si>
    <t>Amortización acumulada de activos intangibles (Cr)</t>
  </si>
  <si>
    <t>1.9.89</t>
  </si>
  <si>
    <t>Recursos de la entidad concedente en patrimonios autónomos constituidos por concesionarios privados</t>
  </si>
  <si>
    <t>TOTAL  ACTIVO (3)</t>
  </si>
  <si>
    <t>PASIVO</t>
  </si>
  <si>
    <t>2.</t>
  </si>
  <si>
    <t>CORRIENTE (4)</t>
  </si>
  <si>
    <t>2.3</t>
  </si>
  <si>
    <t>Préstamos por pagar</t>
  </si>
  <si>
    <t>2.3.14</t>
  </si>
  <si>
    <t>Financiamiento interno de largo plazo</t>
  </si>
  <si>
    <t>2.4</t>
  </si>
  <si>
    <t>Cuentas por pagar</t>
  </si>
  <si>
    <t>2.4.01</t>
  </si>
  <si>
    <t>Adquisición de bienes y servicios nacionales</t>
  </si>
  <si>
    <t>2.4.02</t>
  </si>
  <si>
    <t>Subvenciones por pagar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</si>
  <si>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</si>
  <si>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</si>
  <si>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</si>
  <si>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</si>
  <si>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</si>
  <si>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</si>
  <si>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2.4.40</t>
  </si>
  <si>
    <t>Impuestos, contribuciones y tasas</t>
  </si>
  <si>
    <t>2.4.60</t>
  </si>
  <si>
    <t>Créditos judiciales</t>
  </si>
  <si>
    <t>2.4.90</t>
  </si>
  <si>
    <t>Otras cuentas por pagar</t>
  </si>
  <si>
    <t>2.5</t>
  </si>
  <si>
    <t>Beneficios a los empleados</t>
  </si>
  <si>
    <t>2.5.11</t>
  </si>
  <si>
    <t>Beneficios a los empleados a corto plazo</t>
  </si>
  <si>
    <t>2.7</t>
  </si>
  <si>
    <t>Provisiones</t>
  </si>
  <si>
    <t>2.7.90</t>
  </si>
  <si>
    <t>Provisiones diversas</t>
  </si>
  <si>
    <t>2.9</t>
  </si>
  <si>
    <t>Otros pasivos</t>
  </si>
  <si>
    <t>2.9.02</t>
  </si>
  <si>
    <t>Recursos recibidos en administración</t>
  </si>
  <si>
    <t>NO CORRIENTE (5)</t>
  </si>
  <si>
    <t>2.7.01</t>
  </si>
  <si>
    <t>Litigios y demandas</t>
  </si>
  <si>
    <t>2.7.07</t>
  </si>
  <si>
    <t>Garantías</t>
  </si>
  <si>
    <t>2.9.90</t>
  </si>
  <si>
    <t>Otros pasivos diferidos</t>
  </si>
  <si>
    <t>TOTAL PASIVO (6)</t>
  </si>
  <si>
    <t>PATRIMONIO</t>
  </si>
  <si>
    <t>3.1</t>
  </si>
  <si>
    <t>Patrimonio de las entidades de gobierno</t>
  </si>
  <si>
    <t>3.1.05</t>
  </si>
  <si>
    <t>Capital fiscal</t>
  </si>
  <si>
    <t>3.1.09</t>
  </si>
  <si>
    <t>Resultados de ejercicios anteriores</t>
  </si>
  <si>
    <t>3.1.10</t>
  </si>
  <si>
    <t>Resultado del ejercicio</t>
  </si>
  <si>
    <t>TOTAL PATRIMONIO (7)</t>
  </si>
  <si>
    <t>TOTAL PASIVO Y PATRIMONIO (8)</t>
  </si>
  <si>
    <t>CUENTAS DE ORDEN</t>
  </si>
  <si>
    <t>CUENTAS DE ORDEN DEUDORAS  (9)</t>
  </si>
  <si>
    <t>8.1</t>
  </si>
  <si>
    <t>Activos contingentes</t>
  </si>
  <si>
    <t>8.1.20</t>
  </si>
  <si>
    <t>Litigios y mecanismos alternativos de solución de conflictos</t>
  </si>
  <si>
    <t>8.1.90</t>
  </si>
  <si>
    <t>Otros activos contingentes</t>
  </si>
  <si>
    <t>8.3</t>
  </si>
  <si>
    <t>Deudoras de control</t>
  </si>
  <si>
    <t>8.3.15</t>
  </si>
  <si>
    <t>Bienes y derechos retirados</t>
  </si>
  <si>
    <t>8.3.47</t>
  </si>
  <si>
    <t>Bienes entregados a terceros</t>
  </si>
  <si>
    <t>8.3.61</t>
  </si>
  <si>
    <t>Responsabilidades en proceso</t>
  </si>
  <si>
    <t>8.3.90</t>
  </si>
  <si>
    <t>Otras cuentas deudoras de control</t>
  </si>
  <si>
    <t>8.9</t>
  </si>
  <si>
    <t>Deudoras por contra (Cr)</t>
  </si>
  <si>
    <t>8.9.05</t>
  </si>
  <si>
    <t>Activos contingentes por contra (cr)</t>
  </si>
  <si>
    <t>8.9.15</t>
  </si>
  <si>
    <t>Deudoras de control por contra (cr)</t>
  </si>
  <si>
    <t>CUENTAS DE ORDEN ACREEDORAS (10)</t>
  </si>
  <si>
    <t>9.1</t>
  </si>
  <si>
    <t>Pasivos contingentes</t>
  </si>
  <si>
    <t>9.1.20</t>
  </si>
  <si>
    <t>9.1.28</t>
  </si>
  <si>
    <t>Garantías contractuales</t>
  </si>
  <si>
    <t>9.3</t>
  </si>
  <si>
    <t>Acreedoras de control</t>
  </si>
  <si>
    <t>9.3.08</t>
  </si>
  <si>
    <t>Recursos administrados en nombre de terceros</t>
  </si>
  <si>
    <t>9.3.90</t>
  </si>
  <si>
    <t>Otras cuentas acreedoras de control</t>
  </si>
  <si>
    <t>9.9</t>
  </si>
  <si>
    <t>Acreedoras por contra (Db)</t>
  </si>
  <si>
    <t>9.9.05</t>
  </si>
  <si>
    <t>Pasivos contingentes por contra (db)</t>
  </si>
  <si>
    <t>9.9.15</t>
  </si>
  <si>
    <t>Acreedoras de control por contra (db)</t>
  </si>
  <si>
    <t>MANUEL FELIPE GUTIÉRREZ TORRES</t>
  </si>
  <si>
    <t>WILLIAM OLARTE SAAVEDRA</t>
  </si>
  <si>
    <t>Representante Legal</t>
  </si>
  <si>
    <t>Experto G3 06 con funciones de Contador</t>
  </si>
  <si>
    <t>C.C. No. 80.757.477</t>
  </si>
  <si>
    <t>C.C. No. 79.540.825</t>
  </si>
  <si>
    <t>T.P. No.  89765-T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</si>
</sst>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" fontId="1" fillId="0" borderId="0" xfId="2" applyNumberFormat="1"/>
    <xf numFmtId="164" fontId="1" fillId="0" borderId="0" xfId="2" applyNumberFormat="1"/>
    <xf numFmtId="0" fontId="2" fillId="0" borderId="1" xfId="2" applyFont="1" applyBorder="1" applyAlignment="1">
      <alignment horizontal="center"/>
    </xf>
    <xf numFmtId="3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1" fillId="0" borderId="0" xfId="0" applyFont="1"/>
    <xf numFmtId="0" fontId="3" fillId="0" borderId="0" xfId="2" applyFont="1" applyAlignment="1">
      <alignment horizontal="center"/>
    </xf>
    <xf numFmtId="1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164" fontId="2" fillId="0" borderId="0" xfId="2" applyNumberFormat="1" applyFont="1" applyAlignment="1">
      <alignment horizontal="center"/>
    </xf>
    <xf numFmtId="1" fontId="2" fillId="0" borderId="0" xfId="2" applyNumberFormat="1" applyFont="1" applyAlignment="1">
      <alignment horizontal="center"/>
    </xf>
    <xf numFmtId="0" fontId="2" fillId="0" borderId="0" xfId="2" applyFont="1"/>
    <xf numFmtId="3" fontId="2" fillId="0" borderId="1" xfId="2" applyNumberFormat="1" applyFont="1" applyBorder="1"/>
    <xf numFmtId="3" fontId="2" fillId="0" borderId="0" xfId="2" applyNumberFormat="1" applyFont="1"/>
    <xf numFmtId="3" fontId="1" fillId="0" borderId="0" xfId="2" applyNumberFormat="1"/>
    <xf numFmtId="166" fontId="1" fillId="0" borderId="0" xfId="1" applyNumberFormat="1" applyFont="1" applyFill="1"/>
    <xf numFmtId="0" fontId="1" fillId="0" borderId="0" xfId="2" applyAlignment="1">
      <alignment horizontal="justify" vertical="center" wrapText="1"/>
    </xf>
    <xf numFmtId="0" fontId="1" fillId="0" borderId="0" xfId="2" applyAlignment="1">
      <alignment wrapText="1"/>
    </xf>
    <xf numFmtId="0" fontId="0" fillId="0" borderId="0" xfId="0" applyAlignment="1">
      <alignment horizontal="center"/>
    </xf>
    <xf numFmtId="1" fontId="1" fillId="0" borderId="0" xfId="2" applyNumberFormat="1" applyAlignment="1">
      <alignment horizontal="left"/>
    </xf>
    <xf numFmtId="1" fontId="1" fillId="0" borderId="0" xfId="2" applyNumberFormat="1" applyAlignment="1">
      <alignment horizontal="center" vertical="center"/>
    </xf>
    <xf numFmtId="3" fontId="1" fillId="0" borderId="0" xfId="2" applyNumberFormat="1" applyAlignment="1">
      <alignment vertical="center"/>
    </xf>
    <xf numFmtId="3" fontId="2" fillId="0" borderId="0" xfId="2" applyNumberFormat="1" applyFont="1" applyAlignment="1">
      <alignment vertical="center"/>
    </xf>
    <xf numFmtId="164" fontId="3" fillId="0" borderId="0" xfId="0" applyNumberFormat="1" applyFont="1" applyAlignment="1">
      <alignment horizontal="center"/>
    </xf>
    <xf numFmtId="0" fontId="2" fillId="0" borderId="0" xfId="2" applyFont="1" applyAlignment="1">
      <alignment wrapText="1"/>
    </xf>
    <xf numFmtId="3" fontId="4" fillId="0" borderId="0" xfId="2" applyNumberFormat="1" applyFont="1"/>
    <xf numFmtId="0" fontId="4" fillId="0" borderId="0" xfId="2" applyFont="1"/>
    <xf numFmtId="3" fontId="5" fillId="0" borderId="0" xfId="2" applyNumberFormat="1" applyFont="1"/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6" fillId="0" borderId="0" xfId="2" applyFont="1"/>
    <xf numFmtId="1" fontId="4" fillId="0" borderId="0" xfId="2" applyNumberFormat="1" applyFont="1"/>
    <xf numFmtId="165" fontId="4" fillId="0" borderId="0" xfId="1" applyFont="1" applyFill="1" applyBorder="1"/>
    <xf numFmtId="164" fontId="4" fillId="0" borderId="0" xfId="1" applyNumberFormat="1" applyFont="1" applyFill="1" applyBorder="1"/>
    <xf numFmtId="164" fontId="4" fillId="0" borderId="0" xfId="2" applyNumberFormat="1" applyFont="1"/>
    <xf numFmtId="164" fontId="2" fillId="0" borderId="0" xfId="3" applyNumberFormat="1" applyFont="1" applyAlignment="1">
      <alignment horizontal="left"/>
    </xf>
    <xf numFmtId="164" fontId="1" fillId="0" borderId="0" xfId="3" applyNumberFormat="1" applyAlignment="1">
      <alignment horizontal="left"/>
    </xf>
    <xf numFmtId="166" fontId="1" fillId="0" borderId="0" xfId="1" applyNumberFormat="1" applyFont="1" applyFill="1" applyBorder="1"/>
    <xf numFmtId="1" fontId="2" fillId="0" borderId="0" xfId="2" applyNumberFormat="1" applyFont="1"/>
  </cellXfs>
  <cellStyles count="4">
    <cellStyle name="Millares" xfId="1" builtinId="3"/>
    <cellStyle name="Normal" xfId="0" builtinId="0"/>
    <cellStyle name="Normal 2" xfId="2" xr:uid="{801FEC36-B5B7-47B3-97CA-D7DCF8599306}"/>
    <cellStyle name="Normal 2 3" xfId="3" xr:uid="{F37C68DE-499E-401A-9614-C8FA6DD497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INetCache\Content.Outlook\N141VBS4\Anexos%20ab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22"/>
    </sheetNames>
    <sheetDataSet>
      <sheetData sheetId="0"/>
      <sheetData sheetId="1"/>
      <sheetData sheetId="2">
        <row r="29">
          <cell r="D29">
            <v>505246167</v>
          </cell>
        </row>
      </sheetData>
      <sheetData sheetId="3">
        <row r="5">
          <cell r="B5" t="str">
            <v>(Cifras en miles de pesos colombianos)</v>
          </cell>
        </row>
        <row r="7">
          <cell r="D7" t="str">
            <v>ABRIL DE 2022</v>
          </cell>
          <cell r="F7" t="str">
            <v>ABRIL DE 2021</v>
          </cell>
        </row>
      </sheetData>
      <sheetData sheetId="4">
        <row r="3">
          <cell r="A3" t="str">
            <v>1.1.05</v>
          </cell>
          <cell r="B3">
            <v>26900</v>
          </cell>
          <cell r="C3">
            <v>26900</v>
          </cell>
          <cell r="D3">
            <v>0</v>
          </cell>
        </row>
        <row r="4">
          <cell r="A4" t="str">
            <v>1.1.10</v>
          </cell>
          <cell r="B4">
            <v>644103</v>
          </cell>
          <cell r="C4">
            <v>644103</v>
          </cell>
          <cell r="D4">
            <v>0</v>
          </cell>
        </row>
        <row r="5">
          <cell r="A5" t="str">
            <v>1.1.32</v>
          </cell>
          <cell r="B5">
            <v>112560</v>
          </cell>
          <cell r="C5">
            <v>0</v>
          </cell>
          <cell r="D5">
            <v>112560</v>
          </cell>
        </row>
        <row r="6">
          <cell r="A6" t="str">
            <v>1.3.11</v>
          </cell>
          <cell r="B6">
            <v>36764558</v>
          </cell>
          <cell r="C6">
            <v>10738314</v>
          </cell>
          <cell r="D6">
            <v>26026244</v>
          </cell>
        </row>
        <row r="7">
          <cell r="A7" t="str">
            <v>1.3.38</v>
          </cell>
          <cell r="B7">
            <v>384692769</v>
          </cell>
          <cell r="C7">
            <v>108750</v>
          </cell>
          <cell r="D7">
            <v>384584018</v>
          </cell>
        </row>
        <row r="8">
          <cell r="A8" t="str">
            <v>1.3.84</v>
          </cell>
          <cell r="B8">
            <v>416859792</v>
          </cell>
          <cell r="C8">
            <v>370428221</v>
          </cell>
          <cell r="D8">
            <v>46431572</v>
          </cell>
        </row>
        <row r="9">
          <cell r="A9" t="str">
            <v>1.3.86</v>
          </cell>
          <cell r="B9">
            <v>-2671583</v>
          </cell>
          <cell r="C9">
            <v>0</v>
          </cell>
          <cell r="D9">
            <v>-2671583</v>
          </cell>
        </row>
        <row r="10">
          <cell r="A10" t="str">
            <v>1.6.35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1.6.37</v>
          </cell>
          <cell r="B11">
            <v>536893</v>
          </cell>
          <cell r="C11">
            <v>0</v>
          </cell>
          <cell r="D11">
            <v>536893</v>
          </cell>
        </row>
        <row r="12">
          <cell r="A12" t="str">
            <v>1.6.50</v>
          </cell>
          <cell r="B12">
            <v>323733</v>
          </cell>
          <cell r="C12">
            <v>0</v>
          </cell>
          <cell r="D12">
            <v>323733</v>
          </cell>
        </row>
        <row r="13">
          <cell r="A13" t="str">
            <v>1.6.55</v>
          </cell>
          <cell r="B13">
            <v>870360</v>
          </cell>
          <cell r="C13">
            <v>0</v>
          </cell>
          <cell r="D13">
            <v>870360</v>
          </cell>
        </row>
        <row r="14">
          <cell r="A14" t="str">
            <v>1.6.60</v>
          </cell>
          <cell r="B14">
            <v>843</v>
          </cell>
          <cell r="C14">
            <v>0</v>
          </cell>
          <cell r="D14">
            <v>843</v>
          </cell>
        </row>
        <row r="15">
          <cell r="A15" t="str">
            <v>1.6.65</v>
          </cell>
          <cell r="B15">
            <v>6815489</v>
          </cell>
          <cell r="C15">
            <v>0</v>
          </cell>
          <cell r="D15">
            <v>6815489</v>
          </cell>
        </row>
        <row r="16">
          <cell r="A16" t="str">
            <v>1.6.70</v>
          </cell>
          <cell r="B16">
            <v>5941847</v>
          </cell>
          <cell r="C16">
            <v>0</v>
          </cell>
          <cell r="D16">
            <v>5941847</v>
          </cell>
        </row>
        <row r="17">
          <cell r="A17" t="str">
            <v>1.6.75</v>
          </cell>
          <cell r="B17">
            <v>1587664</v>
          </cell>
          <cell r="C17">
            <v>0</v>
          </cell>
          <cell r="D17">
            <v>1587664</v>
          </cell>
        </row>
        <row r="18">
          <cell r="A18" t="str">
            <v>1.6.80</v>
          </cell>
          <cell r="B18">
            <v>7417</v>
          </cell>
          <cell r="C18">
            <v>0</v>
          </cell>
          <cell r="D18">
            <v>7417</v>
          </cell>
        </row>
        <row r="19">
          <cell r="A19" t="str">
            <v>1.6.83</v>
          </cell>
          <cell r="B19">
            <v>2813682342</v>
          </cell>
          <cell r="C19">
            <v>0</v>
          </cell>
          <cell r="D19">
            <v>2813682342</v>
          </cell>
        </row>
        <row r="20">
          <cell r="A20" t="str">
            <v>1.6.85</v>
          </cell>
          <cell r="B20">
            <v>-17438723</v>
          </cell>
          <cell r="C20">
            <v>0</v>
          </cell>
          <cell r="D20">
            <v>-17438723</v>
          </cell>
        </row>
        <row r="21">
          <cell r="A21" t="str">
            <v>1.7.05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1.7.06</v>
          </cell>
          <cell r="B22">
            <v>24010076524</v>
          </cell>
          <cell r="C22">
            <v>0</v>
          </cell>
          <cell r="D22">
            <v>24010076524</v>
          </cell>
        </row>
        <row r="23">
          <cell r="A23" t="str">
            <v>1.7.10</v>
          </cell>
          <cell r="B23">
            <v>1768287059</v>
          </cell>
          <cell r="C23">
            <v>0</v>
          </cell>
          <cell r="D23">
            <v>1768287059</v>
          </cell>
        </row>
        <row r="24">
          <cell r="A24" t="str">
            <v>1.7.11</v>
          </cell>
          <cell r="B24">
            <v>25485932744</v>
          </cell>
          <cell r="C24">
            <v>0</v>
          </cell>
          <cell r="D24">
            <v>25485932744</v>
          </cell>
        </row>
        <row r="25">
          <cell r="A25" t="str">
            <v>1.7.85</v>
          </cell>
          <cell r="B25">
            <v>-698303313</v>
          </cell>
          <cell r="C25">
            <v>0</v>
          </cell>
          <cell r="D25">
            <v>-698303313</v>
          </cell>
        </row>
        <row r="26">
          <cell r="A26" t="str">
            <v>1.7.87</v>
          </cell>
          <cell r="B26">
            <v>-117759285</v>
          </cell>
          <cell r="C26">
            <v>0</v>
          </cell>
          <cell r="D26">
            <v>-117759285</v>
          </cell>
        </row>
        <row r="27">
          <cell r="A27" t="str">
            <v>1.7.91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1.9.05</v>
          </cell>
          <cell r="B28">
            <v>1597233</v>
          </cell>
          <cell r="C28">
            <v>1597233</v>
          </cell>
          <cell r="D28">
            <v>0</v>
          </cell>
        </row>
        <row r="29">
          <cell r="A29" t="str">
            <v>1.9.08</v>
          </cell>
          <cell r="B29">
            <v>4976769106</v>
          </cell>
          <cell r="C29">
            <v>167297172</v>
          </cell>
          <cell r="D29">
            <v>4809471934</v>
          </cell>
        </row>
        <row r="30">
          <cell r="A30" t="str">
            <v>1.9.09</v>
          </cell>
          <cell r="B30">
            <v>9543278</v>
          </cell>
          <cell r="C30">
            <v>0</v>
          </cell>
          <cell r="D30">
            <v>9543278</v>
          </cell>
        </row>
        <row r="31">
          <cell r="A31" t="str">
            <v>1.9.70</v>
          </cell>
          <cell r="B31">
            <v>240136137</v>
          </cell>
          <cell r="C31">
            <v>0</v>
          </cell>
          <cell r="D31">
            <v>240136137</v>
          </cell>
        </row>
        <row r="32">
          <cell r="A32" t="str">
            <v>1.9.75</v>
          </cell>
          <cell r="B32">
            <v>-10292013</v>
          </cell>
          <cell r="C32">
            <v>0</v>
          </cell>
          <cell r="D32">
            <v>-10292013</v>
          </cell>
        </row>
        <row r="33">
          <cell r="A33" t="str">
            <v>1.9.89</v>
          </cell>
          <cell r="B33">
            <v>7746483800</v>
          </cell>
          <cell r="C33">
            <v>0</v>
          </cell>
          <cell r="D33">
            <v>7746483800</v>
          </cell>
        </row>
        <row r="34">
          <cell r="B34">
            <v>67061228234</v>
          </cell>
          <cell r="C34">
            <v>550840693</v>
          </cell>
          <cell r="D34">
            <v>66510387541</v>
          </cell>
        </row>
        <row r="35">
          <cell r="A35" t="str">
            <v>2.3.14</v>
          </cell>
          <cell r="B35">
            <v>11255811766</v>
          </cell>
          <cell r="C35">
            <v>139786580</v>
          </cell>
          <cell r="D35">
            <v>11116025186</v>
          </cell>
        </row>
        <row r="36">
          <cell r="A36" t="str">
            <v>2.4.01</v>
          </cell>
          <cell r="B36">
            <v>88919962</v>
          </cell>
          <cell r="C36">
            <v>88919962</v>
          </cell>
          <cell r="D36">
            <v>0</v>
          </cell>
        </row>
        <row r="37">
          <cell r="A37" t="str">
            <v>2.4.02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2.4.07</v>
          </cell>
          <cell r="B38">
            <v>4728981</v>
          </cell>
          <cell r="C38">
            <v>4728981</v>
          </cell>
          <cell r="D38">
            <v>0</v>
          </cell>
        </row>
        <row r="39">
          <cell r="A39" t="str">
            <v>2.4.24</v>
          </cell>
          <cell r="B39">
            <v>212972</v>
          </cell>
          <cell r="C39">
            <v>212972</v>
          </cell>
          <cell r="D39">
            <v>0</v>
          </cell>
        </row>
        <row r="40">
          <cell r="A40" t="str">
            <v>2.4.36</v>
          </cell>
          <cell r="B40">
            <v>1268771</v>
          </cell>
          <cell r="C40">
            <v>1268771</v>
          </cell>
          <cell r="D40">
            <v>0</v>
          </cell>
        </row>
        <row r="41">
          <cell r="A41" t="str">
            <v>2.4.40</v>
          </cell>
          <cell r="B41">
            <v>36251</v>
          </cell>
          <cell r="C41">
            <v>36251</v>
          </cell>
          <cell r="D41">
            <v>0</v>
          </cell>
        </row>
        <row r="42">
          <cell r="A42" t="str">
            <v>2.4.60</v>
          </cell>
          <cell r="B42">
            <v>901749131</v>
          </cell>
          <cell r="C42">
            <v>901749131</v>
          </cell>
          <cell r="D42">
            <v>0</v>
          </cell>
        </row>
        <row r="43">
          <cell r="A43" t="str">
            <v>2.4.90</v>
          </cell>
          <cell r="B43">
            <v>412035</v>
          </cell>
          <cell r="C43">
            <v>412035</v>
          </cell>
          <cell r="D43">
            <v>0</v>
          </cell>
        </row>
        <row r="44">
          <cell r="A44" t="str">
            <v>2.5.11</v>
          </cell>
          <cell r="B44">
            <v>8692123</v>
          </cell>
          <cell r="C44">
            <v>8692123</v>
          </cell>
          <cell r="D44">
            <v>0</v>
          </cell>
        </row>
        <row r="45">
          <cell r="A45" t="str">
            <v>2.7.01</v>
          </cell>
          <cell r="B45">
            <v>360502715</v>
          </cell>
          <cell r="C45">
            <v>0</v>
          </cell>
          <cell r="D45">
            <v>360502715</v>
          </cell>
        </row>
        <row r="46">
          <cell r="A46" t="str">
            <v>2.7.07</v>
          </cell>
          <cell r="B46">
            <v>0</v>
          </cell>
          <cell r="C46">
            <v>0</v>
          </cell>
          <cell r="D46">
            <v>0</v>
          </cell>
        </row>
        <row r="47">
          <cell r="A47" t="str">
            <v>2.7.90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2.9.02</v>
          </cell>
          <cell r="B48">
            <v>17892799</v>
          </cell>
          <cell r="C48">
            <v>0</v>
          </cell>
          <cell r="D48">
            <v>17892799</v>
          </cell>
        </row>
        <row r="49">
          <cell r="A49" t="str">
            <v>2.9.90</v>
          </cell>
          <cell r="B49">
            <v>22488648641</v>
          </cell>
          <cell r="C49">
            <v>0</v>
          </cell>
          <cell r="D49">
            <v>22488648641</v>
          </cell>
        </row>
        <row r="50">
          <cell r="B50">
            <v>35128876147</v>
          </cell>
          <cell r="C50">
            <v>1145806806</v>
          </cell>
          <cell r="D50">
            <v>33983069341</v>
          </cell>
        </row>
        <row r="51">
          <cell r="A51" t="str">
            <v>3.1.05</v>
          </cell>
          <cell r="B51">
            <v>13090486612</v>
          </cell>
          <cell r="C51">
            <v>0</v>
          </cell>
          <cell r="D51">
            <v>13090486612</v>
          </cell>
        </row>
        <row r="52">
          <cell r="A52" t="str">
            <v>3.1.09</v>
          </cell>
          <cell r="B52">
            <v>18336619311</v>
          </cell>
          <cell r="C52">
            <v>0</v>
          </cell>
          <cell r="D52">
            <v>18336619311</v>
          </cell>
        </row>
        <row r="53">
          <cell r="A53" t="str">
            <v>3.1.45</v>
          </cell>
          <cell r="B53">
            <v>0</v>
          </cell>
          <cell r="C53">
            <v>0</v>
          </cell>
          <cell r="D53">
            <v>0</v>
          </cell>
        </row>
        <row r="54">
          <cell r="B54">
            <v>31427105923</v>
          </cell>
          <cell r="C54">
            <v>0</v>
          </cell>
          <cell r="D54">
            <v>31427105923</v>
          </cell>
        </row>
        <row r="55">
          <cell r="A55" t="str">
            <v>4.1.10</v>
          </cell>
          <cell r="B55">
            <v>66081813</v>
          </cell>
          <cell r="C55">
            <v>0</v>
          </cell>
          <cell r="D55">
            <v>66081813</v>
          </cell>
        </row>
        <row r="56">
          <cell r="A56" t="str">
            <v>4.7.05</v>
          </cell>
          <cell r="B56">
            <v>494760904</v>
          </cell>
          <cell r="C56">
            <v>0</v>
          </cell>
          <cell r="D56">
            <v>494760904</v>
          </cell>
        </row>
        <row r="57">
          <cell r="A57" t="str">
            <v>4.7.20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4.4.28</v>
          </cell>
          <cell r="B58">
            <v>13143</v>
          </cell>
          <cell r="C58">
            <v>0</v>
          </cell>
          <cell r="D58">
            <v>13143</v>
          </cell>
        </row>
        <row r="59">
          <cell r="A59" t="str">
            <v>4.7.22</v>
          </cell>
          <cell r="B59">
            <v>712650</v>
          </cell>
          <cell r="C59">
            <v>0</v>
          </cell>
          <cell r="D59">
            <v>712650</v>
          </cell>
        </row>
        <row r="60">
          <cell r="A60" t="str">
            <v>4.8.02</v>
          </cell>
          <cell r="B60">
            <v>27602162</v>
          </cell>
          <cell r="C60">
            <v>0</v>
          </cell>
          <cell r="D60">
            <v>27602162</v>
          </cell>
        </row>
        <row r="61">
          <cell r="A61" t="str">
            <v>4.8.08</v>
          </cell>
          <cell r="B61">
            <v>4754128</v>
          </cell>
          <cell r="C61">
            <v>0</v>
          </cell>
          <cell r="D61">
            <v>4754128</v>
          </cell>
        </row>
        <row r="62">
          <cell r="A62" t="str">
            <v>4.8.09</v>
          </cell>
          <cell r="B62">
            <v>0</v>
          </cell>
          <cell r="C62">
            <v>0</v>
          </cell>
          <cell r="D62">
            <v>0</v>
          </cell>
        </row>
        <row r="63">
          <cell r="B63">
            <v>593924800</v>
          </cell>
          <cell r="C63">
            <v>0</v>
          </cell>
          <cell r="D63">
            <v>593924800</v>
          </cell>
        </row>
        <row r="64">
          <cell r="A64" t="str">
            <v>5.1.01</v>
          </cell>
          <cell r="B64">
            <v>10272258</v>
          </cell>
          <cell r="C64">
            <v>0</v>
          </cell>
          <cell r="D64">
            <v>10272258</v>
          </cell>
        </row>
        <row r="65">
          <cell r="A65" t="str">
            <v>5.1.02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5.1.03</v>
          </cell>
          <cell r="B66">
            <v>2421753</v>
          </cell>
          <cell r="C66">
            <v>0</v>
          </cell>
          <cell r="D66">
            <v>2421753</v>
          </cell>
        </row>
        <row r="67">
          <cell r="A67" t="str">
            <v>5.1.04</v>
          </cell>
          <cell r="B67">
            <v>482450</v>
          </cell>
          <cell r="C67">
            <v>0</v>
          </cell>
          <cell r="D67">
            <v>482450</v>
          </cell>
        </row>
        <row r="68">
          <cell r="A68" t="str">
            <v>5.1.07</v>
          </cell>
          <cell r="B68">
            <v>3131057</v>
          </cell>
          <cell r="C68">
            <v>0</v>
          </cell>
          <cell r="D68">
            <v>3131057</v>
          </cell>
        </row>
        <row r="69">
          <cell r="A69" t="str">
            <v>5.1.08</v>
          </cell>
          <cell r="B69">
            <v>24976</v>
          </cell>
          <cell r="C69">
            <v>0</v>
          </cell>
          <cell r="D69">
            <v>24976</v>
          </cell>
        </row>
        <row r="70">
          <cell r="A70" t="str">
            <v>5.1.11</v>
          </cell>
          <cell r="B70">
            <v>30843047</v>
          </cell>
          <cell r="C70">
            <v>0</v>
          </cell>
          <cell r="D70">
            <v>30843047</v>
          </cell>
        </row>
        <row r="71">
          <cell r="A71" t="str">
            <v>5.1.20</v>
          </cell>
          <cell r="B71">
            <v>87843</v>
          </cell>
          <cell r="C71">
            <v>0</v>
          </cell>
          <cell r="D71">
            <v>87843</v>
          </cell>
        </row>
        <row r="72">
          <cell r="A72" t="str">
            <v>5.3.47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5.3.60</v>
          </cell>
          <cell r="B73">
            <v>486185</v>
          </cell>
          <cell r="C73">
            <v>0</v>
          </cell>
          <cell r="D73">
            <v>486185</v>
          </cell>
        </row>
        <row r="74">
          <cell r="A74" t="str">
            <v>5.3.64</v>
          </cell>
          <cell r="B74">
            <v>8303272</v>
          </cell>
          <cell r="C74">
            <v>0</v>
          </cell>
          <cell r="D74">
            <v>8303272</v>
          </cell>
        </row>
        <row r="75">
          <cell r="A75" t="str">
            <v>5.3.66</v>
          </cell>
          <cell r="B75">
            <v>392069</v>
          </cell>
          <cell r="C75">
            <v>0</v>
          </cell>
          <cell r="D75">
            <v>392069</v>
          </cell>
        </row>
        <row r="76">
          <cell r="A76" t="str">
            <v>5.3.68</v>
          </cell>
          <cell r="B76">
            <v>0</v>
          </cell>
          <cell r="C76">
            <v>0</v>
          </cell>
          <cell r="D76">
            <v>0</v>
          </cell>
        </row>
        <row r="77">
          <cell r="A77" t="str">
            <v>5.3.69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5.3.75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5.4.23</v>
          </cell>
          <cell r="B79">
            <v>0</v>
          </cell>
          <cell r="C79">
            <v>0</v>
          </cell>
          <cell r="D79">
            <v>0</v>
          </cell>
        </row>
        <row r="80">
          <cell r="A80" t="str">
            <v>5.4.24</v>
          </cell>
          <cell r="B80">
            <v>0</v>
          </cell>
          <cell r="C80">
            <v>0</v>
          </cell>
          <cell r="D80">
            <v>0</v>
          </cell>
        </row>
        <row r="81">
          <cell r="A81" t="str">
            <v>5.7.20</v>
          </cell>
          <cell r="B81">
            <v>4527682</v>
          </cell>
          <cell r="C81">
            <v>0</v>
          </cell>
          <cell r="D81">
            <v>4527682</v>
          </cell>
        </row>
        <row r="82">
          <cell r="A82" t="str">
            <v>5.8.02</v>
          </cell>
          <cell r="B82">
            <v>114</v>
          </cell>
          <cell r="C82">
            <v>0</v>
          </cell>
          <cell r="D82">
            <v>114</v>
          </cell>
        </row>
        <row r="83">
          <cell r="A83" t="str">
            <v>5.8.04</v>
          </cell>
          <cell r="B83">
            <v>159</v>
          </cell>
          <cell r="C83">
            <v>0</v>
          </cell>
          <cell r="D83">
            <v>159</v>
          </cell>
        </row>
        <row r="84">
          <cell r="A84" t="str">
            <v>5.8.90</v>
          </cell>
          <cell r="B84">
            <v>27705771</v>
          </cell>
          <cell r="C84">
            <v>0</v>
          </cell>
          <cell r="D84">
            <v>27705771</v>
          </cell>
        </row>
        <row r="85">
          <cell r="B85">
            <v>88678636</v>
          </cell>
          <cell r="C85">
            <v>0</v>
          </cell>
          <cell r="D85">
            <v>88678636</v>
          </cell>
        </row>
        <row r="86">
          <cell r="A86" t="str">
            <v>8.1.20</v>
          </cell>
          <cell r="B86">
            <v>411403553</v>
          </cell>
          <cell r="C86">
            <v>0</v>
          </cell>
          <cell r="D86">
            <v>411403553</v>
          </cell>
        </row>
        <row r="87">
          <cell r="A87" t="str">
            <v>8.1.90</v>
          </cell>
          <cell r="B87">
            <v>16592000</v>
          </cell>
          <cell r="C87">
            <v>0</v>
          </cell>
          <cell r="D87">
            <v>16592000</v>
          </cell>
        </row>
        <row r="88">
          <cell r="A88" t="str">
            <v>8.3.15</v>
          </cell>
          <cell r="B88">
            <v>0</v>
          </cell>
          <cell r="C88">
            <v>0</v>
          </cell>
          <cell r="D88">
            <v>0</v>
          </cell>
        </row>
        <row r="89">
          <cell r="A89" t="str">
            <v>8.3.47</v>
          </cell>
          <cell r="B89">
            <v>143675</v>
          </cell>
          <cell r="C89">
            <v>0</v>
          </cell>
          <cell r="D89">
            <v>143675</v>
          </cell>
        </row>
        <row r="90">
          <cell r="A90" t="str">
            <v>8.3.61</v>
          </cell>
          <cell r="B90">
            <v>2344</v>
          </cell>
          <cell r="C90">
            <v>0</v>
          </cell>
          <cell r="D90">
            <v>2344</v>
          </cell>
        </row>
        <row r="91">
          <cell r="A91" t="str">
            <v>8.3.90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8.9.05</v>
          </cell>
          <cell r="B92">
            <v>-427995553</v>
          </cell>
          <cell r="C92">
            <v>0</v>
          </cell>
          <cell r="D92">
            <v>-427995553</v>
          </cell>
        </row>
        <row r="93">
          <cell r="A93" t="str">
            <v>8.9.15</v>
          </cell>
          <cell r="B93">
            <v>-146019</v>
          </cell>
          <cell r="C93">
            <v>0</v>
          </cell>
          <cell r="D93">
            <v>-146019</v>
          </cell>
        </row>
        <row r="94">
          <cell r="B94">
            <v>0</v>
          </cell>
          <cell r="C94">
            <v>0</v>
          </cell>
          <cell r="D94">
            <v>0</v>
          </cell>
        </row>
        <row r="95">
          <cell r="A95" t="str">
            <v>9.1.20</v>
          </cell>
          <cell r="B95">
            <v>4084777549</v>
          </cell>
          <cell r="C95">
            <v>0</v>
          </cell>
          <cell r="D95">
            <v>4084777549</v>
          </cell>
        </row>
        <row r="96">
          <cell r="A96" t="str">
            <v>9.1.28</v>
          </cell>
          <cell r="B96">
            <v>1527219291</v>
          </cell>
          <cell r="C96">
            <v>0</v>
          </cell>
          <cell r="D96">
            <v>1527219291</v>
          </cell>
        </row>
        <row r="97">
          <cell r="A97" t="str">
            <v>9.3.08</v>
          </cell>
          <cell r="B97">
            <v>14964422303</v>
          </cell>
          <cell r="C97">
            <v>0</v>
          </cell>
          <cell r="D97">
            <v>14964422303</v>
          </cell>
        </row>
        <row r="98">
          <cell r="A98" t="str">
            <v>9.3.90</v>
          </cell>
          <cell r="B98">
            <v>116379</v>
          </cell>
          <cell r="C98">
            <v>0</v>
          </cell>
          <cell r="D98">
            <v>116379</v>
          </cell>
        </row>
        <row r="99">
          <cell r="A99" t="str">
            <v>9.9.05</v>
          </cell>
          <cell r="B99">
            <v>-5611996839</v>
          </cell>
          <cell r="C99">
            <v>0</v>
          </cell>
          <cell r="D99">
            <v>-5611996839</v>
          </cell>
        </row>
        <row r="100">
          <cell r="A100" t="str">
            <v>9.9.15</v>
          </cell>
          <cell r="B100">
            <v>-14964538682</v>
          </cell>
          <cell r="C100">
            <v>0</v>
          </cell>
          <cell r="D100">
            <v>-14964538682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3C9F-3A9D-42BB-BDBE-7C8ACDDF07F6}">
  <sheetPr>
    <tabColor theme="1"/>
  </sheetPr>
  <dimension ref="B1:J181"/>
  <sheetViews>
    <sheetView tabSelected="1" zoomScale="115" zoomScaleNormal="115" workbookViewId="0">
      <selection activeCell="D71" sqref="D71"/>
    </sheetView>
  </sheetViews>
  <sheetFormatPr baseColWidth="10" defaultRowHeight="12.75" x14ac:dyDescent="0.2"/>
  <cols>
    <col min="1" max="1" width="3.140625" style="3" customWidth="1"/>
    <col min="2" max="2" width="8.5703125" style="7" customWidth="1"/>
    <col min="3" max="3" width="56.85546875" style="3" customWidth="1"/>
    <col min="4" max="4" width="25.5703125" style="8" customWidth="1"/>
    <col min="5" max="5" width="1.7109375" style="7" customWidth="1"/>
    <col min="6" max="6" width="24.5703125" style="3" customWidth="1"/>
    <col min="7" max="7" width="1.28515625" style="3" customWidth="1"/>
    <col min="8" max="8" width="6.140625" style="3" bestFit="1" customWidth="1"/>
    <col min="9" max="9" width="6.140625" style="3" customWidth="1"/>
    <col min="10" max="10" width="16.5703125" style="3" bestFit="1" customWidth="1"/>
    <col min="11" max="16384" width="11.42578125" style="3"/>
  </cols>
  <sheetData>
    <row r="1" spans="2:10" ht="12.75" customHeight="1" x14ac:dyDescent="0.2">
      <c r="B1" s="1" t="s">
        <v>0</v>
      </c>
      <c r="C1" s="1"/>
      <c r="D1" s="1"/>
      <c r="E1" s="1"/>
      <c r="F1" s="1"/>
      <c r="G1" s="1"/>
      <c r="H1" s="1"/>
      <c r="I1" s="2"/>
    </row>
    <row r="2" spans="2:10" ht="12.75" customHeight="1" x14ac:dyDescent="0.2">
      <c r="B2" s="1" t="s">
        <v>1</v>
      </c>
      <c r="C2" s="1"/>
      <c r="D2" s="1"/>
      <c r="E2" s="1"/>
      <c r="F2" s="1"/>
      <c r="G2" s="1"/>
      <c r="H2" s="1"/>
      <c r="I2" s="2"/>
    </row>
    <row r="3" spans="2:10" ht="12.75" customHeight="1" x14ac:dyDescent="0.2">
      <c r="B3" s="4" t="s">
        <v>2</v>
      </c>
      <c r="C3" s="4"/>
      <c r="D3" s="4"/>
      <c r="E3" s="4"/>
      <c r="F3" s="4"/>
      <c r="G3" s="4"/>
      <c r="H3" s="4"/>
      <c r="I3" s="5"/>
    </row>
    <row r="4" spans="2:10" ht="14.25" customHeight="1" x14ac:dyDescent="0.2">
      <c r="B4" s="6" t="s">
        <v>3</v>
      </c>
      <c r="C4" s="6"/>
      <c r="D4" s="6"/>
      <c r="E4" s="6"/>
      <c r="F4" s="6"/>
      <c r="G4" s="6"/>
      <c r="H4" s="6"/>
      <c r="I4" s="2"/>
    </row>
    <row r="5" spans="2:10" ht="12.75" customHeight="1" x14ac:dyDescent="0.2">
      <c r="B5" s="6" t="str">
        <f>+'[1]Anexo (4) D'!B5:E5</f>
        <v>(Cifras en miles de pesos colombianos)</v>
      </c>
      <c r="C5" s="6"/>
      <c r="D5" s="6"/>
      <c r="E5" s="6"/>
      <c r="F5" s="6"/>
      <c r="G5" s="6"/>
      <c r="H5" s="6"/>
      <c r="I5" s="2"/>
    </row>
    <row r="7" spans="2:10" x14ac:dyDescent="0.2">
      <c r="B7" s="9" t="s">
        <v>4</v>
      </c>
      <c r="C7" s="10" t="s">
        <v>5</v>
      </c>
      <c r="D7" s="11" t="str">
        <f>+'[1]Anexo (4) D'!D7:D7</f>
        <v>ABRIL DE 2022</v>
      </c>
      <c r="E7" s="12"/>
      <c r="F7" s="13" t="str">
        <f>+'[1]Anexo (4) D'!F7:F7</f>
        <v>ABRIL DE 2021</v>
      </c>
      <c r="G7" s="14"/>
      <c r="H7" s="13" t="s">
        <v>6</v>
      </c>
      <c r="I7" s="14"/>
    </row>
    <row r="8" spans="2:10" x14ac:dyDescent="0.2">
      <c r="B8" s="15"/>
      <c r="C8" s="16"/>
      <c r="D8" s="14"/>
      <c r="E8" s="12"/>
      <c r="F8" s="14"/>
      <c r="G8" s="14"/>
    </row>
    <row r="9" spans="2:10" x14ac:dyDescent="0.2">
      <c r="B9" s="15"/>
      <c r="C9" s="5" t="s">
        <v>7</v>
      </c>
      <c r="D9" s="14"/>
      <c r="E9" s="12"/>
      <c r="F9" s="14"/>
      <c r="G9" s="14"/>
      <c r="H9" s="17" t="s">
        <v>8</v>
      </c>
      <c r="I9" s="17"/>
    </row>
    <row r="10" spans="2:10" x14ac:dyDescent="0.2">
      <c r="B10" s="18"/>
      <c r="C10" s="19"/>
      <c r="D10" s="20"/>
      <c r="E10" s="21"/>
      <c r="F10" s="20"/>
      <c r="G10" s="20"/>
    </row>
    <row r="11" spans="2:10" x14ac:dyDescent="0.2">
      <c r="C11" s="22" t="s">
        <v>9</v>
      </c>
      <c r="D11" s="23">
        <f>+D13+D18+D28</f>
        <v>550840692</v>
      </c>
      <c r="E11" s="24"/>
      <c r="F11" s="23">
        <f>+F13+F18+F28</f>
        <v>551737726</v>
      </c>
      <c r="G11" s="24"/>
    </row>
    <row r="12" spans="2:10" x14ac:dyDescent="0.2">
      <c r="D12" s="25"/>
      <c r="E12" s="25"/>
      <c r="F12" s="25"/>
      <c r="G12" s="25"/>
    </row>
    <row r="13" spans="2:10" x14ac:dyDescent="0.2">
      <c r="B13" s="15" t="s">
        <v>10</v>
      </c>
      <c r="C13" s="22" t="s">
        <v>11</v>
      </c>
      <c r="D13" s="23">
        <f>SUM(D14:D16)</f>
        <v>671003</v>
      </c>
      <c r="E13" s="24"/>
      <c r="F13" s="23">
        <f>SUM(F14:F16)</f>
        <v>472897</v>
      </c>
      <c r="G13" s="24"/>
      <c r="H13" s="25"/>
      <c r="I13" s="25"/>
      <c r="J13" s="26">
        <v>0</v>
      </c>
    </row>
    <row r="14" spans="2:10" x14ac:dyDescent="0.2">
      <c r="B14" s="19" t="s">
        <v>12</v>
      </c>
      <c r="C14" s="27" t="s">
        <v>13</v>
      </c>
      <c r="D14" s="25">
        <f>VLOOKUP(B14,'[1]2022'!$A$3:$D$100,3,0)</f>
        <v>26900</v>
      </c>
      <c r="E14" s="25"/>
      <c r="F14" s="25">
        <v>17200</v>
      </c>
      <c r="G14" s="25"/>
      <c r="H14" s="25"/>
      <c r="I14" s="25"/>
      <c r="J14" s="26">
        <v>0</v>
      </c>
    </row>
    <row r="15" spans="2:10" x14ac:dyDescent="0.2">
      <c r="B15" s="18" t="s">
        <v>14</v>
      </c>
      <c r="C15" s="3" t="s">
        <v>15</v>
      </c>
      <c r="D15" s="25">
        <f>VLOOKUP(B15,'[1]2022'!$A$3:$D$100,3,0)</f>
        <v>644103</v>
      </c>
      <c r="E15" s="25"/>
      <c r="F15" s="25">
        <v>455697</v>
      </c>
      <c r="G15" s="25"/>
      <c r="H15" s="25"/>
      <c r="I15" s="25"/>
      <c r="J15" s="26">
        <v>0</v>
      </c>
    </row>
    <row r="16" spans="2:10" ht="12.75" hidden="1" customHeight="1" x14ac:dyDescent="0.2">
      <c r="B16" s="18" t="s">
        <v>16</v>
      </c>
      <c r="C16" s="3" t="s">
        <v>17</v>
      </c>
      <c r="D16" s="25">
        <f>VLOOKUP(B16,'[1]2022'!$A$3:$D$100,3,0)</f>
        <v>0</v>
      </c>
      <c r="E16" s="25"/>
      <c r="F16" s="25">
        <v>0</v>
      </c>
      <c r="G16" s="25"/>
      <c r="H16" s="25"/>
      <c r="I16" s="25"/>
      <c r="J16" s="26">
        <v>0</v>
      </c>
    </row>
    <row r="17" spans="2:10" x14ac:dyDescent="0.2">
      <c r="B17" s="18"/>
      <c r="D17" s="25"/>
      <c r="E17" s="25"/>
      <c r="F17" s="25"/>
      <c r="G17" s="25"/>
      <c r="J17" s="26" t="s">
        <v>18</v>
      </c>
    </row>
    <row r="18" spans="2:10" x14ac:dyDescent="0.2">
      <c r="B18" s="15" t="s">
        <v>19</v>
      </c>
      <c r="C18" s="22" t="s">
        <v>20</v>
      </c>
      <c r="D18" s="23">
        <f>+D20+D24</f>
        <v>381275284</v>
      </c>
      <c r="E18" s="24"/>
      <c r="F18" s="23">
        <f>+F20+F24</f>
        <v>384255818</v>
      </c>
      <c r="G18" s="24"/>
      <c r="H18" s="25"/>
      <c r="I18" s="25"/>
      <c r="J18" s="26">
        <v>0</v>
      </c>
    </row>
    <row r="19" spans="2:10" x14ac:dyDescent="0.2">
      <c r="B19" s="21"/>
      <c r="C19" s="22"/>
      <c r="D19" s="25"/>
      <c r="E19" s="25"/>
      <c r="F19" s="25"/>
      <c r="G19" s="25"/>
      <c r="J19" s="26" t="s">
        <v>18</v>
      </c>
    </row>
    <row r="20" spans="2:10" x14ac:dyDescent="0.2">
      <c r="B20" s="21"/>
      <c r="C20" s="22" t="s">
        <v>21</v>
      </c>
      <c r="D20" s="23">
        <f>+D21+D22</f>
        <v>381145515</v>
      </c>
      <c r="E20" s="24"/>
      <c r="F20" s="23">
        <f>+F21+F22</f>
        <v>384246454</v>
      </c>
      <c r="G20" s="25"/>
      <c r="J20" s="26" t="s">
        <v>18</v>
      </c>
    </row>
    <row r="21" spans="2:10" x14ac:dyDescent="0.2">
      <c r="B21" s="18" t="s">
        <v>22</v>
      </c>
      <c r="C21" s="3" t="s">
        <v>23</v>
      </c>
      <c r="D21" s="25">
        <f>VLOOKUP(B21,'[1]2022'!$A$3:$D$100,3,0)</f>
        <v>10738314</v>
      </c>
      <c r="E21" s="24"/>
      <c r="F21" s="25">
        <v>13839253</v>
      </c>
      <c r="G21" s="25"/>
      <c r="J21" s="26">
        <v>0</v>
      </c>
    </row>
    <row r="22" spans="2:10" x14ac:dyDescent="0.2">
      <c r="B22" s="18" t="s">
        <v>24</v>
      </c>
      <c r="C22" s="3" t="s">
        <v>25</v>
      </c>
      <c r="D22" s="25">
        <v>370407201</v>
      </c>
      <c r="E22" s="25"/>
      <c r="F22" s="25">
        <v>370407201</v>
      </c>
      <c r="G22" s="25"/>
      <c r="H22" s="25"/>
      <c r="I22" s="25"/>
      <c r="J22" s="26">
        <v>0</v>
      </c>
    </row>
    <row r="23" spans="2:10" x14ac:dyDescent="0.2">
      <c r="B23" s="21"/>
      <c r="C23" s="22"/>
      <c r="D23" s="25"/>
      <c r="E23" s="25"/>
      <c r="F23" s="25"/>
      <c r="G23" s="25"/>
      <c r="J23" s="26" t="s">
        <v>18</v>
      </c>
    </row>
    <row r="24" spans="2:10" x14ac:dyDescent="0.2">
      <c r="B24" s="21"/>
      <c r="C24" s="22" t="s">
        <v>26</v>
      </c>
      <c r="D24" s="23">
        <f>+D25+D26</f>
        <v>129769</v>
      </c>
      <c r="E24" s="24"/>
      <c r="F24" s="23">
        <f>+F25+F26</f>
        <v>9364</v>
      </c>
      <c r="G24" s="25"/>
      <c r="J24" s="26" t="s">
        <v>18</v>
      </c>
    </row>
    <row r="25" spans="2:10" ht="26.25" customHeight="1" x14ac:dyDescent="0.2">
      <c r="B25" s="18" t="s">
        <v>27</v>
      </c>
      <c r="C25" s="28" t="s">
        <v>28</v>
      </c>
      <c r="D25" s="25">
        <f>VLOOKUP(B25,'[1]2022'!$A$3:$D$100,3,0)</f>
        <v>108750</v>
      </c>
      <c r="E25" s="24"/>
      <c r="F25" s="25">
        <v>0</v>
      </c>
      <c r="G25" s="25"/>
      <c r="J25" s="26">
        <v>0</v>
      </c>
    </row>
    <row r="26" spans="2:10" x14ac:dyDescent="0.2">
      <c r="B26" s="18" t="s">
        <v>24</v>
      </c>
      <c r="C26" s="3" t="s">
        <v>25</v>
      </c>
      <c r="D26" s="25">
        <f>VLOOKUP(B26,'[1]2022'!$A$3:$D$100,3,0)-D22-1</f>
        <v>21019</v>
      </c>
      <c r="E26" s="25"/>
      <c r="F26" s="25">
        <v>9364</v>
      </c>
      <c r="G26" s="25"/>
      <c r="H26" s="25"/>
      <c r="I26" s="25"/>
      <c r="J26" s="26">
        <v>0</v>
      </c>
    </row>
    <row r="27" spans="2:10" x14ac:dyDescent="0.2">
      <c r="B27" s="18"/>
      <c r="D27" s="25"/>
      <c r="E27" s="25"/>
      <c r="F27" s="25"/>
      <c r="G27" s="25"/>
      <c r="J27" s="26" t="s">
        <v>18</v>
      </c>
    </row>
    <row r="28" spans="2:10" x14ac:dyDescent="0.2">
      <c r="B28" s="15" t="s">
        <v>29</v>
      </c>
      <c r="C28" s="22" t="s">
        <v>30</v>
      </c>
      <c r="D28" s="23">
        <f>SUM(D29:D31)</f>
        <v>168894405</v>
      </c>
      <c r="E28" s="24"/>
      <c r="F28" s="23">
        <f>SUM(F29:F31)</f>
        <v>167009011</v>
      </c>
      <c r="G28" s="24"/>
      <c r="H28" s="25"/>
      <c r="I28" s="25"/>
      <c r="J28" s="26">
        <v>-1</v>
      </c>
    </row>
    <row r="29" spans="2:10" x14ac:dyDescent="0.2">
      <c r="B29" s="29" t="s">
        <v>31</v>
      </c>
      <c r="C29" s="3" t="s">
        <v>32</v>
      </c>
      <c r="D29" s="25">
        <f>VLOOKUP(B29,'[1]2022'!$A$3:$D$100,3,0)</f>
        <v>1597233</v>
      </c>
      <c r="E29" s="25"/>
      <c r="F29" s="25">
        <v>799067</v>
      </c>
      <c r="G29" s="25"/>
      <c r="H29" s="25"/>
      <c r="I29" s="25"/>
      <c r="J29" s="26">
        <v>0</v>
      </c>
    </row>
    <row r="30" spans="2:10" x14ac:dyDescent="0.2">
      <c r="B30" s="29" t="s">
        <v>33</v>
      </c>
      <c r="C30" s="28" t="s">
        <v>34</v>
      </c>
      <c r="D30" s="25">
        <f>VLOOKUP(B30,'[1]2022'!$A$3:$D$100,3,0)</f>
        <v>167297172</v>
      </c>
      <c r="E30" s="25"/>
      <c r="F30" s="25">
        <v>166209944</v>
      </c>
      <c r="G30" s="25"/>
      <c r="H30" s="25"/>
      <c r="I30" s="25"/>
      <c r="J30" s="26">
        <v>0</v>
      </c>
    </row>
    <row r="31" spans="2:10" ht="12.75" hidden="1" customHeight="1" x14ac:dyDescent="0.2">
      <c r="B31" s="29" t="s">
        <v>35</v>
      </c>
      <c r="C31" s="27" t="s">
        <v>36</v>
      </c>
      <c r="D31" s="25">
        <f>VLOOKUP(B31,'[1]2022'!$A$3:$D$100,3,0)</f>
        <v>0</v>
      </c>
      <c r="E31" s="25"/>
      <c r="F31" s="25">
        <v>0</v>
      </c>
      <c r="G31" s="25"/>
      <c r="J31" s="26">
        <v>0</v>
      </c>
    </row>
    <row r="32" spans="2:10" x14ac:dyDescent="0.2">
      <c r="B32" s="29"/>
      <c r="C32" s="27"/>
      <c r="D32" s="25"/>
      <c r="E32" s="25"/>
      <c r="F32" s="25"/>
      <c r="G32" s="25"/>
      <c r="J32" s="26" t="s">
        <v>18</v>
      </c>
    </row>
    <row r="33" spans="2:10" x14ac:dyDescent="0.2">
      <c r="B33" s="18"/>
      <c r="D33" s="25"/>
      <c r="E33" s="25"/>
      <c r="F33" s="25"/>
      <c r="G33" s="25"/>
      <c r="J33" s="26" t="s">
        <v>18</v>
      </c>
    </row>
    <row r="34" spans="2:10" x14ac:dyDescent="0.2">
      <c r="C34" s="22" t="s">
        <v>37</v>
      </c>
      <c r="D34" s="23">
        <f>D36+D39+D50+D63+D71</f>
        <v>66510387543</v>
      </c>
      <c r="E34" s="24"/>
      <c r="F34" s="23">
        <f>F36+F39+F50+F63+F71</f>
        <v>61062051156</v>
      </c>
      <c r="G34" s="24"/>
      <c r="J34" s="26" t="s">
        <v>18</v>
      </c>
    </row>
    <row r="35" spans="2:10" x14ac:dyDescent="0.2">
      <c r="C35" s="22"/>
      <c r="D35" s="24"/>
      <c r="E35" s="24"/>
      <c r="F35" s="24"/>
      <c r="G35" s="24"/>
      <c r="J35" s="26" t="s">
        <v>18</v>
      </c>
    </row>
    <row r="36" spans="2:10" x14ac:dyDescent="0.2">
      <c r="B36" s="15" t="s">
        <v>10</v>
      </c>
      <c r="C36" s="22" t="s">
        <v>11</v>
      </c>
      <c r="D36" s="23">
        <f>+D37</f>
        <v>112560</v>
      </c>
      <c r="E36" s="24"/>
      <c r="F36" s="23">
        <f>+F37</f>
        <v>112560</v>
      </c>
      <c r="G36" s="24"/>
      <c r="J36" s="26">
        <v>0</v>
      </c>
    </row>
    <row r="37" spans="2:10" x14ac:dyDescent="0.2">
      <c r="B37" s="18" t="s">
        <v>16</v>
      </c>
      <c r="C37" s="3" t="s">
        <v>17</v>
      </c>
      <c r="D37" s="25">
        <f>VLOOKUP(B37,'[1]2022'!$A$3:$D$100,4,0)</f>
        <v>112560</v>
      </c>
      <c r="E37" s="24"/>
      <c r="F37" s="25">
        <v>112560</v>
      </c>
      <c r="G37" s="25"/>
      <c r="J37" s="26">
        <v>0</v>
      </c>
    </row>
    <row r="38" spans="2:10" x14ac:dyDescent="0.2">
      <c r="C38" s="22"/>
      <c r="D38" s="24"/>
      <c r="E38" s="24"/>
      <c r="F38" s="24"/>
      <c r="G38" s="24"/>
      <c r="J38" s="26" t="s">
        <v>18</v>
      </c>
    </row>
    <row r="39" spans="2:10" x14ac:dyDescent="0.2">
      <c r="B39" s="15" t="s">
        <v>19</v>
      </c>
      <c r="C39" s="22" t="s">
        <v>20</v>
      </c>
      <c r="D39" s="23">
        <f>+D41+D45</f>
        <v>454370252</v>
      </c>
      <c r="E39" s="24"/>
      <c r="F39" s="23">
        <f>+F41+F45</f>
        <v>470288839</v>
      </c>
      <c r="G39" s="24"/>
      <c r="J39" s="26">
        <v>0</v>
      </c>
    </row>
    <row r="40" spans="2:10" x14ac:dyDescent="0.2">
      <c r="C40" s="22"/>
      <c r="D40" s="24"/>
      <c r="E40" s="24"/>
      <c r="F40" s="24"/>
      <c r="G40" s="24"/>
      <c r="J40" s="26" t="s">
        <v>18</v>
      </c>
    </row>
    <row r="41" spans="2:10" x14ac:dyDescent="0.2">
      <c r="B41" s="21"/>
      <c r="C41" s="22" t="s">
        <v>38</v>
      </c>
      <c r="D41" s="23">
        <f>+D42-D43</f>
        <v>23614826</v>
      </c>
      <c r="E41" s="24"/>
      <c r="F41" s="23">
        <f>+F42-F43</f>
        <v>4702543</v>
      </c>
      <c r="G41" s="24"/>
      <c r="J41" s="26" t="s">
        <v>18</v>
      </c>
    </row>
    <row r="42" spans="2:10" x14ac:dyDescent="0.2">
      <c r="B42" s="18" t="s">
        <v>22</v>
      </c>
      <c r="C42" s="3" t="s">
        <v>23</v>
      </c>
      <c r="D42" s="25">
        <f>VLOOKUP(B42,'[1]2022'!$A$3:$D$100,4,0)</f>
        <v>26026244</v>
      </c>
      <c r="E42" s="25"/>
      <c r="F42" s="25">
        <v>4718085</v>
      </c>
      <c r="G42" s="24"/>
      <c r="H42" s="25"/>
      <c r="I42" s="25"/>
      <c r="J42" s="26">
        <v>0</v>
      </c>
    </row>
    <row r="43" spans="2:10" x14ac:dyDescent="0.2">
      <c r="B43" s="18" t="s">
        <v>39</v>
      </c>
      <c r="C43" s="3" t="s">
        <v>40</v>
      </c>
      <c r="D43" s="25">
        <v>2411418</v>
      </c>
      <c r="E43" s="25"/>
      <c r="F43" s="25">
        <v>15542</v>
      </c>
      <c r="G43" s="24"/>
      <c r="J43" s="26">
        <v>0</v>
      </c>
    </row>
    <row r="44" spans="2:10" x14ac:dyDescent="0.2">
      <c r="B44" s="18"/>
      <c r="D44" s="25"/>
      <c r="E44" s="25"/>
      <c r="F44" s="25"/>
      <c r="G44" s="24"/>
      <c r="J44" s="26" t="s">
        <v>18</v>
      </c>
    </row>
    <row r="45" spans="2:10" x14ac:dyDescent="0.2">
      <c r="B45" s="21"/>
      <c r="C45" s="22" t="s">
        <v>41</v>
      </c>
      <c r="D45" s="23">
        <f>+D46+D47-D48</f>
        <v>430755426</v>
      </c>
      <c r="E45" s="24"/>
      <c r="F45" s="23">
        <f>+F46+F47-F48</f>
        <v>465586296</v>
      </c>
      <c r="G45" s="24"/>
      <c r="J45" s="26" t="s">
        <v>18</v>
      </c>
    </row>
    <row r="46" spans="2:10" ht="25.5" x14ac:dyDescent="0.2">
      <c r="B46" s="18" t="s">
        <v>27</v>
      </c>
      <c r="C46" s="28" t="s">
        <v>28</v>
      </c>
      <c r="D46" s="25">
        <f>VLOOKUP(B46,'[1]2022'!$A$3:$D$100,4,0)+1</f>
        <v>384584019</v>
      </c>
      <c r="E46" s="25"/>
      <c r="F46" s="25">
        <v>0</v>
      </c>
      <c r="G46" s="24"/>
      <c r="J46" s="26">
        <v>0</v>
      </c>
    </row>
    <row r="47" spans="2:10" x14ac:dyDescent="0.2">
      <c r="B47" s="18" t="s">
        <v>24</v>
      </c>
      <c r="C47" s="3" t="s">
        <v>25</v>
      </c>
      <c r="D47" s="25">
        <f>VLOOKUP(B47,'[1]2022'!$A$3:$D$100,4,0)</f>
        <v>46431572</v>
      </c>
      <c r="E47" s="25"/>
      <c r="F47" s="25">
        <v>465841374</v>
      </c>
      <c r="G47" s="24"/>
      <c r="H47" s="25"/>
      <c r="I47" s="25"/>
      <c r="J47" s="26">
        <v>0</v>
      </c>
    </row>
    <row r="48" spans="2:10" x14ac:dyDescent="0.2">
      <c r="B48" s="18" t="s">
        <v>39</v>
      </c>
      <c r="C48" s="3" t="s">
        <v>40</v>
      </c>
      <c r="D48" s="25">
        <f>VLOOKUP(B48,'[1]2022'!$A$3:$D$100,4,0)*-1-D43</f>
        <v>260165</v>
      </c>
      <c r="E48" s="25"/>
      <c r="F48" s="25">
        <v>255078</v>
      </c>
      <c r="G48" s="24"/>
      <c r="H48" s="25"/>
      <c r="I48" s="25"/>
      <c r="J48" s="26">
        <v>0</v>
      </c>
    </row>
    <row r="49" spans="2:10" x14ac:dyDescent="0.2">
      <c r="B49" s="18"/>
      <c r="D49" s="25"/>
      <c r="E49" s="25"/>
      <c r="F49" s="25"/>
      <c r="G49" s="25"/>
      <c r="J49" s="26" t="s">
        <v>18</v>
      </c>
    </row>
    <row r="50" spans="2:10" x14ac:dyDescent="0.2">
      <c r="B50" s="15" t="s">
        <v>42</v>
      </c>
      <c r="C50" s="22" t="s">
        <v>43</v>
      </c>
      <c r="D50" s="23">
        <f>SUM(D51:D61)-D61-D61</f>
        <v>2812327865</v>
      </c>
      <c r="E50" s="24"/>
      <c r="F50" s="23">
        <f>SUM(F51:F61)-F61-F61</f>
        <v>2441551178</v>
      </c>
      <c r="G50" s="24"/>
      <c r="J50" s="26">
        <v>0</v>
      </c>
    </row>
    <row r="51" spans="2:10" x14ac:dyDescent="0.2">
      <c r="B51" s="29" t="s">
        <v>44</v>
      </c>
      <c r="C51" s="3" t="s">
        <v>45</v>
      </c>
      <c r="D51" s="25">
        <f>VLOOKUP(B51,'[1]2022'!$A$3:$D$100,4,0)</f>
        <v>0</v>
      </c>
      <c r="E51" s="24"/>
      <c r="F51" s="25">
        <v>270420</v>
      </c>
      <c r="G51" s="25"/>
      <c r="H51" s="25"/>
      <c r="I51" s="25"/>
      <c r="J51" s="26">
        <v>0</v>
      </c>
    </row>
    <row r="52" spans="2:10" x14ac:dyDescent="0.2">
      <c r="B52" s="29" t="s">
        <v>46</v>
      </c>
      <c r="C52" s="3" t="s">
        <v>47</v>
      </c>
      <c r="D52" s="25">
        <f>VLOOKUP(B52,'[1]2022'!$A$3:$D$100,4,0)</f>
        <v>536893</v>
      </c>
      <c r="E52" s="25"/>
      <c r="F52" s="25">
        <v>628288</v>
      </c>
      <c r="G52" s="25"/>
      <c r="H52" s="25"/>
      <c r="I52" s="25"/>
      <c r="J52" s="26">
        <v>0</v>
      </c>
    </row>
    <row r="53" spans="2:10" x14ac:dyDescent="0.2">
      <c r="B53" s="29" t="s">
        <v>48</v>
      </c>
      <c r="C53" s="3" t="s">
        <v>49</v>
      </c>
      <c r="D53" s="25">
        <f>VLOOKUP(B53,'[1]2022'!$A$3:$D$100,4,0)</f>
        <v>323733</v>
      </c>
      <c r="E53" s="25"/>
      <c r="F53" s="25">
        <v>323733</v>
      </c>
      <c r="G53" s="25"/>
      <c r="H53" s="25"/>
      <c r="I53" s="25"/>
      <c r="J53" s="26">
        <v>0</v>
      </c>
    </row>
    <row r="54" spans="2:10" x14ac:dyDescent="0.2">
      <c r="B54" s="29" t="s">
        <v>50</v>
      </c>
      <c r="C54" s="3" t="s">
        <v>51</v>
      </c>
      <c r="D54" s="25">
        <f>VLOOKUP(B54,'[1]2022'!$A$3:$D$100,4,0)</f>
        <v>870360</v>
      </c>
      <c r="E54" s="25"/>
      <c r="F54" s="25">
        <v>820510</v>
      </c>
      <c r="G54" s="25"/>
      <c r="H54" s="25"/>
      <c r="I54" s="25"/>
      <c r="J54" s="26">
        <v>0</v>
      </c>
    </row>
    <row r="55" spans="2:10" x14ac:dyDescent="0.2">
      <c r="B55" s="29" t="s">
        <v>52</v>
      </c>
      <c r="C55" s="3" t="s">
        <v>53</v>
      </c>
      <c r="D55" s="25">
        <f>VLOOKUP(B55,'[1]2022'!$A$3:$D$100,4,0)</f>
        <v>843</v>
      </c>
      <c r="E55" s="25"/>
      <c r="F55" s="25">
        <v>843</v>
      </c>
      <c r="G55" s="25"/>
      <c r="H55" s="25"/>
      <c r="I55" s="25"/>
      <c r="J55" s="26">
        <v>0</v>
      </c>
    </row>
    <row r="56" spans="2:10" x14ac:dyDescent="0.2">
      <c r="B56" s="29" t="s">
        <v>54</v>
      </c>
      <c r="C56" s="27" t="s">
        <v>55</v>
      </c>
      <c r="D56" s="25">
        <f>VLOOKUP(B56,'[1]2022'!$A$3:$D$100,4,0)</f>
        <v>6815489</v>
      </c>
      <c r="E56" s="25"/>
      <c r="F56" s="25">
        <v>6772747</v>
      </c>
      <c r="G56" s="25"/>
      <c r="H56" s="25"/>
      <c r="I56" s="25"/>
      <c r="J56" s="26">
        <v>0</v>
      </c>
    </row>
    <row r="57" spans="2:10" x14ac:dyDescent="0.2">
      <c r="B57" s="29" t="s">
        <v>56</v>
      </c>
      <c r="C57" s="27" t="s">
        <v>57</v>
      </c>
      <c r="D57" s="25">
        <f>VLOOKUP(B57,'[1]2022'!$A$3:$D$100,4,0)</f>
        <v>5941847</v>
      </c>
      <c r="E57" s="25"/>
      <c r="F57" s="25">
        <v>4344814</v>
      </c>
      <c r="G57" s="25"/>
      <c r="H57" s="25"/>
      <c r="I57" s="25"/>
      <c r="J57" s="26">
        <v>0</v>
      </c>
    </row>
    <row r="58" spans="2:10" x14ac:dyDescent="0.2">
      <c r="B58" s="29" t="s">
        <v>58</v>
      </c>
      <c r="C58" s="27" t="s">
        <v>59</v>
      </c>
      <c r="D58" s="25">
        <f>VLOOKUP(B58,'[1]2022'!$A$3:$D$100,4,0)</f>
        <v>1587664</v>
      </c>
      <c r="E58" s="25"/>
      <c r="F58" s="25">
        <v>1200240</v>
      </c>
      <c r="G58" s="25"/>
      <c r="H58" s="25"/>
      <c r="I58" s="25"/>
      <c r="J58" s="26">
        <v>0</v>
      </c>
    </row>
    <row r="59" spans="2:10" x14ac:dyDescent="0.2">
      <c r="B59" s="29" t="s">
        <v>60</v>
      </c>
      <c r="C59" s="27" t="s">
        <v>61</v>
      </c>
      <c r="D59" s="25">
        <f>VLOOKUP(B59,'[1]2022'!$A$3:$D$100,4,0)</f>
        <v>7417</v>
      </c>
      <c r="E59" s="25"/>
      <c r="F59" s="25">
        <v>7417</v>
      </c>
      <c r="G59" s="25"/>
      <c r="H59" s="25"/>
      <c r="I59" s="25"/>
      <c r="J59" s="26">
        <v>0</v>
      </c>
    </row>
    <row r="60" spans="2:10" x14ac:dyDescent="0.2">
      <c r="B60" s="29" t="s">
        <v>62</v>
      </c>
      <c r="C60" s="27" t="s">
        <v>63</v>
      </c>
      <c r="D60" s="25">
        <f>VLOOKUP(B60,'[1]2022'!$A$3:$D$100,4,0)</f>
        <v>2813682342</v>
      </c>
      <c r="E60" s="25"/>
      <c r="F60" s="25">
        <v>2439237002</v>
      </c>
      <c r="G60" s="25"/>
      <c r="H60" s="25"/>
      <c r="I60" s="25"/>
      <c r="J60" s="26">
        <v>0</v>
      </c>
    </row>
    <row r="61" spans="2:10" x14ac:dyDescent="0.2">
      <c r="B61" s="29" t="s">
        <v>64</v>
      </c>
      <c r="C61" s="27" t="s">
        <v>65</v>
      </c>
      <c r="D61" s="25">
        <f>VLOOKUP(B61,'[1]2022'!$A$3:$D$100,4,0)*-1</f>
        <v>17438723</v>
      </c>
      <c r="E61" s="25"/>
      <c r="F61" s="25">
        <v>12054836</v>
      </c>
      <c r="G61" s="25"/>
      <c r="H61" s="25"/>
      <c r="I61" s="25"/>
      <c r="J61" s="26">
        <v>0</v>
      </c>
    </row>
    <row r="62" spans="2:10" x14ac:dyDescent="0.2">
      <c r="B62" s="18"/>
      <c r="D62" s="25"/>
      <c r="E62" s="25"/>
      <c r="F62" s="25"/>
      <c r="G62" s="25"/>
      <c r="J62" s="26" t="s">
        <v>18</v>
      </c>
    </row>
    <row r="63" spans="2:10" x14ac:dyDescent="0.2">
      <c r="B63" s="15" t="s">
        <v>66</v>
      </c>
      <c r="C63" s="22" t="s">
        <v>67</v>
      </c>
      <c r="D63" s="23">
        <f>SUM(D64:D69)-D67-D67-D69-D69-D68-D68</f>
        <v>50448233729</v>
      </c>
      <c r="E63" s="24"/>
      <c r="F63" s="23">
        <f>SUM(F64:F69)-F67-F67-F69-F69</f>
        <v>47385968601</v>
      </c>
      <c r="G63" s="24"/>
      <c r="J63" s="26">
        <v>0</v>
      </c>
    </row>
    <row r="64" spans="2:10" x14ac:dyDescent="0.2">
      <c r="B64" s="18" t="s">
        <v>68</v>
      </c>
      <c r="C64" s="27" t="s">
        <v>69</v>
      </c>
      <c r="D64" s="25">
        <f>VLOOKUP(B64,'[1]2022'!$A$3:$D$100,4,0)</f>
        <v>24010076524</v>
      </c>
      <c r="E64" s="25"/>
      <c r="F64" s="25">
        <v>18281358650</v>
      </c>
      <c r="G64" s="25"/>
      <c r="H64" s="25"/>
      <c r="I64" s="25"/>
      <c r="J64" s="26">
        <v>0</v>
      </c>
    </row>
    <row r="65" spans="2:10" x14ac:dyDescent="0.2">
      <c r="B65" s="18" t="s">
        <v>70</v>
      </c>
      <c r="C65" s="27" t="s">
        <v>71</v>
      </c>
      <c r="D65" s="25">
        <f>VLOOKUP(B65,'[1]2022'!$A$3:$D$100,4,0)</f>
        <v>1768287059</v>
      </c>
      <c r="E65" s="25"/>
      <c r="F65" s="25">
        <v>1742942129</v>
      </c>
      <c r="G65" s="25"/>
      <c r="H65" s="25"/>
      <c r="I65" s="25"/>
      <c r="J65" s="26">
        <v>0</v>
      </c>
    </row>
    <row r="66" spans="2:10" x14ac:dyDescent="0.2">
      <c r="B66" s="18" t="s">
        <v>72</v>
      </c>
      <c r="C66" s="27" t="s">
        <v>73</v>
      </c>
      <c r="D66" s="25">
        <f>VLOOKUP(B66,'[1]2022'!$A$3:$D$100,4,0)</f>
        <v>25485932744</v>
      </c>
      <c r="E66" s="25"/>
      <c r="F66" s="25">
        <v>28034901515</v>
      </c>
      <c r="G66" s="25"/>
      <c r="H66" s="25"/>
      <c r="I66" s="25"/>
      <c r="J66" s="26">
        <v>0</v>
      </c>
    </row>
    <row r="67" spans="2:10" x14ac:dyDescent="0.2">
      <c r="B67" s="18" t="s">
        <v>74</v>
      </c>
      <c r="C67" s="27" t="s">
        <v>75</v>
      </c>
      <c r="D67" s="25">
        <f>VLOOKUP(B67,'[1]2022'!$A$3:$D$100,4,0)*-1</f>
        <v>698303313</v>
      </c>
      <c r="E67" s="25"/>
      <c r="F67" s="25">
        <v>673233693</v>
      </c>
      <c r="G67" s="25"/>
      <c r="H67" s="25"/>
      <c r="I67" s="25"/>
      <c r="J67" s="26">
        <v>0</v>
      </c>
    </row>
    <row r="68" spans="2:10" ht="25.5" x14ac:dyDescent="0.2">
      <c r="B68" s="18" t="s">
        <v>76</v>
      </c>
      <c r="C68" s="27" t="s">
        <v>77</v>
      </c>
      <c r="D68" s="25">
        <f>VLOOKUP(B68,'[1]2022'!$A$3:$D$100,4,0)*-1</f>
        <v>117759285</v>
      </c>
      <c r="E68" s="25"/>
      <c r="F68" s="25">
        <v>0</v>
      </c>
      <c r="G68" s="25"/>
      <c r="H68" s="25"/>
      <c r="I68" s="25"/>
      <c r="J68" s="26">
        <v>0</v>
      </c>
    </row>
    <row r="69" spans="2:10" hidden="1" x14ac:dyDescent="0.2">
      <c r="B69" s="18" t="s">
        <v>78</v>
      </c>
      <c r="C69" s="3" t="s">
        <v>79</v>
      </c>
      <c r="D69" s="25">
        <f>IFERROR(VLOOKUP(B69,'[1]2022'!$A$3:$D$100,4,0),0)*-1</f>
        <v>0</v>
      </c>
      <c r="E69" s="25"/>
      <c r="F69" s="25">
        <v>0</v>
      </c>
      <c r="G69" s="25"/>
      <c r="H69" s="25"/>
      <c r="I69" s="25"/>
      <c r="J69" s="26">
        <v>0</v>
      </c>
    </row>
    <row r="70" spans="2:10" x14ac:dyDescent="0.2">
      <c r="J70" s="26" t="s">
        <v>18</v>
      </c>
    </row>
    <row r="71" spans="2:10" x14ac:dyDescent="0.2">
      <c r="B71" s="15" t="s">
        <v>29</v>
      </c>
      <c r="C71" s="22" t="s">
        <v>30</v>
      </c>
      <c r="D71" s="23">
        <f>SUM(D72:D76)-D75-D75</f>
        <v>12795343137</v>
      </c>
      <c r="E71" s="24"/>
      <c r="F71" s="23">
        <f>SUM(F72:F76)-F75-F75</f>
        <v>10764129978</v>
      </c>
      <c r="G71" s="24"/>
      <c r="J71" s="26">
        <v>-1</v>
      </c>
    </row>
    <row r="72" spans="2:10" x14ac:dyDescent="0.2">
      <c r="B72" s="18" t="s">
        <v>33</v>
      </c>
      <c r="C72" s="3" t="s">
        <v>34</v>
      </c>
      <c r="D72" s="25">
        <f>VLOOKUP(B72,'[1]2022'!$A$3:$D$100,4,0)</f>
        <v>4809471934</v>
      </c>
      <c r="E72" s="25"/>
      <c r="F72" s="25">
        <v>3952468355</v>
      </c>
      <c r="G72" s="25"/>
      <c r="H72" s="25"/>
      <c r="I72" s="25"/>
      <c r="J72" s="26">
        <v>0</v>
      </c>
    </row>
    <row r="73" spans="2:10" x14ac:dyDescent="0.2">
      <c r="B73" s="18" t="s">
        <v>35</v>
      </c>
      <c r="C73" s="30" t="s">
        <v>36</v>
      </c>
      <c r="D73" s="25">
        <f>VLOOKUP(B73,'[1]2022'!$A$3:$D$100,4,0)</f>
        <v>9543278</v>
      </c>
      <c r="E73" s="25"/>
      <c r="F73" s="25">
        <v>7010973</v>
      </c>
      <c r="G73" s="25"/>
      <c r="H73" s="25"/>
      <c r="I73" s="25"/>
      <c r="J73" s="26">
        <v>0</v>
      </c>
    </row>
    <row r="74" spans="2:10" x14ac:dyDescent="0.2">
      <c r="B74" s="18" t="s">
        <v>80</v>
      </c>
      <c r="C74" s="27" t="s">
        <v>81</v>
      </c>
      <c r="D74" s="25">
        <f>VLOOKUP(B74,'[1]2022'!$A$3:$D$100,4,0)+1</f>
        <v>240136138</v>
      </c>
      <c r="E74" s="25"/>
      <c r="F74" s="25">
        <v>228239646</v>
      </c>
      <c r="G74" s="25"/>
      <c r="H74" s="25"/>
      <c r="I74" s="25"/>
      <c r="J74" s="26">
        <v>-1</v>
      </c>
    </row>
    <row r="75" spans="2:10" x14ac:dyDescent="0.2">
      <c r="B75" s="18" t="s">
        <v>82</v>
      </c>
      <c r="C75" s="27" t="s">
        <v>83</v>
      </c>
      <c r="D75" s="25">
        <f>VLOOKUP(B75,'[1]2022'!$A$3:$D$100,4,0)*-1</f>
        <v>10292013</v>
      </c>
      <c r="E75" s="25"/>
      <c r="F75" s="25">
        <v>561781</v>
      </c>
      <c r="G75" s="25"/>
      <c r="H75" s="25"/>
      <c r="I75" s="25"/>
      <c r="J75" s="26">
        <v>0</v>
      </c>
    </row>
    <row r="76" spans="2:10" ht="28.5" customHeight="1" x14ac:dyDescent="0.2">
      <c r="B76" s="31" t="s">
        <v>84</v>
      </c>
      <c r="C76" s="27" t="s">
        <v>85</v>
      </c>
      <c r="D76" s="32">
        <f>VLOOKUP(B76,'[1]2022'!$A$3:$D$100,4,0)</f>
        <v>7746483800</v>
      </c>
      <c r="E76" s="33"/>
      <c r="F76" s="32">
        <v>6576972785</v>
      </c>
      <c r="G76" s="32"/>
      <c r="H76" s="25"/>
      <c r="I76" s="25"/>
      <c r="J76" s="26">
        <v>0</v>
      </c>
    </row>
    <row r="77" spans="2:10" x14ac:dyDescent="0.2">
      <c r="B77" s="18"/>
      <c r="C77" s="15" t="s">
        <v>86</v>
      </c>
      <c r="D77" s="23">
        <f>+D11+D34</f>
        <v>67061228235</v>
      </c>
      <c r="E77" s="24"/>
      <c r="F77" s="23">
        <f>+F11+F34</f>
        <v>61613788882</v>
      </c>
      <c r="G77" s="24"/>
      <c r="J77" s="26" t="s">
        <v>18</v>
      </c>
    </row>
    <row r="78" spans="2:10" x14ac:dyDescent="0.2">
      <c r="D78" s="25"/>
      <c r="E78" s="3"/>
      <c r="F78" s="25"/>
      <c r="G78" s="25"/>
      <c r="J78" s="26" t="s">
        <v>18</v>
      </c>
    </row>
    <row r="79" spans="2:10" x14ac:dyDescent="0.2">
      <c r="B79" s="9" t="s">
        <v>4</v>
      </c>
      <c r="C79" s="10" t="s">
        <v>5</v>
      </c>
      <c r="D79" s="11" t="str">
        <f>+D7</f>
        <v>ABRIL DE 2022</v>
      </c>
      <c r="E79" s="12"/>
      <c r="F79" s="13" t="str">
        <f>+F7</f>
        <v>ABRIL DE 2021</v>
      </c>
      <c r="G79" s="14"/>
      <c r="J79" s="26" t="s">
        <v>18</v>
      </c>
    </row>
    <row r="80" spans="2:10" x14ac:dyDescent="0.2">
      <c r="B80" s="15"/>
      <c r="C80" s="15"/>
      <c r="D80" s="12"/>
      <c r="E80" s="12"/>
      <c r="F80" s="12"/>
      <c r="G80" s="12"/>
      <c r="J80" s="26" t="s">
        <v>18</v>
      </c>
    </row>
    <row r="81" spans="2:10" x14ac:dyDescent="0.2">
      <c r="B81" s="15"/>
      <c r="C81" s="5" t="s">
        <v>87</v>
      </c>
      <c r="D81" s="12"/>
      <c r="E81" s="12"/>
      <c r="F81" s="12"/>
      <c r="G81" s="12"/>
      <c r="H81" s="34" t="s">
        <v>88</v>
      </c>
      <c r="I81" s="34"/>
      <c r="J81" s="26" t="s">
        <v>18</v>
      </c>
    </row>
    <row r="82" spans="2:10" x14ac:dyDescent="0.2">
      <c r="C82" s="22"/>
      <c r="D82" s="24"/>
      <c r="E82" s="24"/>
      <c r="F82" s="24"/>
      <c r="G82" s="24"/>
      <c r="J82" s="26" t="s">
        <v>18</v>
      </c>
    </row>
    <row r="83" spans="2:10" x14ac:dyDescent="0.2">
      <c r="C83" s="22" t="s">
        <v>89</v>
      </c>
      <c r="D83" s="23">
        <f>+D85+D88+D98+D104</f>
        <v>1145806805</v>
      </c>
      <c r="E83" s="24"/>
      <c r="F83" s="23">
        <f>+F85+F88+F98+F101+F104</f>
        <v>1310050140</v>
      </c>
      <c r="G83" s="24"/>
      <c r="J83" s="26" t="s">
        <v>18</v>
      </c>
    </row>
    <row r="84" spans="2:10" x14ac:dyDescent="0.2">
      <c r="D84" s="25"/>
      <c r="E84" s="25"/>
      <c r="F84" s="25"/>
      <c r="G84" s="25"/>
      <c r="J84" s="26" t="s">
        <v>18</v>
      </c>
    </row>
    <row r="85" spans="2:10" x14ac:dyDescent="0.2">
      <c r="B85" s="15" t="s">
        <v>90</v>
      </c>
      <c r="C85" s="22" t="s">
        <v>91</v>
      </c>
      <c r="D85" s="23">
        <f>+D86</f>
        <v>139786580</v>
      </c>
      <c r="E85" s="24"/>
      <c r="F85" s="23">
        <f>+F86</f>
        <v>134836171</v>
      </c>
      <c r="G85" s="24"/>
      <c r="J85" s="26">
        <v>0</v>
      </c>
    </row>
    <row r="86" spans="2:10" x14ac:dyDescent="0.2">
      <c r="B86" s="18" t="s">
        <v>92</v>
      </c>
      <c r="C86" s="28" t="s">
        <v>93</v>
      </c>
      <c r="D86" s="25">
        <f>VLOOKUP(B86,'[1]2022'!$A$3:$D$100,3,0)</f>
        <v>139786580</v>
      </c>
      <c r="E86" s="25"/>
      <c r="F86" s="25">
        <v>134836171</v>
      </c>
      <c r="G86" s="25"/>
      <c r="H86" s="25"/>
      <c r="I86" s="25"/>
      <c r="J86" s="26">
        <v>0</v>
      </c>
    </row>
    <row r="87" spans="2:10" x14ac:dyDescent="0.2">
      <c r="D87" s="25"/>
      <c r="E87" s="25"/>
      <c r="F87" s="25"/>
      <c r="G87" s="25"/>
      <c r="J87" s="26" t="s">
        <v>18</v>
      </c>
    </row>
    <row r="88" spans="2:10" x14ac:dyDescent="0.2">
      <c r="B88" s="15" t="s">
        <v>94</v>
      </c>
      <c r="C88" s="22" t="s">
        <v>95</v>
      </c>
      <c r="D88" s="23">
        <f>SUM(D89:D96)</f>
        <v>997328102</v>
      </c>
      <c r="E88" s="24"/>
      <c r="F88" s="23">
        <f>SUM(F89:F96)</f>
        <v>1166101330</v>
      </c>
      <c r="G88" s="24"/>
      <c r="J88" s="26">
        <v>0</v>
      </c>
    </row>
    <row r="89" spans="2:10" x14ac:dyDescent="0.2">
      <c r="B89" s="31" t="s">
        <v>96</v>
      </c>
      <c r="C89" s="3" t="s">
        <v>97</v>
      </c>
      <c r="D89" s="25">
        <f>VLOOKUP(B89,'[1]2022'!$A$3:$D$100,3,0)</f>
        <v>88919962</v>
      </c>
      <c r="E89" s="25"/>
      <c r="F89" s="25">
        <v>175719662</v>
      </c>
      <c r="G89" s="25"/>
      <c r="H89" s="25"/>
      <c r="I89" s="25"/>
      <c r="J89" s="26">
        <v>0</v>
      </c>
    </row>
    <row r="90" spans="2:10" ht="12.75" hidden="1" customHeight="1" x14ac:dyDescent="0.2">
      <c r="B90" s="31" t="s">
        <v>98</v>
      </c>
      <c r="C90" s="3" t="s">
        <v>99</v>
      </c>
      <c r="D90" s="25">
        <f>VLOOKUP(B90,'[1]2022'!$A$3:$D$100,3,0)</f>
        <v>0</v>
      </c>
      <c r="E90" s="25"/>
      <c r="F90" s="3">
        <v>0</v>
      </c>
      <c r="H90" s="25"/>
      <c r="I90" s="25"/>
      <c r="J90" s="26">
        <v>0</v>
      </c>
    </row>
    <row r="91" spans="2:10" x14ac:dyDescent="0.2">
      <c r="B91" s="31" t="s">
        <v>100</v>
      </c>
      <c r="C91" s="3" t="s">
        <v>101</v>
      </c>
      <c r="D91" s="25">
        <f>VLOOKUP(B91,'[1]2022'!$A$3:$D$100,3,0)-1</f>
        <v>4728980</v>
      </c>
      <c r="E91" s="25"/>
      <c r="F91" s="25">
        <v>1803052</v>
      </c>
      <c r="G91" s="25"/>
      <c r="H91" s="25"/>
      <c r="I91" s="25"/>
      <c r="J91" s="26">
        <v>1</v>
      </c>
    </row>
    <row r="92" spans="2:10" x14ac:dyDescent="0.2">
      <c r="B92" s="18" t="s">
        <v>102</v>
      </c>
      <c r="C92" s="27" t="s">
        <v>103</v>
      </c>
      <c r="D92" s="25">
        <f>VLOOKUP(B92,'[1]2022'!$A$3:$D$100,3,0)</f>
        <v>212972</v>
      </c>
      <c r="E92" s="25"/>
      <c r="F92" s="25">
        <v>221475</v>
      </c>
      <c r="G92" s="25"/>
      <c r="H92" s="25"/>
      <c r="I92" s="25"/>
      <c r="J92" s="26">
        <v>0</v>
      </c>
    </row>
    <row r="93" spans="2:10" x14ac:dyDescent="0.2">
      <c r="B93" s="18" t="s">
        <v>104</v>
      </c>
      <c r="C93" s="27" t="s">
        <v>105</v>
      </c>
      <c r="D93" s="25">
        <f>VLOOKUP(B93,'[1]2022'!$A$3:$D$100,3,0)</f>
        <v>1268771</v>
      </c>
      <c r="E93" s="25"/>
      <c r="F93" s="25">
        <v>1194834</v>
      </c>
      <c r="G93" s="25"/>
      <c r="H93" s="25"/>
      <c r="I93" s="25"/>
      <c r="J93" s="26">
        <v>0</v>
      </c>
    </row>
    <row r="94" spans="2:10" x14ac:dyDescent="0.2">
      <c r="B94" s="18" t="s">
        <v>106</v>
      </c>
      <c r="C94" s="27" t="s">
        <v>107</v>
      </c>
      <c r="D94" s="25">
        <f>VLOOKUP(B94,'[1]2022'!$A$3:$D$100,3,0)</f>
        <v>36251</v>
      </c>
      <c r="E94" s="25"/>
      <c r="F94" s="25">
        <v>110523</v>
      </c>
      <c r="G94" s="25"/>
      <c r="H94" s="25"/>
      <c r="I94" s="25"/>
      <c r="J94" s="26">
        <v>0</v>
      </c>
    </row>
    <row r="95" spans="2:10" x14ac:dyDescent="0.2">
      <c r="B95" s="18" t="s">
        <v>108</v>
      </c>
      <c r="C95" s="27" t="s">
        <v>109</v>
      </c>
      <c r="D95" s="25">
        <f>VLOOKUP(B95,'[1]2022'!$A$3:$D$100,3,0)</f>
        <v>901749131</v>
      </c>
      <c r="E95" s="25"/>
      <c r="F95" s="25">
        <v>983842692</v>
      </c>
      <c r="G95" s="25"/>
      <c r="H95" s="25"/>
      <c r="I95" s="25"/>
      <c r="J95" s="26">
        <v>0</v>
      </c>
    </row>
    <row r="96" spans="2:10" x14ac:dyDescent="0.2">
      <c r="B96" s="18" t="s">
        <v>110</v>
      </c>
      <c r="C96" s="27" t="s">
        <v>111</v>
      </c>
      <c r="D96" s="25">
        <f>VLOOKUP(B96,'[1]2022'!$A$3:$D$100,3,0)</f>
        <v>412035</v>
      </c>
      <c r="E96" s="25"/>
      <c r="F96" s="25">
        <v>3209092</v>
      </c>
      <c r="G96" s="25"/>
      <c r="H96" s="25"/>
      <c r="I96" s="25"/>
      <c r="J96" s="26">
        <v>0</v>
      </c>
    </row>
    <row r="97" spans="2:10" x14ac:dyDescent="0.2">
      <c r="C97" s="27"/>
      <c r="D97" s="25"/>
      <c r="E97" s="25"/>
      <c r="F97" s="25"/>
      <c r="G97" s="25"/>
      <c r="J97" s="26" t="s">
        <v>18</v>
      </c>
    </row>
    <row r="98" spans="2:10" x14ac:dyDescent="0.2">
      <c r="B98" s="15" t="s">
        <v>112</v>
      </c>
      <c r="C98" s="35" t="s">
        <v>113</v>
      </c>
      <c r="D98" s="23">
        <f>+D99</f>
        <v>8692123</v>
      </c>
      <c r="E98" s="24"/>
      <c r="F98" s="23">
        <f>+F99</f>
        <v>9112639</v>
      </c>
      <c r="G98" s="24"/>
      <c r="J98" s="26">
        <v>0</v>
      </c>
    </row>
    <row r="99" spans="2:10" x14ac:dyDescent="0.2">
      <c r="B99" s="18" t="s">
        <v>114</v>
      </c>
      <c r="C99" s="3" t="s">
        <v>115</v>
      </c>
      <c r="D99" s="25">
        <f>VLOOKUP(B99,'[1]2022'!$A$3:$D$100,3,0)</f>
        <v>8692123</v>
      </c>
      <c r="E99" s="25"/>
      <c r="F99" s="25">
        <v>9112639</v>
      </c>
      <c r="G99" s="25"/>
      <c r="H99" s="25"/>
      <c r="I99" s="25"/>
      <c r="J99" s="26">
        <v>0</v>
      </c>
    </row>
    <row r="100" spans="2:10" x14ac:dyDescent="0.2">
      <c r="D100" s="25"/>
      <c r="E100" s="3"/>
      <c r="F100" s="25"/>
      <c r="G100" s="25"/>
      <c r="J100" s="26" t="s">
        <v>18</v>
      </c>
    </row>
    <row r="101" spans="2:10" ht="12.75" hidden="1" customHeight="1" x14ac:dyDescent="0.2">
      <c r="B101" s="15" t="s">
        <v>116</v>
      </c>
      <c r="C101" s="22" t="s">
        <v>117</v>
      </c>
      <c r="D101" s="23">
        <f>+D102</f>
        <v>0</v>
      </c>
      <c r="E101" s="3"/>
      <c r="F101" s="23">
        <f>+F102</f>
        <v>0</v>
      </c>
      <c r="G101" s="24"/>
      <c r="J101" s="26">
        <v>0</v>
      </c>
    </row>
    <row r="102" spans="2:10" ht="12.75" hidden="1" customHeight="1" x14ac:dyDescent="0.2">
      <c r="B102" s="18" t="s">
        <v>118</v>
      </c>
      <c r="C102" s="3" t="s">
        <v>119</v>
      </c>
      <c r="D102" s="25">
        <f>VLOOKUP(B102,'[1]2022'!$A$3:$D$100,3,0)</f>
        <v>0</v>
      </c>
      <c r="E102" s="3"/>
      <c r="F102" s="25">
        <v>0</v>
      </c>
      <c r="G102" s="25"/>
      <c r="J102" s="26">
        <v>0</v>
      </c>
    </row>
    <row r="103" spans="2:10" ht="12.75" hidden="1" customHeight="1" x14ac:dyDescent="0.2">
      <c r="D103" s="25"/>
      <c r="E103" s="3"/>
      <c r="F103" s="25"/>
      <c r="G103" s="25"/>
      <c r="J103" s="26" t="s">
        <v>18</v>
      </c>
    </row>
    <row r="104" spans="2:10" ht="12.75" hidden="1" customHeight="1" x14ac:dyDescent="0.2">
      <c r="B104" s="15" t="s">
        <v>120</v>
      </c>
      <c r="C104" s="22" t="s">
        <v>121</v>
      </c>
      <c r="D104" s="23">
        <f>+D105</f>
        <v>0</v>
      </c>
      <c r="E104" s="24"/>
      <c r="F104" s="23">
        <f>+F105</f>
        <v>0</v>
      </c>
      <c r="G104" s="24"/>
      <c r="J104" s="26">
        <v>0</v>
      </c>
    </row>
    <row r="105" spans="2:10" ht="12.75" hidden="1" customHeight="1" x14ac:dyDescent="0.2">
      <c r="B105" s="18" t="s">
        <v>122</v>
      </c>
      <c r="C105" s="3" t="s">
        <v>123</v>
      </c>
      <c r="D105" s="25">
        <f>VLOOKUP(B105,'[1]2022'!$A$3:$D$100,3,0)</f>
        <v>0</v>
      </c>
      <c r="E105" s="25"/>
      <c r="F105" s="25">
        <v>0</v>
      </c>
      <c r="G105" s="25"/>
      <c r="H105" s="25"/>
      <c r="I105" s="25"/>
      <c r="J105" s="26">
        <v>0</v>
      </c>
    </row>
    <row r="106" spans="2:10" ht="12.75" hidden="1" customHeight="1" x14ac:dyDescent="0.2">
      <c r="B106" s="18"/>
      <c r="D106" s="25"/>
      <c r="E106" s="25"/>
      <c r="F106" s="25"/>
      <c r="G106" s="25"/>
      <c r="J106" s="26" t="s">
        <v>18</v>
      </c>
    </row>
    <row r="107" spans="2:10" x14ac:dyDescent="0.2">
      <c r="B107" s="18"/>
      <c r="C107" s="22" t="s">
        <v>124</v>
      </c>
      <c r="D107" s="23">
        <f>+D109+D112+D117</f>
        <v>33983069340</v>
      </c>
      <c r="E107" s="24"/>
      <c r="F107" s="23">
        <f>+F109+F112+F117</f>
        <v>31160152515</v>
      </c>
      <c r="G107" s="24"/>
      <c r="J107" s="26" t="s">
        <v>18</v>
      </c>
    </row>
    <row r="108" spans="2:10" x14ac:dyDescent="0.2">
      <c r="B108" s="18"/>
      <c r="D108" s="25"/>
      <c r="E108" s="25"/>
      <c r="F108" s="25"/>
      <c r="G108" s="25"/>
      <c r="J108" s="26" t="s">
        <v>18</v>
      </c>
    </row>
    <row r="109" spans="2:10" x14ac:dyDescent="0.2">
      <c r="B109" s="15" t="s">
        <v>90</v>
      </c>
      <c r="C109" s="22" t="s">
        <v>91</v>
      </c>
      <c r="D109" s="23">
        <f>+D110</f>
        <v>11116025186</v>
      </c>
      <c r="E109" s="24"/>
      <c r="F109" s="23">
        <f>+F110</f>
        <v>9321169893</v>
      </c>
      <c r="G109" s="24"/>
      <c r="J109" s="26">
        <v>0</v>
      </c>
    </row>
    <row r="110" spans="2:10" x14ac:dyDescent="0.2">
      <c r="B110" s="18" t="s">
        <v>92</v>
      </c>
      <c r="C110" s="28" t="s">
        <v>93</v>
      </c>
      <c r="D110" s="25">
        <f>VLOOKUP(B110,'[1]2022'!$A$3:$D$100,4,0)</f>
        <v>11116025186</v>
      </c>
      <c r="E110" s="25"/>
      <c r="F110" s="25">
        <v>9321169893</v>
      </c>
      <c r="G110" s="25"/>
      <c r="H110" s="25"/>
      <c r="I110" s="25"/>
      <c r="J110" s="26">
        <v>0</v>
      </c>
    </row>
    <row r="111" spans="2:10" x14ac:dyDescent="0.2">
      <c r="D111" s="25"/>
      <c r="E111" s="3"/>
      <c r="F111" s="25"/>
      <c r="G111" s="25"/>
      <c r="J111" s="26" t="s">
        <v>18</v>
      </c>
    </row>
    <row r="112" spans="2:10" x14ac:dyDescent="0.2">
      <c r="B112" s="15" t="s">
        <v>116</v>
      </c>
      <c r="C112" s="22" t="s">
        <v>117</v>
      </c>
      <c r="D112" s="23">
        <f>SUM(D113:D115)</f>
        <v>360502715</v>
      </c>
      <c r="E112" s="24"/>
      <c r="F112" s="23">
        <f>SUM(F113:F115)</f>
        <v>273999877</v>
      </c>
      <c r="G112" s="24"/>
      <c r="J112" s="26">
        <v>0</v>
      </c>
    </row>
    <row r="113" spans="2:10" x14ac:dyDescent="0.2">
      <c r="B113" s="18" t="s">
        <v>125</v>
      </c>
      <c r="C113" s="3" t="s">
        <v>126</v>
      </c>
      <c r="D113" s="25">
        <f>VLOOKUP(B113,'[1]2022'!$A$3:$D$100,4,0)</f>
        <v>360502715</v>
      </c>
      <c r="E113" s="24"/>
      <c r="F113" s="25">
        <v>273999877</v>
      </c>
      <c r="G113" s="25"/>
      <c r="H113" s="25"/>
      <c r="I113" s="25"/>
      <c r="J113" s="26">
        <v>0</v>
      </c>
    </row>
    <row r="114" spans="2:10" ht="12.75" hidden="1" customHeight="1" x14ac:dyDescent="0.2">
      <c r="B114" s="18" t="s">
        <v>127</v>
      </c>
      <c r="C114" s="3" t="s">
        <v>128</v>
      </c>
      <c r="D114" s="25">
        <f>VLOOKUP(B114,'[1]2022'!$A$3:$D$100,4,0)</f>
        <v>0</v>
      </c>
      <c r="E114" s="25"/>
      <c r="F114" s="25">
        <v>0</v>
      </c>
      <c r="G114" s="25"/>
      <c r="H114" s="25"/>
      <c r="I114" s="25"/>
      <c r="J114" s="26">
        <v>0</v>
      </c>
    </row>
    <row r="115" spans="2:10" ht="12.75" hidden="1" customHeight="1" x14ac:dyDescent="0.2">
      <c r="B115" s="18" t="s">
        <v>118</v>
      </c>
      <c r="C115" s="3" t="s">
        <v>119</v>
      </c>
      <c r="D115" s="25">
        <f>VLOOKUP(B115,'[1]2022'!$A$3:$D$100,4,0)</f>
        <v>0</v>
      </c>
      <c r="E115" s="25"/>
      <c r="F115" s="25">
        <v>0</v>
      </c>
      <c r="G115" s="25"/>
      <c r="H115" s="25"/>
      <c r="I115" s="25"/>
      <c r="J115" s="26">
        <v>0</v>
      </c>
    </row>
    <row r="116" spans="2:10" x14ac:dyDescent="0.2">
      <c r="D116" s="25"/>
      <c r="E116" s="3"/>
      <c r="F116" s="25"/>
      <c r="G116" s="25"/>
      <c r="J116" s="26" t="s">
        <v>18</v>
      </c>
    </row>
    <row r="117" spans="2:10" x14ac:dyDescent="0.2">
      <c r="B117" s="15" t="s">
        <v>120</v>
      </c>
      <c r="C117" s="22" t="s">
        <v>121</v>
      </c>
      <c r="D117" s="23">
        <f>+D118+D119</f>
        <v>22506541439</v>
      </c>
      <c r="E117" s="24"/>
      <c r="F117" s="23">
        <f>+F118+F119</f>
        <v>21564982745</v>
      </c>
      <c r="G117" s="24"/>
      <c r="J117" s="26">
        <v>0</v>
      </c>
    </row>
    <row r="118" spans="2:10" x14ac:dyDescent="0.2">
      <c r="B118" s="18" t="s">
        <v>122</v>
      </c>
      <c r="C118" s="3" t="s">
        <v>123</v>
      </c>
      <c r="D118" s="25">
        <f>VLOOKUP(B118,'[1]2022'!$A$3:$D$100,4,0)</f>
        <v>17892799</v>
      </c>
      <c r="E118" s="24"/>
      <c r="F118" s="25">
        <v>17892799</v>
      </c>
      <c r="G118" s="25"/>
      <c r="H118" s="25"/>
      <c r="I118" s="25"/>
      <c r="J118" s="26">
        <v>0</v>
      </c>
    </row>
    <row r="119" spans="2:10" x14ac:dyDescent="0.2">
      <c r="B119" s="18" t="s">
        <v>129</v>
      </c>
      <c r="C119" s="3" t="s">
        <v>130</v>
      </c>
      <c r="D119" s="25">
        <f>VLOOKUP(B119,'[1]2022'!$A$3:$D$100,4,0)-1</f>
        <v>22488648640</v>
      </c>
      <c r="E119" s="25"/>
      <c r="F119" s="25">
        <v>21547089946</v>
      </c>
      <c r="G119" s="25"/>
      <c r="H119" s="25"/>
      <c r="I119" s="25"/>
      <c r="J119" s="26">
        <v>1</v>
      </c>
    </row>
    <row r="120" spans="2:10" x14ac:dyDescent="0.2">
      <c r="B120" s="18"/>
      <c r="D120" s="25"/>
      <c r="E120" s="25"/>
      <c r="F120" s="25"/>
      <c r="G120" s="25"/>
      <c r="J120" s="26" t="s">
        <v>18</v>
      </c>
    </row>
    <row r="121" spans="2:10" x14ac:dyDescent="0.2">
      <c r="B121" s="21"/>
      <c r="C121" s="15" t="s">
        <v>131</v>
      </c>
      <c r="D121" s="23">
        <f>+D83+D107</f>
        <v>35128876145</v>
      </c>
      <c r="E121" s="24"/>
      <c r="F121" s="23">
        <f>+F83+F107</f>
        <v>32470202655</v>
      </c>
      <c r="G121" s="24"/>
      <c r="J121" s="26" t="s">
        <v>18</v>
      </c>
    </row>
    <row r="122" spans="2:10" x14ac:dyDescent="0.2">
      <c r="B122" s="21"/>
      <c r="C122" s="22"/>
      <c r="D122" s="24"/>
      <c r="E122" s="24"/>
      <c r="F122" s="24"/>
      <c r="G122" s="24"/>
      <c r="J122" s="26" t="s">
        <v>18</v>
      </c>
    </row>
    <row r="123" spans="2:10" x14ac:dyDescent="0.2">
      <c r="B123" s="21"/>
      <c r="C123" s="15" t="s">
        <v>132</v>
      </c>
      <c r="D123" s="24"/>
      <c r="E123" s="24"/>
      <c r="F123" s="24"/>
      <c r="G123" s="24"/>
      <c r="J123" s="26" t="s">
        <v>18</v>
      </c>
    </row>
    <row r="124" spans="2:10" x14ac:dyDescent="0.2">
      <c r="B124" s="21"/>
      <c r="C124" s="22"/>
      <c r="D124" s="24"/>
      <c r="E124" s="24"/>
      <c r="F124" s="24"/>
      <c r="G124" s="24"/>
      <c r="J124" s="26" t="s">
        <v>18</v>
      </c>
    </row>
    <row r="125" spans="2:10" x14ac:dyDescent="0.2">
      <c r="B125" s="15" t="s">
        <v>133</v>
      </c>
      <c r="C125" s="22" t="s">
        <v>134</v>
      </c>
      <c r="D125" s="23">
        <f>SUM(D126:D128)</f>
        <v>31932352090</v>
      </c>
      <c r="E125" s="24"/>
      <c r="F125" s="23">
        <f>SUM(F126:F128)</f>
        <v>29143586227</v>
      </c>
      <c r="G125" s="24"/>
      <c r="J125" s="26">
        <v>-505246167</v>
      </c>
    </row>
    <row r="126" spans="2:10" x14ac:dyDescent="0.2">
      <c r="B126" s="18" t="s">
        <v>135</v>
      </c>
      <c r="C126" s="3" t="s">
        <v>136</v>
      </c>
      <c r="D126" s="25">
        <f>VLOOKUP(B126,'[1]2022'!$A$3:$D$100,4,0)</f>
        <v>13090486612</v>
      </c>
      <c r="E126" s="25"/>
      <c r="F126" s="25">
        <v>13090486612</v>
      </c>
      <c r="G126" s="25"/>
      <c r="H126" s="25"/>
      <c r="I126" s="25"/>
      <c r="J126" s="26">
        <v>0</v>
      </c>
    </row>
    <row r="127" spans="2:10" x14ac:dyDescent="0.2">
      <c r="B127" s="18" t="s">
        <v>137</v>
      </c>
      <c r="C127" s="3" t="s">
        <v>138</v>
      </c>
      <c r="D127" s="25">
        <f>VLOOKUP(B127,'[1]2022'!$A$3:$D$100,4,0)</f>
        <v>18336619311</v>
      </c>
      <c r="E127" s="25"/>
      <c r="F127" s="25">
        <v>15735194464</v>
      </c>
      <c r="G127" s="25"/>
      <c r="H127" s="25"/>
      <c r="I127" s="25"/>
      <c r="J127" s="26">
        <v>0</v>
      </c>
    </row>
    <row r="128" spans="2:10" x14ac:dyDescent="0.2">
      <c r="B128" s="18" t="s">
        <v>139</v>
      </c>
      <c r="C128" s="3" t="s">
        <v>140</v>
      </c>
      <c r="D128" s="25">
        <f>+'[1]Anexo (3) Form'!D29</f>
        <v>505246167</v>
      </c>
      <c r="E128" s="25"/>
      <c r="F128" s="25">
        <v>317905151</v>
      </c>
      <c r="G128" s="25"/>
      <c r="H128" s="25"/>
      <c r="I128" s="25"/>
      <c r="J128" s="26">
        <v>-505246167</v>
      </c>
    </row>
    <row r="129" spans="2:10" x14ac:dyDescent="0.2">
      <c r="B129" s="18"/>
      <c r="D129" s="25"/>
      <c r="E129" s="25"/>
      <c r="F129" s="25"/>
      <c r="G129" s="25"/>
      <c r="H129" s="25"/>
      <c r="I129" s="25"/>
      <c r="J129" s="26" t="s">
        <v>18</v>
      </c>
    </row>
    <row r="130" spans="2:10" x14ac:dyDescent="0.2">
      <c r="B130" s="18"/>
      <c r="D130" s="25"/>
      <c r="E130" s="25"/>
      <c r="F130" s="25"/>
      <c r="G130" s="25"/>
      <c r="J130" s="26" t="s">
        <v>18</v>
      </c>
    </row>
    <row r="131" spans="2:10" x14ac:dyDescent="0.2">
      <c r="B131" s="21"/>
      <c r="C131" s="15" t="s">
        <v>141</v>
      </c>
      <c r="D131" s="23">
        <f>+D125</f>
        <v>31932352090</v>
      </c>
      <c r="E131" s="24"/>
      <c r="F131" s="23">
        <f>+F125</f>
        <v>29143586227</v>
      </c>
      <c r="G131" s="24"/>
      <c r="J131" s="26" t="s">
        <v>18</v>
      </c>
    </row>
    <row r="132" spans="2:10" x14ac:dyDescent="0.2">
      <c r="D132" s="25"/>
      <c r="E132" s="3"/>
      <c r="F132" s="25"/>
      <c r="G132" s="25"/>
      <c r="J132" s="26" t="s">
        <v>18</v>
      </c>
    </row>
    <row r="133" spans="2:10" x14ac:dyDescent="0.2">
      <c r="B133" s="18"/>
      <c r="C133" s="15" t="s">
        <v>142</v>
      </c>
      <c r="D133" s="23">
        <f>+D121+D131</f>
        <v>67061228235</v>
      </c>
      <c r="E133" s="24"/>
      <c r="F133" s="23">
        <f>+F121+F131</f>
        <v>61613788882</v>
      </c>
      <c r="G133" s="24"/>
      <c r="J133" s="26" t="s">
        <v>18</v>
      </c>
    </row>
    <row r="134" spans="2:10" x14ac:dyDescent="0.2">
      <c r="D134" s="36"/>
      <c r="E134" s="37"/>
      <c r="F134" s="36"/>
      <c r="G134" s="36"/>
      <c r="J134" s="26" t="s">
        <v>18</v>
      </c>
    </row>
    <row r="135" spans="2:10" x14ac:dyDescent="0.2">
      <c r="D135" s="36"/>
      <c r="E135" s="37"/>
      <c r="F135" s="36"/>
      <c r="G135" s="36"/>
      <c r="J135" s="26" t="s">
        <v>18</v>
      </c>
    </row>
    <row r="136" spans="2:10" x14ac:dyDescent="0.2">
      <c r="C136" s="15" t="s">
        <v>143</v>
      </c>
      <c r="D136" s="38"/>
      <c r="E136" s="38"/>
      <c r="F136" s="38"/>
      <c r="G136" s="38"/>
      <c r="J136" s="26" t="s">
        <v>18</v>
      </c>
    </row>
    <row r="137" spans="2:10" x14ac:dyDescent="0.2">
      <c r="D137" s="36"/>
      <c r="E137" s="37"/>
      <c r="F137" s="36"/>
      <c r="G137" s="36"/>
      <c r="J137" s="26" t="s">
        <v>18</v>
      </c>
    </row>
    <row r="138" spans="2:10" x14ac:dyDescent="0.2">
      <c r="C138" s="39" t="s">
        <v>144</v>
      </c>
      <c r="D138" s="23">
        <f>+D140+D144-D150</f>
        <v>0</v>
      </c>
      <c r="E138" s="24"/>
      <c r="F138" s="23">
        <f>+F140+F144-F150</f>
        <v>0</v>
      </c>
      <c r="G138" s="24"/>
      <c r="J138" s="26" t="s">
        <v>18</v>
      </c>
    </row>
    <row r="139" spans="2:10" x14ac:dyDescent="0.2">
      <c r="C139" s="39"/>
      <c r="D139" s="24"/>
      <c r="E139" s="24"/>
      <c r="F139" s="24"/>
      <c r="G139" s="24"/>
      <c r="J139" s="26" t="s">
        <v>18</v>
      </c>
    </row>
    <row r="140" spans="2:10" x14ac:dyDescent="0.2">
      <c r="B140" s="15" t="s">
        <v>145</v>
      </c>
      <c r="C140" s="39" t="s">
        <v>146</v>
      </c>
      <c r="D140" s="24">
        <f>+D141+D142</f>
        <v>427995553</v>
      </c>
      <c r="E140" s="25"/>
      <c r="F140" s="24">
        <f>+F141</f>
        <v>144569827</v>
      </c>
      <c r="G140" s="24"/>
      <c r="J140" s="26">
        <v>0</v>
      </c>
    </row>
    <row r="141" spans="2:10" x14ac:dyDescent="0.2">
      <c r="B141" s="18" t="s">
        <v>147</v>
      </c>
      <c r="C141" s="40" t="s">
        <v>148</v>
      </c>
      <c r="D141" s="25">
        <f>VLOOKUP(B141,'[1]2022'!$A$3:$D$100,4,0)</f>
        <v>411403553</v>
      </c>
      <c r="E141" s="25"/>
      <c r="F141" s="25">
        <v>144569827</v>
      </c>
      <c r="G141" s="25"/>
      <c r="J141" s="26">
        <v>0</v>
      </c>
    </row>
    <row r="142" spans="2:10" x14ac:dyDescent="0.2">
      <c r="B142" s="18" t="s">
        <v>149</v>
      </c>
      <c r="C142" s="40" t="s">
        <v>150</v>
      </c>
      <c r="D142" s="25">
        <f>VLOOKUP(B142,'[1]2022'!$A$3:$D$100,4,0)</f>
        <v>16592000</v>
      </c>
      <c r="E142" s="25"/>
      <c r="F142" s="25">
        <v>0</v>
      </c>
      <c r="G142" s="25"/>
      <c r="J142" s="26">
        <v>0</v>
      </c>
    </row>
    <row r="143" spans="2:10" x14ac:dyDescent="0.2">
      <c r="B143" s="18"/>
      <c r="C143" s="40"/>
      <c r="D143" s="25"/>
      <c r="E143" s="25"/>
      <c r="F143" s="25"/>
      <c r="G143" s="25"/>
      <c r="J143" s="26" t="s">
        <v>18</v>
      </c>
    </row>
    <row r="144" spans="2:10" x14ac:dyDescent="0.2">
      <c r="B144" s="15" t="s">
        <v>151</v>
      </c>
      <c r="C144" s="22" t="s">
        <v>152</v>
      </c>
      <c r="D144" s="24">
        <f>D145+D146+D147+D148</f>
        <v>146019</v>
      </c>
      <c r="E144" s="25"/>
      <c r="F144" s="24">
        <f>F145+F146+F147+F148</f>
        <v>203381</v>
      </c>
      <c r="G144" s="24"/>
      <c r="J144" s="26">
        <v>0</v>
      </c>
    </row>
    <row r="145" spans="2:10" x14ac:dyDescent="0.2">
      <c r="B145" s="18" t="s">
        <v>153</v>
      </c>
      <c r="C145" s="3" t="s">
        <v>154</v>
      </c>
      <c r="D145" s="25">
        <f>VLOOKUP(B145,'[1]2022'!$A$3:$D$100,4,0)</f>
        <v>0</v>
      </c>
      <c r="E145" s="25"/>
      <c r="F145" s="25">
        <v>48069</v>
      </c>
      <c r="G145" s="25"/>
      <c r="J145" s="26">
        <v>0</v>
      </c>
    </row>
    <row r="146" spans="2:10" x14ac:dyDescent="0.2">
      <c r="B146" s="18" t="s">
        <v>155</v>
      </c>
      <c r="C146" s="3" t="s">
        <v>156</v>
      </c>
      <c r="D146" s="25">
        <f>VLOOKUP(B146,'[1]2022'!$A$3:$D$100,4,0)</f>
        <v>143675</v>
      </c>
      <c r="E146" s="25"/>
      <c r="F146" s="25">
        <v>155312</v>
      </c>
      <c r="G146" s="25"/>
      <c r="J146" s="26">
        <v>0</v>
      </c>
    </row>
    <row r="147" spans="2:10" x14ac:dyDescent="0.2">
      <c r="B147" s="18" t="s">
        <v>157</v>
      </c>
      <c r="C147" s="3" t="s">
        <v>158</v>
      </c>
      <c r="D147" s="25">
        <f>VLOOKUP(B147,'[1]2022'!$A$3:$D$100,4,0)</f>
        <v>2344</v>
      </c>
      <c r="E147" s="25"/>
      <c r="F147" s="25">
        <v>0</v>
      </c>
      <c r="G147" s="25"/>
      <c r="J147" s="26">
        <v>0</v>
      </c>
    </row>
    <row r="148" spans="2:10" hidden="1" x14ac:dyDescent="0.2">
      <c r="B148" s="18" t="s">
        <v>159</v>
      </c>
      <c r="C148" s="3" t="s">
        <v>160</v>
      </c>
      <c r="D148" s="25">
        <f>VLOOKUP(B148,'[1]2022'!$A$3:$D$100,4,0)</f>
        <v>0</v>
      </c>
      <c r="E148" s="25"/>
      <c r="F148" s="25">
        <v>0</v>
      </c>
      <c r="G148" s="25"/>
      <c r="H148" s="41"/>
      <c r="I148" s="41"/>
      <c r="J148" s="26">
        <v>0</v>
      </c>
    </row>
    <row r="149" spans="2:10" x14ac:dyDescent="0.2">
      <c r="B149" s="18"/>
      <c r="D149" s="25"/>
      <c r="E149" s="25"/>
      <c r="F149" s="25"/>
      <c r="G149" s="25"/>
      <c r="J149" s="26" t="s">
        <v>18</v>
      </c>
    </row>
    <row r="150" spans="2:10" x14ac:dyDescent="0.2">
      <c r="B150" s="15" t="s">
        <v>161</v>
      </c>
      <c r="C150" s="22" t="s">
        <v>162</v>
      </c>
      <c r="D150" s="24">
        <f>+D151+D152</f>
        <v>428141572</v>
      </c>
      <c r="E150" s="25"/>
      <c r="F150" s="24">
        <f>+F151+F152</f>
        <v>144773208</v>
      </c>
      <c r="G150" s="24"/>
      <c r="J150" s="26">
        <v>0</v>
      </c>
    </row>
    <row r="151" spans="2:10" x14ac:dyDescent="0.2">
      <c r="B151" s="18" t="s">
        <v>163</v>
      </c>
      <c r="C151" s="3" t="s">
        <v>164</v>
      </c>
      <c r="D151" s="25">
        <f>VLOOKUP(B151,'[1]2022'!$A$3:$D$100,4,0)*-1</f>
        <v>427995553</v>
      </c>
      <c r="E151" s="25"/>
      <c r="F151" s="25">
        <v>144569827</v>
      </c>
      <c r="G151" s="25"/>
      <c r="J151" s="26">
        <v>0</v>
      </c>
    </row>
    <row r="152" spans="2:10" x14ac:dyDescent="0.2">
      <c r="B152" s="18" t="s">
        <v>165</v>
      </c>
      <c r="C152" s="3" t="s">
        <v>166</v>
      </c>
      <c r="D152" s="25">
        <f>VLOOKUP(B152,'[1]2022'!$A$3:$D$100,4,0)*-1</f>
        <v>146019</v>
      </c>
      <c r="E152" s="25"/>
      <c r="F152" s="25">
        <v>203381</v>
      </c>
      <c r="G152" s="25"/>
      <c r="J152" s="26">
        <v>0</v>
      </c>
    </row>
    <row r="153" spans="2:10" x14ac:dyDescent="0.2">
      <c r="B153" s="18"/>
      <c r="D153" s="25"/>
      <c r="E153" s="25"/>
      <c r="F153" s="25"/>
      <c r="G153" s="25"/>
      <c r="J153" s="26" t="s">
        <v>18</v>
      </c>
    </row>
    <row r="154" spans="2:10" x14ac:dyDescent="0.2">
      <c r="D154" s="25"/>
      <c r="F154" s="25"/>
      <c r="G154" s="25"/>
      <c r="J154" s="26" t="s">
        <v>18</v>
      </c>
    </row>
    <row r="155" spans="2:10" x14ac:dyDescent="0.2">
      <c r="D155" s="25"/>
      <c r="F155" s="25"/>
      <c r="G155" s="25"/>
      <c r="J155" s="26" t="s">
        <v>18</v>
      </c>
    </row>
    <row r="156" spans="2:10" x14ac:dyDescent="0.2">
      <c r="B156" s="9" t="s">
        <v>4</v>
      </c>
      <c r="C156" s="10" t="s">
        <v>5</v>
      </c>
      <c r="D156" s="11" t="str">
        <f>+D7</f>
        <v>ABRIL DE 2022</v>
      </c>
      <c r="E156" s="12"/>
      <c r="F156" s="13" t="str">
        <f>+F7</f>
        <v>ABRIL DE 2021</v>
      </c>
      <c r="G156" s="14"/>
      <c r="J156" s="26" t="s">
        <v>18</v>
      </c>
    </row>
    <row r="157" spans="2:10" x14ac:dyDescent="0.2">
      <c r="D157" s="25"/>
      <c r="F157" s="25"/>
      <c r="G157" s="25"/>
      <c r="J157" s="26" t="s">
        <v>18</v>
      </c>
    </row>
    <row r="158" spans="2:10" x14ac:dyDescent="0.2">
      <c r="D158" s="25"/>
      <c r="F158" s="25"/>
      <c r="G158" s="25"/>
      <c r="J158" s="26" t="s">
        <v>18</v>
      </c>
    </row>
    <row r="159" spans="2:10" x14ac:dyDescent="0.2">
      <c r="B159" s="18"/>
      <c r="C159" s="22" t="s">
        <v>167</v>
      </c>
      <c r="D159" s="23">
        <f>+D161+D165-D169</f>
        <v>0</v>
      </c>
      <c r="E159" s="24"/>
      <c r="F159" s="23">
        <f>+F161+F165-F169</f>
        <v>0</v>
      </c>
      <c r="G159" s="24"/>
      <c r="J159" s="26" t="s">
        <v>18</v>
      </c>
    </row>
    <row r="160" spans="2:10" x14ac:dyDescent="0.2">
      <c r="B160" s="18"/>
      <c r="C160" s="22"/>
      <c r="D160" s="24"/>
      <c r="E160" s="24"/>
      <c r="F160" s="24"/>
      <c r="G160" s="24"/>
      <c r="J160" s="26" t="s">
        <v>18</v>
      </c>
    </row>
    <row r="161" spans="2:10" x14ac:dyDescent="0.2">
      <c r="B161" s="15" t="s">
        <v>168</v>
      </c>
      <c r="C161" s="39" t="s">
        <v>169</v>
      </c>
      <c r="D161" s="24">
        <f>+D162+D163</f>
        <v>5611996839</v>
      </c>
      <c r="E161" s="25"/>
      <c r="F161" s="24">
        <f>+F162+F163</f>
        <v>3795930006</v>
      </c>
      <c r="G161" s="24"/>
      <c r="J161" s="26">
        <v>0</v>
      </c>
    </row>
    <row r="162" spans="2:10" x14ac:dyDescent="0.2">
      <c r="B162" s="18" t="s">
        <v>170</v>
      </c>
      <c r="C162" s="40" t="s">
        <v>148</v>
      </c>
      <c r="D162" s="25">
        <f>VLOOKUP(B162,'[1]2022'!$A$3:$D$100,4,0)-1</f>
        <v>4084777548</v>
      </c>
      <c r="E162" s="25"/>
      <c r="F162" s="25">
        <v>2909734245</v>
      </c>
      <c r="G162" s="25"/>
      <c r="J162" s="26">
        <v>1</v>
      </c>
    </row>
    <row r="163" spans="2:10" x14ac:dyDescent="0.2">
      <c r="B163" s="18" t="s">
        <v>171</v>
      </c>
      <c r="C163" s="40" t="s">
        <v>172</v>
      </c>
      <c r="D163" s="25">
        <f>VLOOKUP(B163,'[1]2022'!$A$3:$D$100,4,0)</f>
        <v>1527219291</v>
      </c>
      <c r="E163" s="25"/>
      <c r="F163" s="25">
        <v>886195761</v>
      </c>
      <c r="G163" s="25"/>
      <c r="J163" s="26">
        <v>0</v>
      </c>
    </row>
    <row r="164" spans="2:10" x14ac:dyDescent="0.2">
      <c r="B164" s="18"/>
      <c r="C164" s="40"/>
      <c r="D164" s="25"/>
      <c r="E164" s="25"/>
      <c r="F164" s="25"/>
      <c r="G164" s="25"/>
      <c r="J164" s="26" t="s">
        <v>18</v>
      </c>
    </row>
    <row r="165" spans="2:10" x14ac:dyDescent="0.2">
      <c r="B165" s="15" t="s">
        <v>173</v>
      </c>
      <c r="C165" s="39" t="s">
        <v>174</v>
      </c>
      <c r="D165" s="24">
        <f>+D166+D167</f>
        <v>14964538682</v>
      </c>
      <c r="E165" s="24"/>
      <c r="F165" s="24">
        <f>+F166+F167</f>
        <v>13090450011</v>
      </c>
      <c r="G165" s="24"/>
      <c r="J165" s="26">
        <v>0</v>
      </c>
    </row>
    <row r="166" spans="2:10" x14ac:dyDescent="0.2">
      <c r="B166" s="18" t="s">
        <v>175</v>
      </c>
      <c r="C166" s="40" t="s">
        <v>176</v>
      </c>
      <c r="D166" s="25">
        <f>VLOOKUP(B166,'[1]2022'!$A$3:$D$100,4,0)</f>
        <v>14964422303</v>
      </c>
      <c r="E166" s="25"/>
      <c r="F166" s="25">
        <v>13090132449</v>
      </c>
      <c r="G166" s="25"/>
      <c r="J166" s="26">
        <v>0</v>
      </c>
    </row>
    <row r="167" spans="2:10" x14ac:dyDescent="0.2">
      <c r="B167" s="18" t="s">
        <v>177</v>
      </c>
      <c r="C167" s="40" t="s">
        <v>178</v>
      </c>
      <c r="D167" s="25">
        <f>VLOOKUP(B167,'[1]2022'!$A$3:$D$100,4,0)</f>
        <v>116379</v>
      </c>
      <c r="E167" s="25"/>
      <c r="F167" s="25">
        <v>317562</v>
      </c>
      <c r="G167" s="25"/>
      <c r="J167" s="26">
        <v>0</v>
      </c>
    </row>
    <row r="168" spans="2:10" x14ac:dyDescent="0.2">
      <c r="B168" s="18"/>
      <c r="C168" s="40"/>
      <c r="D168" s="25"/>
      <c r="E168" s="25"/>
      <c r="F168" s="25"/>
      <c r="G168" s="25"/>
      <c r="J168" s="26" t="s">
        <v>18</v>
      </c>
    </row>
    <row r="169" spans="2:10" x14ac:dyDescent="0.2">
      <c r="B169" s="15" t="s">
        <v>179</v>
      </c>
      <c r="C169" s="22" t="s">
        <v>180</v>
      </c>
      <c r="D169" s="24">
        <f>+D170+D171</f>
        <v>20576535521</v>
      </c>
      <c r="E169" s="25"/>
      <c r="F169" s="24">
        <f>+F170+F171</f>
        <v>16886380017</v>
      </c>
      <c r="G169" s="24"/>
      <c r="J169" s="26">
        <v>-1</v>
      </c>
    </row>
    <row r="170" spans="2:10" x14ac:dyDescent="0.2">
      <c r="B170" s="18" t="s">
        <v>181</v>
      </c>
      <c r="C170" s="3" t="s">
        <v>182</v>
      </c>
      <c r="D170" s="25">
        <f>VLOOKUP(B170,'[1]2022'!$A$3:$D$100,4,0)*-1</f>
        <v>5611996839</v>
      </c>
      <c r="E170" s="25"/>
      <c r="F170" s="25">
        <v>3795930006</v>
      </c>
      <c r="G170" s="25"/>
      <c r="J170" s="26">
        <v>0</v>
      </c>
    </row>
    <row r="171" spans="2:10" x14ac:dyDescent="0.2">
      <c r="B171" s="18" t="s">
        <v>183</v>
      </c>
      <c r="C171" s="3" t="s">
        <v>184</v>
      </c>
      <c r="D171" s="25">
        <f>VLOOKUP(B171,'[1]2022'!$A$3:$D$100,4,0)*-1</f>
        <v>14964538682</v>
      </c>
      <c r="E171" s="42"/>
      <c r="F171" s="25">
        <v>13090450011</v>
      </c>
      <c r="G171" s="25"/>
      <c r="J171" s="26">
        <v>0</v>
      </c>
    </row>
    <row r="172" spans="2:10" hidden="1" x14ac:dyDescent="0.2">
      <c r="D172" s="43">
        <f>+D77-D133</f>
        <v>0</v>
      </c>
      <c r="E172" s="43"/>
      <c r="F172" s="43">
        <f>+F77-F133</f>
        <v>0</v>
      </c>
      <c r="G172" s="44"/>
    </row>
    <row r="173" spans="2:10" x14ac:dyDescent="0.2">
      <c r="D173" s="43"/>
      <c r="E173" s="43"/>
      <c r="F173" s="43"/>
      <c r="G173" s="44"/>
    </row>
    <row r="174" spans="2:10" x14ac:dyDescent="0.2">
      <c r="D174" s="44"/>
      <c r="E174" s="43"/>
      <c r="F174" s="44"/>
      <c r="G174" s="44"/>
    </row>
    <row r="175" spans="2:10" x14ac:dyDescent="0.2">
      <c r="D175" s="45"/>
      <c r="E175" s="42"/>
      <c r="F175" s="37"/>
      <c r="G175" s="37"/>
    </row>
    <row r="176" spans="2:10" x14ac:dyDescent="0.2">
      <c r="D176" s="45"/>
      <c r="E176" s="42"/>
      <c r="F176" s="37"/>
      <c r="G176" s="37"/>
    </row>
    <row r="177" spans="2:5" x14ac:dyDescent="0.2">
      <c r="D177" s="45"/>
    </row>
    <row r="178" spans="2:5" x14ac:dyDescent="0.2">
      <c r="B178" s="22" t="s">
        <v>185</v>
      </c>
      <c r="D178" s="46" t="s">
        <v>186</v>
      </c>
      <c r="E178" s="39"/>
    </row>
    <row r="179" spans="2:5" x14ac:dyDescent="0.2">
      <c r="B179" s="3" t="s">
        <v>187</v>
      </c>
      <c r="D179" s="47" t="s">
        <v>188</v>
      </c>
      <c r="E179" s="40"/>
    </row>
    <row r="180" spans="2:5" x14ac:dyDescent="0.2">
      <c r="B180" s="48" t="s">
        <v>189</v>
      </c>
      <c r="D180" s="48" t="s">
        <v>190</v>
      </c>
      <c r="E180" s="40"/>
    </row>
    <row r="181" spans="2:5" x14ac:dyDescent="0.2">
      <c r="B181" s="49"/>
      <c r="C181" s="22"/>
      <c r="D181" s="48" t="s">
        <v>191</v>
      </c>
      <c r="E181" s="49"/>
    </row>
  </sheetData>
  <mergeCells count="5">
    <mergeCell ref="B1:H1"/>
    <mergeCell ref="B2:H2"/>
    <mergeCell ref="B3:H3"/>
    <mergeCell ref="B4:H4"/>
    <mergeCell ref="B5:H5"/>
  </mergeCells>
  <printOptions horizontalCentered="1"/>
  <pageMargins left="0.98425196850393704" right="0.98425196850393704" top="0.98425196850393704" bottom="0.78740157480314965" header="1.1023622047244095" footer="0.43307086614173229"/>
  <pageSetup scale="67" orientation="portrait" horizontalDpi="4294967294" r:id="rId1"/>
  <headerFooter alignWithMargins="0">
    <oddFooter>&amp;R&amp;P DE &amp;N</oddFooter>
  </headerFooter>
  <rowBreaks count="2" manualBreakCount="2">
    <brk id="78" min="1" max="7" man="1"/>
    <brk id="15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(2) D</vt:lpstr>
      <vt:lpstr>'Anexo (2) D'!Área_de_impresión</vt:lpstr>
      <vt:lpstr>'Anexo (2)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2022-05-31T18:56:16Z</dcterms:created>
  <dcterms:modified xsi:type="dcterms:W3CDTF">2022-05-31T18:56:49Z</dcterms:modified>
</cp:coreProperties>
</file>