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herrera\Desktop\matriz y anexos lp-012\"/>
    </mc:Choice>
  </mc:AlternateContent>
  <bookViews>
    <workbookView xWindow="0" yWindow="0" windowWidth="24000" windowHeight="10425"/>
  </bookViews>
  <sheets>
    <sheet name="BARRANQUILLA FIN" sheetId="2" r:id="rId1"/>
  </sheets>
  <definedNames>
    <definedName name="_xlnm._FilterDatabase" localSheetId="0" hidden="1">'BARRANQUILLA FIN'!$A$7:$WWS$106</definedName>
    <definedName name="_xlnm.Print_Area" localSheetId="0">'BARRANQUILLA FIN'!$A$1:$AE$121</definedName>
    <definedName name="_xlnm.Print_Titles" localSheetId="0">'BARRANQUILLA FIN'!$1:$6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79" i="2" l="1"/>
  <c r="AI79" i="2" s="1"/>
  <c r="AF96" i="2"/>
  <c r="AF59" i="2"/>
  <c r="AF93" i="2"/>
  <c r="F117" i="2"/>
  <c r="F14" i="2"/>
  <c r="AF14" i="2" s="1"/>
  <c r="AF16" i="2"/>
  <c r="AF100" i="2"/>
  <c r="AF56" i="2"/>
  <c r="AF69" i="2"/>
  <c r="AF73" i="2"/>
  <c r="AF76" i="2"/>
  <c r="F21" i="2"/>
  <c r="AF57" i="2"/>
  <c r="AF67" i="2"/>
  <c r="AF31" i="2"/>
  <c r="F40" i="2"/>
  <c r="AF40" i="2"/>
  <c r="F15" i="2"/>
  <c r="AF15" i="2"/>
  <c r="K118" i="2"/>
  <c r="AF41" i="2"/>
  <c r="AF42" i="2"/>
  <c r="AF61" i="2"/>
  <c r="AF36" i="2"/>
  <c r="I118" i="2"/>
  <c r="AF53" i="2"/>
  <c r="AF77" i="2"/>
  <c r="F98" i="2"/>
  <c r="AF86" i="2"/>
  <c r="AF89" i="2"/>
  <c r="F33" i="2"/>
  <c r="AF33" i="2"/>
  <c r="F11" i="2"/>
  <c r="AF12" i="2"/>
  <c r="F12" i="2"/>
  <c r="F13" i="2"/>
  <c r="AF87" i="2"/>
  <c r="F92" i="2"/>
  <c r="AF92" i="2" s="1"/>
  <c r="F39" i="2"/>
  <c r="AF68" i="2"/>
  <c r="G118" i="2"/>
  <c r="AF23" i="2"/>
  <c r="I117" i="2"/>
  <c r="I116" i="2"/>
  <c r="I115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I49" i="2" s="1"/>
  <c r="AH50" i="2"/>
  <c r="AH51" i="2"/>
  <c r="AH52" i="2"/>
  <c r="AH53" i="2"/>
  <c r="AI53" i="2" s="1"/>
  <c r="AH54" i="2"/>
  <c r="AH55" i="2"/>
  <c r="AH56" i="2"/>
  <c r="AH57" i="2"/>
  <c r="AI57" i="2" s="1"/>
  <c r="AH58" i="2"/>
  <c r="AH59" i="2"/>
  <c r="AH60" i="2"/>
  <c r="AH61" i="2"/>
  <c r="AI61" i="2" s="1"/>
  <c r="AH62" i="2"/>
  <c r="AH63" i="2"/>
  <c r="AH66" i="2"/>
  <c r="AH67" i="2"/>
  <c r="AI67" i="2" s="1"/>
  <c r="AH68" i="2"/>
  <c r="AH69" i="2"/>
  <c r="AH70" i="2"/>
  <c r="AH71" i="2"/>
  <c r="AI71" i="2" s="1"/>
  <c r="AH72" i="2"/>
  <c r="AH73" i="2"/>
  <c r="AH74" i="2"/>
  <c r="AH75" i="2"/>
  <c r="AI75" i="2" s="1"/>
  <c r="AH76" i="2"/>
  <c r="AH77" i="2"/>
  <c r="AH78" i="2"/>
  <c r="AH82" i="2"/>
  <c r="AI82" i="2" s="1"/>
  <c r="AH83" i="2"/>
  <c r="AH84" i="2"/>
  <c r="AH85" i="2"/>
  <c r="AH86" i="2"/>
  <c r="AI86" i="2" s="1"/>
  <c r="AH87" i="2"/>
  <c r="AH88" i="2"/>
  <c r="AH89" i="2"/>
  <c r="AH90" i="2"/>
  <c r="AI90" i="2" s="1"/>
  <c r="AH91" i="2"/>
  <c r="AH92" i="2"/>
  <c r="AH93" i="2"/>
  <c r="AH94" i="2"/>
  <c r="AI94" i="2" s="1"/>
  <c r="AH95" i="2"/>
  <c r="AH96" i="2"/>
  <c r="AH97" i="2"/>
  <c r="AH98" i="2"/>
  <c r="AI98" i="2" s="1"/>
  <c r="AH99" i="2"/>
  <c r="AH100" i="2"/>
  <c r="AH101" i="2"/>
  <c r="AH102" i="2"/>
  <c r="AI102" i="2" s="1"/>
  <c r="AH103" i="2"/>
  <c r="AH104" i="2"/>
  <c r="AH105" i="2"/>
  <c r="AH106" i="2"/>
  <c r="AI106" i="2" s="1"/>
  <c r="AH108" i="2"/>
  <c r="AH109" i="2"/>
  <c r="AH14" i="2"/>
  <c r="AI14" i="2" s="1"/>
  <c r="AH11" i="2"/>
  <c r="AH12" i="2"/>
  <c r="AH13" i="2"/>
  <c r="AI12" i="2"/>
  <c r="AI13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50" i="2"/>
  <c r="AI51" i="2"/>
  <c r="AI52" i="2"/>
  <c r="AI54" i="2"/>
  <c r="AI55" i="2"/>
  <c r="AI56" i="2"/>
  <c r="AI58" i="2"/>
  <c r="AI59" i="2"/>
  <c r="AI60" i="2"/>
  <c r="AI62" i="2"/>
  <c r="AI63" i="2"/>
  <c r="AI66" i="2"/>
  <c r="AI68" i="2"/>
  <c r="AI69" i="2"/>
  <c r="AI70" i="2"/>
  <c r="AI72" i="2"/>
  <c r="AI73" i="2"/>
  <c r="AI74" i="2"/>
  <c r="AI76" i="2"/>
  <c r="AI77" i="2"/>
  <c r="AI78" i="2"/>
  <c r="AI83" i="2"/>
  <c r="AI84" i="2"/>
  <c r="AI85" i="2"/>
  <c r="AI87" i="2"/>
  <c r="AI88" i="2"/>
  <c r="AI89" i="2"/>
  <c r="AI91" i="2"/>
  <c r="AI92" i="2"/>
  <c r="AI93" i="2"/>
  <c r="AI95" i="2"/>
  <c r="AI96" i="2"/>
  <c r="AI97" i="2"/>
  <c r="AI99" i="2"/>
  <c r="AI100" i="2"/>
  <c r="AI101" i="2"/>
  <c r="AI104" i="2"/>
  <c r="AI105" i="2"/>
  <c r="AD7" i="2"/>
  <c r="AC7" i="2"/>
  <c r="AB7" i="2"/>
  <c r="AA7" i="2"/>
  <c r="Z7" i="2"/>
  <c r="Y7" i="2"/>
  <c r="X7" i="2"/>
  <c r="W7" i="2"/>
  <c r="V7" i="2"/>
  <c r="U7" i="2"/>
  <c r="S7" i="2"/>
  <c r="R7" i="2"/>
  <c r="Q7" i="2"/>
  <c r="P7" i="2"/>
  <c r="O7" i="2"/>
  <c r="M7" i="2"/>
  <c r="L7" i="2"/>
  <c r="K7" i="2"/>
  <c r="J7" i="2"/>
  <c r="I7" i="2"/>
  <c r="AF60" i="2"/>
  <c r="AF72" i="2"/>
  <c r="AF58" i="2"/>
  <c r="AF54" i="2"/>
  <c r="AF50" i="2"/>
  <c r="AF13" i="2"/>
  <c r="AF71" i="2"/>
  <c r="AF99" i="2"/>
  <c r="K116" i="2"/>
  <c r="AF43" i="2"/>
  <c r="AF70" i="2"/>
  <c r="K117" i="2"/>
  <c r="AF20" i="2"/>
  <c r="AF90" i="2"/>
  <c r="AF30" i="2"/>
  <c r="AF32" i="2"/>
  <c r="AF66" i="2"/>
  <c r="AF78" i="2"/>
  <c r="AF85" i="2"/>
  <c r="AF24" i="2"/>
  <c r="AI11" i="2"/>
  <c r="G117" i="2"/>
  <c r="AF63" i="2"/>
  <c r="AF88" i="2"/>
  <c r="AF91" i="2"/>
  <c r="AF44" i="2"/>
  <c r="AF45" i="2"/>
  <c r="AF55" i="2"/>
  <c r="AF22" i="2"/>
  <c r="AF35" i="2"/>
  <c r="AF75" i="2"/>
  <c r="AF74" i="2"/>
  <c r="AF101" i="2"/>
  <c r="AF34" i="2"/>
  <c r="G115" i="2"/>
  <c r="AF51" i="2"/>
  <c r="AF102" i="2"/>
  <c r="AF84" i="2"/>
  <c r="AF52" i="2"/>
  <c r="G116" i="2"/>
  <c r="G119" i="2" s="1"/>
  <c r="AF21" i="2"/>
  <c r="AF29" i="2"/>
  <c r="K115" i="2"/>
  <c r="AF62" i="2"/>
  <c r="AI47" i="2"/>
  <c r="AI48" i="2"/>
  <c r="AI103" i="2"/>
  <c r="AI108" i="2"/>
  <c r="AI109" i="2"/>
  <c r="AF79" i="2" l="1"/>
  <c r="AF28" i="2"/>
  <c r="AF49" i="2"/>
  <c r="AF97" i="2"/>
  <c r="AF39" i="2"/>
  <c r="F115" i="2"/>
  <c r="AF11" i="2"/>
  <c r="AF17" i="2"/>
  <c r="AF18" i="2"/>
  <c r="AF26" i="2"/>
  <c r="AF25" i="2"/>
  <c r="AF82" i="2"/>
  <c r="AF95" i="2"/>
  <c r="AF94" i="2"/>
  <c r="AF103" i="2"/>
  <c r="AF48" i="2"/>
  <c r="AF47" i="2"/>
  <c r="AF19" i="2"/>
  <c r="AF83" i="2"/>
  <c r="AF27" i="2"/>
  <c r="I119" i="2"/>
  <c r="K119" i="2"/>
  <c r="F116" i="2"/>
  <c r="AF98" i="2"/>
  <c r="AF38" i="2" l="1"/>
  <c r="AF37" i="2"/>
  <c r="AF46" i="2" l="1"/>
  <c r="AF108" i="2" l="1"/>
  <c r="F118" i="2"/>
  <c r="F119" i="2" s="1"/>
  <c r="AF105" i="2"/>
  <c r="L118" i="2" l="1"/>
  <c r="H115" i="2"/>
  <c r="H118" i="2"/>
  <c r="L116" i="2"/>
  <c r="J115" i="2"/>
  <c r="H117" i="2"/>
  <c r="J117" i="2"/>
  <c r="J116" i="2"/>
  <c r="L115" i="2"/>
  <c r="H119" i="2"/>
  <c r="J118" i="2"/>
  <c r="H116" i="2"/>
  <c r="L117" i="2"/>
  <c r="AF104" i="2"/>
  <c r="AF106" i="2" l="1"/>
  <c r="AF109" i="2"/>
  <c r="L119" i="2"/>
  <c r="J119" i="2"/>
  <c r="M119" i="2" s="1"/>
</calcChain>
</file>

<file path=xl/sharedStrings.xml><?xml version="1.0" encoding="utf-8"?>
<sst xmlns="http://schemas.openxmlformats.org/spreadsheetml/2006/main" count="372" uniqueCount="212">
  <si>
    <t>UD</t>
  </si>
  <si>
    <t>PRECIO UNITARIO</t>
  </si>
  <si>
    <t>M2</t>
  </si>
  <si>
    <t>ML</t>
  </si>
  <si>
    <t>INVERSIÓN DE MEJORAMIENTO</t>
  </si>
  <si>
    <t xml:space="preserve">DESCRIPCIÓN </t>
  </si>
  <si>
    <t>UNIDAD</t>
  </si>
  <si>
    <t>ÁREA TOTAL</t>
  </si>
  <si>
    <t>TOTAL FASE I</t>
  </si>
  <si>
    <t>TOTAL FASE II</t>
  </si>
  <si>
    <t>TOTAL FASE III</t>
  </si>
  <si>
    <t xml:space="preserve">TOTAL </t>
  </si>
  <si>
    <t>INVERSION</t>
  </si>
  <si>
    <t>CONSTRUCCIÓN O MEJORAMIENTO DE INFRAESTRUCTURA</t>
  </si>
  <si>
    <t>1.3</t>
  </si>
  <si>
    <t>1.5</t>
  </si>
  <si>
    <t>GB</t>
  </si>
  <si>
    <t>2.1</t>
  </si>
  <si>
    <t>2.4</t>
  </si>
  <si>
    <t>2.5</t>
  </si>
  <si>
    <t>Actualización sistema luces de borde calle de rodaje</t>
  </si>
  <si>
    <t>Actualización letreros (obligatorios -informativos)</t>
  </si>
  <si>
    <t>2.3</t>
  </si>
  <si>
    <t>3.1</t>
  </si>
  <si>
    <t>3.4</t>
  </si>
  <si>
    <t>3.6</t>
  </si>
  <si>
    <t>3.7</t>
  </si>
  <si>
    <t>VÍAS VEHICULARES INTERNAS</t>
  </si>
  <si>
    <t>4.1</t>
  </si>
  <si>
    <t>4.2</t>
  </si>
  <si>
    <t>4.5</t>
  </si>
  <si>
    <t>SUB TOTAL LADO AÉREO</t>
  </si>
  <si>
    <t>EDIFICIOS</t>
  </si>
  <si>
    <t>5.1</t>
  </si>
  <si>
    <t>5.5</t>
  </si>
  <si>
    <t>5.6</t>
  </si>
  <si>
    <t>5.7</t>
  </si>
  <si>
    <t>5.8</t>
  </si>
  <si>
    <t>5.10</t>
  </si>
  <si>
    <t>5.11</t>
  </si>
  <si>
    <t>SUB TOTAL LADO TIERRA</t>
  </si>
  <si>
    <t>9.1</t>
  </si>
  <si>
    <t>%</t>
  </si>
  <si>
    <t>TOTAL CONSTRUCCION O MEJORAMIENTO DE LA INFRAESTRUCTURA</t>
  </si>
  <si>
    <t>PROYECCIONES DE INVERSION Y MANTENIMIENTO A CARGO DEL CONCESIONARIO</t>
  </si>
  <si>
    <t>IMPORTE TOTAL</t>
  </si>
  <si>
    <t>LADO AIRE</t>
  </si>
  <si>
    <t>Nº</t>
  </si>
  <si>
    <t>ÁREAS DE APOYO CONSTRUCCIÓN O MEJORAMIENTO DE INFRAESTRUCTURA</t>
  </si>
  <si>
    <t>2.2</t>
  </si>
  <si>
    <t>3.2</t>
  </si>
  <si>
    <t>3.3</t>
  </si>
  <si>
    <t>3.5</t>
  </si>
  <si>
    <t>5.2</t>
  </si>
  <si>
    <t>5.3</t>
  </si>
  <si>
    <t>5.9</t>
  </si>
  <si>
    <t>PISTA  05-23</t>
  </si>
  <si>
    <t xml:space="preserve">Renovación de Señalización </t>
  </si>
  <si>
    <t>CALLES DE RODAJE  EXISTENTE</t>
  </si>
  <si>
    <t>PLATAFORMAS</t>
  </si>
  <si>
    <t>3.8</t>
  </si>
  <si>
    <t>3.9</t>
  </si>
  <si>
    <t>1.1</t>
  </si>
  <si>
    <t>1.2</t>
  </si>
  <si>
    <t>1.4</t>
  </si>
  <si>
    <t>Construcción vía perimetral, e= 0.50 m (05 - 23)</t>
  </si>
  <si>
    <t>Reconstrucción de canales de drenaje en Plataforma de Aviación Comercial</t>
  </si>
  <si>
    <t>Reconstrucción de vallado simple - protección de seguridad</t>
  </si>
  <si>
    <t>Reemplazo de sistema de llenado rápido en edificio de salvamento</t>
  </si>
  <si>
    <t>5.12</t>
  </si>
  <si>
    <t>5.13</t>
  </si>
  <si>
    <t>I.L.A</t>
  </si>
  <si>
    <t>IMPREVISTOS CAPEX LADO AIRE</t>
  </si>
  <si>
    <t>I</t>
  </si>
  <si>
    <t>Total</t>
  </si>
  <si>
    <t>PASAJEROS (PAX) SEGÚN PROGNÓSIS DE TRÁFICO BASE</t>
  </si>
  <si>
    <t>CÓDIGO</t>
  </si>
  <si>
    <t>C</t>
  </si>
  <si>
    <t>CÓDIGO INVERSIÓN</t>
  </si>
  <si>
    <t>FASE I</t>
  </si>
  <si>
    <t>FASE II</t>
  </si>
  <si>
    <t>FASE III</t>
  </si>
  <si>
    <t>T</t>
  </si>
  <si>
    <t>INVERSIONES DEPENDIENTES DEL TRÁFICO</t>
  </si>
  <si>
    <t>N</t>
  </si>
  <si>
    <t>INVERSIONES NUEVAS LÍNEAS DE NEGOCIO</t>
  </si>
  <si>
    <t>I.L.T</t>
  </si>
  <si>
    <t>IMPREVISTOS CAPEX LADO TIERRA</t>
  </si>
  <si>
    <t>Reconstrucción de calle de rodaje A, D, C, y B (incluida pintura y señalética)</t>
  </si>
  <si>
    <t>Ampliación de plataforma de Aviación General y Corporativa, incluida señalización horizontal</t>
  </si>
  <si>
    <t>Renovación de Señalización  plataformas</t>
  </si>
  <si>
    <t>Nuevo edificio aviacion general y corporativa (demolición edificaciones colindantes)</t>
  </si>
  <si>
    <t>Ampliación nuevo edificio de carga</t>
  </si>
  <si>
    <t>8.1</t>
  </si>
  <si>
    <t>7.1</t>
  </si>
  <si>
    <t>Nuevo edificio de carga, demolición de edificios asociados, y nueva urbanización</t>
  </si>
  <si>
    <t>Adecuación plataforma de Carga y MRO lado AIRE</t>
  </si>
  <si>
    <t>1.6</t>
  </si>
  <si>
    <t>4.3</t>
  </si>
  <si>
    <t>4.4</t>
  </si>
  <si>
    <t>5.4</t>
  </si>
  <si>
    <t>5.15</t>
  </si>
  <si>
    <t>8.2</t>
  </si>
  <si>
    <t>Periodo de Intervención 3</t>
  </si>
  <si>
    <t>Periodo de Intervención 4</t>
  </si>
  <si>
    <t>Periodo de Intervención 5</t>
  </si>
  <si>
    <t>Periodo de Intervención 6</t>
  </si>
  <si>
    <t>Periodo de Intervención 7</t>
  </si>
  <si>
    <t>Periodo de Intervención 8</t>
  </si>
  <si>
    <t>Reforma y adecuación de edificio SEI</t>
  </si>
  <si>
    <t>6.1</t>
  </si>
  <si>
    <t>7.2</t>
  </si>
  <si>
    <t>8.4</t>
  </si>
  <si>
    <t>Remodelación y adecuación instalaciones de Sanidad</t>
  </si>
  <si>
    <t>Reposición de counters de check-in</t>
  </si>
  <si>
    <t>Reposición de mobiliario de edificio terminal</t>
  </si>
  <si>
    <t>Adecuación de centro de emergencias</t>
  </si>
  <si>
    <t>Adecuación a normativa instalaciones edificio terminal y reformas en la edificacion (cerramientos, solados, falsos techos, pintura, etc) para dotar de gran calidad de acabados e instalaciones</t>
  </si>
  <si>
    <t>Periodo de Intervención 1</t>
  </si>
  <si>
    <t>Periodo de Intervención 2</t>
  </si>
  <si>
    <t>5.16</t>
  </si>
  <si>
    <t>5.17</t>
  </si>
  <si>
    <t>5.18</t>
  </si>
  <si>
    <t>5.19</t>
  </si>
  <si>
    <t>5.20</t>
  </si>
  <si>
    <t>5.21</t>
  </si>
  <si>
    <t>5.22</t>
  </si>
  <si>
    <t>5.24</t>
  </si>
  <si>
    <t>5.25</t>
  </si>
  <si>
    <t>5.26</t>
  </si>
  <si>
    <t>5.27</t>
  </si>
  <si>
    <t>5.28</t>
  </si>
  <si>
    <t>6.2</t>
  </si>
  <si>
    <t>Ejecución de Sistemas ahorradores de agua.</t>
  </si>
  <si>
    <t xml:space="preserve">Adecuación de instalaciones para gestión de residuos peligrosos y residuos sólidos convencionales, incluyendo contenedores para residuos orgánicos procedentes de rocerías. </t>
  </si>
  <si>
    <t>Mejoras de insonorización interior en edificios</t>
  </si>
  <si>
    <t>Adaptación y cumplimiento del programa de gestión de riesgo para el control del peligro aviario y fauna.</t>
  </si>
  <si>
    <t>Desmantelamiento de cementerio de Aeronaves incluido segregación, retirada, transporte y vertido a botadero autorizado.</t>
  </si>
  <si>
    <t>Retirada y transplante de arboles frutales existentes en zona de aproximación de cabecera 05 (foco de atracción de aves)</t>
  </si>
  <si>
    <t>Actualización y mejoras de la Señalización ambiental</t>
  </si>
  <si>
    <t>Educación y capacitación Ambiental</t>
  </si>
  <si>
    <t>Ejecución de Separadoras de Hidrocarburos</t>
  </si>
  <si>
    <t>Adecuación de Arroyos y Canales de Drenaje existentes así como construcción de nuevos tramos necesarios, adecuados a las nivelaciones realizadas</t>
  </si>
  <si>
    <t>Nivelación de zonas de seguridad extremo de pista (RESA 05 y 23) y eliminación de obstáculos según normativa OACI. Incluye aporte de tierras, retirada, y transporte a vertedero</t>
  </si>
  <si>
    <t>Nivelación de franjas de pista y de calle de rodaje, aproximación 05 y eliminación de obstáculos según normativa OACI. Incluye aporte de tierras, retirada, y transporte a vertedero</t>
  </si>
  <si>
    <t>2.6</t>
  </si>
  <si>
    <t>Adecuación de calles de rodaje L, A1 y A2 a normativa RAC</t>
  </si>
  <si>
    <t>ESTUDIOS Y DISEÑOS</t>
  </si>
  <si>
    <t>Estudios, Diseños y Gestión ambiental durante las obras (Topografía, Ensayos, Geotecnia, licencias, Plan de Manejo Ambiental, medidas de mitigación de impactos y monitoreo durante las obras).</t>
  </si>
  <si>
    <t>Construcción de vallado doble e iluminación y desmontaje de vallado existente - protección de seguridad</t>
  </si>
  <si>
    <t>SUBTOTAL ESTUDIOS Y DISEÑOS</t>
  </si>
  <si>
    <t>TOTAL CONSTRUCCION O MEJORAMIENTO DE LA INFRAESTRUCTURA Y ESTUDIOS Y DISEÑOS</t>
  </si>
  <si>
    <t>INVERSIONES CUMPLIMIENTO NORMATIVO Y REPOSICIÓN FIJAS EN EL TIEMPO</t>
  </si>
  <si>
    <t>E</t>
  </si>
  <si>
    <t>Nuevo MRO y demolición edificaciones asociadas al MRO, y adecuación de la urbanización MRO</t>
  </si>
  <si>
    <t>Actualización equipos y reformas en Planta de Tratamiento de aguas Residuales y Planta de tratamiento de residuos sólidos</t>
  </si>
  <si>
    <t>Reconstrucción parcial de pavimento rígido de pista (30 metros laterales, 3000 metros de longitud incluyendo pintura de toda la pista y señalética</t>
  </si>
  <si>
    <t>Ampliación de plataforma comercial , incluida señalización horizontal</t>
  </si>
  <si>
    <t>Ampliación del Nuevo MRO y urbanización asociada</t>
  </si>
  <si>
    <t>Refuerzo instalación ACC zona pública, incluido aumento de potencia en Central Energéitca y Subestación Eléctrica.</t>
  </si>
  <si>
    <t>Actualización Balizamiento pista, reguladores, papis, cableado, trafos y canalizaciones, y señalización horizontal y vertical</t>
  </si>
  <si>
    <t>Reformas y adecuación de la Planta de Tratamiento de aguas Residuales y platnta de captación de agua potable</t>
  </si>
  <si>
    <t>INVENTARIO DE LAS NECESIDADES DE INVERSIÓN EN EL AEROPUERTO ERNESTO CORTISSOZ</t>
  </si>
  <si>
    <t>Renovación de pasarelas de embarque (respetando características de los puestos de estacionamiento de contacto), y nuevos núcleos de comunicación vertical sepración flujos nacionales-internacionales</t>
  </si>
  <si>
    <t>Ampliación edificio terminal vestibulo salidas y , incluida nuevas zonas comerciales de la ampliación, y remodelación y reordenación actual zona comercial. Incluido acceso a planta cubierta nivel 1 (zona comercial) y ampliación zona filtros seguridad</t>
  </si>
  <si>
    <t>Construcción vías externas, señalización e iluminación, integración urbanística de los accesos (incluida nueva reconfiguración de viales, y rampa de accesos)</t>
  </si>
  <si>
    <t>5.14</t>
  </si>
  <si>
    <t>Adquisición de carros de inspección de rampa (renovación 3 carros cada 7 años)</t>
  </si>
  <si>
    <t>Adquisición de carros de seguridad aeroportuaria ( renovación 2 carros pickup+6 motocicletas cada 7 años)</t>
  </si>
  <si>
    <t>Dotación del servicio de búsqueda y salvamento (renovación de equpamiento completo cada 7 añós)</t>
  </si>
  <si>
    <t>Suministro de Equipamiento Instalaciones de Sanidad (renovación y actualización equipamiento completo cada 7 años)</t>
  </si>
  <si>
    <t>Suministro de ambulancia totalmente equipada (renovación y actualización cada 7 años)</t>
  </si>
  <si>
    <t>Reposición  y adquisición de equipamiento de máquinas y cintas transportadoras de equipajes (reposición ó actualización cada 10 años)</t>
  </si>
  <si>
    <t>Adquisición de máquina de extinción de incendios (renovación 3 carros T-1500 cada 10 años)</t>
  </si>
  <si>
    <t>Reposición y actualización de equipamiento de seguridad (arcos, máquinas rayos X y EDS cada 10 años)</t>
  </si>
  <si>
    <t>Repavimentado de plataforma de carga, incluida señalización horizontal</t>
  </si>
  <si>
    <t>Repavimentado de plataforma de Aviación General y calle J, incluida señalización horizontal</t>
  </si>
  <si>
    <t>Construcción, adecuación y ampliación zonas comerciales</t>
  </si>
  <si>
    <t>Ampliación edificio terminal vestibulo llegadas y recogida equipajes, incluida nuevas zonas comerciales de la ampliación, nuevo corredor llegadas internacionales, y traslado de nuevas oficinas administrativas. Adeucuación cubierta ampliación llegadas para zona comercial, demolición y adecuación de vialidades afectadas</t>
  </si>
  <si>
    <t>Adecuación y Construcción de nuevos  Parqueaderos.</t>
  </si>
  <si>
    <t>Actualización equipos y reformas en Subestaciones Eléctricas (principal y secundarias conforme RETIE y Central Energética (nuevos equipos y repotenciación), incluido aumento de potencia, repotenciación de equipos, y nueva red de tierras de la Central.</t>
  </si>
  <si>
    <t>Reconstrucción parcial de pavimento rígido de pista (15 metros centrales, 2000 m de longitud), incluida reposición de señalización horizontal de todas la pista</t>
  </si>
  <si>
    <t>Reconstrucción de plataforma comercial (incluido reconstruccion de losas defectuosas, y sellados y saneos superficiales), incluida señalización horizontal y balizamiento</t>
  </si>
  <si>
    <t>Repavimentado vías perimetrales</t>
  </si>
  <si>
    <t>Remodelación e integración arquitectónica fachadas (Edificio Terminal, y anexos, TWR) incluida acondicionamiento térmico y acústico en fachadas y Impermeabilización de cubiertas</t>
  </si>
  <si>
    <t>Adecuación a normativa instalaciones zonas administrativas, CECOA, METEO y CENTRO DE CONTROL, TWR, incluida instalación de ascensores, y reformas en la edificacion (solados, falsos techos, pintura, etc)</t>
  </si>
  <si>
    <t>Construcción y Adecuación Zona Abastecimiento de Combustible, incluido viales de acceso</t>
  </si>
  <si>
    <t>Construcción de sobreancho en rodaduras A, B, C y D (incluida pintura y señalética), 0,5 metros en cada lateral de pavimento ressistente y adecuación de margenes para letra de clave 4D</t>
  </si>
  <si>
    <t>Reposición, ampliación y actualización de equipamiento de CCTV y Control Accesos cada 10 años</t>
  </si>
  <si>
    <t>Ampliación de plataforma de carga y MRO, incluida señalización horizontal</t>
  </si>
  <si>
    <t>3.10</t>
  </si>
  <si>
    <t>ADQUISICIÓN DE ÁREAS</t>
  </si>
  <si>
    <t>Adquisición de áreas Fase I (ampliacion zona crítica cabeceras 23 y 05)</t>
  </si>
  <si>
    <t>Adquisición de áreas Fase I (ampliación Carga y MRO)</t>
  </si>
  <si>
    <t>Adquisición de áreas Fase III (ampliación Carga y MRO)</t>
  </si>
  <si>
    <t>Cumplimiento Normativo, resposiciones, obsolescencia de la infraestructura, adquisición de áreas, etc</t>
  </si>
  <si>
    <t>(Ampliaciones de infraestructuras, adquisición de áreas, etc)</t>
  </si>
  <si>
    <t>AMBIENTAL. CONSTRUCCIÓN O MEJORAMIENTO DE INFRAESTRUCTURA</t>
  </si>
  <si>
    <t>5.23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</si>
  <si>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</si>
  <si>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</si>
  <si>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</si>
  <si>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</si>
  <si>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</si>
  <si>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</si>
  <si>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</si>
  <si>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</si>
  <si>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</si>
  <si>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9.2</t>
  </si>
  <si>
    <t>9.3</t>
  </si>
  <si>
    <t>CONSTRUCCIÓN O MEJORAMIENTO DE INFRAESTRUCTURA VIALIDADES Y PARQUEADEROS</t>
  </si>
  <si>
    <t>INFRAESTRUCTURA TERMINAL Y EDIF.ANEXOS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</si>
</sst>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#,##0\ _€"/>
    <numFmt numFmtId="166" formatCode="0.0"/>
    <numFmt numFmtId="167" formatCode="#,##0\ &quot;€&quot;"/>
  </numFmts>
  <fonts count="18" x14ac:knownFonts="1">
    <font>
      <sz val="11"/>
      <color theme="1"/>
      <name val="Calibri"/>
      <family val="2"/>
      <scheme val="minor"/>
    </font>
    <font>
      <b/>
      <sz val="20"/>
      <color indexed="9"/>
      <name val="Arial"/>
      <family val="2"/>
    </font>
    <font>
      <sz val="14"/>
      <color indexed="8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4"/>
      <color indexed="8"/>
      <name val="Arial"/>
      <family val="2"/>
    </font>
    <font>
      <b/>
      <sz val="16"/>
      <color indexed="9"/>
      <name val="Arial"/>
      <family val="2"/>
    </font>
    <font>
      <b/>
      <sz val="18"/>
      <color indexed="9"/>
      <name val="Arial"/>
      <family val="2"/>
    </font>
    <font>
      <sz val="10"/>
      <name val="Verdana"/>
      <family val="2"/>
    </font>
    <font>
      <sz val="14"/>
      <color rgb="FF92D05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4A3C7"/>
        <bgColor indexed="64"/>
      </patternFill>
    </fill>
    <fill>
      <patternFill patternType="solid">
        <fgColor rgb="FFA5C5D8"/>
        <bgColor indexed="64"/>
      </patternFill>
    </fill>
    <fill>
      <patternFill patternType="solid">
        <fgColor rgb="FFB5DDDE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29">
    <xf numFmtId="0" fontId="0" fillId="0" borderId="0"/>
    <xf numFmtId="0" fontId="11" fillId="0" borderId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88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 indent="1"/>
    </xf>
    <xf numFmtId="3" fontId="2" fillId="0" borderId="0" xfId="0" applyNumberFormat="1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 indent="1"/>
    </xf>
    <xf numFmtId="3" fontId="2" fillId="0" borderId="0" xfId="0" applyNumberFormat="1" applyFont="1" applyAlignment="1">
      <alignment horizontal="right" vertical="center" wrapText="1" indent="1"/>
    </xf>
    <xf numFmtId="4" fontId="2" fillId="0" borderId="0" xfId="0" applyNumberFormat="1" applyFont="1" applyAlignment="1">
      <alignment horizontal="right" vertical="center" wrapText="1" indent="1"/>
    </xf>
    <xf numFmtId="4" fontId="2" fillId="0" borderId="0" xfId="0" applyNumberFormat="1" applyFont="1" applyAlignment="1">
      <alignment horizontal="right" vertical="center" wrapText="1"/>
    </xf>
    <xf numFmtId="0" fontId="2" fillId="7" borderId="0" xfId="0" applyFont="1" applyFill="1" applyAlignment="1">
      <alignment vertical="center" wrapText="1"/>
    </xf>
    <xf numFmtId="0" fontId="2" fillId="7" borderId="0" xfId="0" applyFont="1" applyFill="1" applyBorder="1" applyAlignment="1">
      <alignment vertical="center" wrapText="1"/>
    </xf>
    <xf numFmtId="4" fontId="2" fillId="8" borderId="9" xfId="0" applyNumberFormat="1" applyFont="1" applyFill="1" applyBorder="1" applyAlignment="1">
      <alignment horizontal="right" vertical="center" wrapText="1" indent="1"/>
    </xf>
    <xf numFmtId="165" fontId="8" fillId="2" borderId="15" xfId="0" applyNumberFormat="1" applyFont="1" applyFill="1" applyBorder="1" applyAlignment="1">
      <alignment horizontal="right" vertical="center" wrapText="1" indent="1"/>
    </xf>
    <xf numFmtId="165" fontId="2" fillId="0" borderId="0" xfId="0" applyNumberFormat="1" applyFont="1" applyBorder="1" applyAlignment="1">
      <alignment horizontal="right" vertical="center" wrapText="1" indent="1"/>
    </xf>
    <xf numFmtId="0" fontId="3" fillId="6" borderId="17" xfId="0" applyFont="1" applyFill="1" applyBorder="1" applyAlignment="1">
      <alignment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vertical="center" wrapText="1"/>
    </xf>
    <xf numFmtId="3" fontId="9" fillId="6" borderId="15" xfId="0" applyNumberFormat="1" applyFont="1" applyFill="1" applyBorder="1" applyAlignment="1">
      <alignment horizontal="right" vertical="center" wrapText="1" indent="1"/>
    </xf>
    <xf numFmtId="0" fontId="2" fillId="4" borderId="2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vertical="center" wrapText="1"/>
    </xf>
    <xf numFmtId="3" fontId="9" fillId="6" borderId="22" xfId="0" applyNumberFormat="1" applyFont="1" applyFill="1" applyBorder="1" applyAlignment="1">
      <alignment horizontal="right" vertical="center" wrapText="1" indent="1"/>
    </xf>
    <xf numFmtId="0" fontId="4" fillId="9" borderId="23" xfId="0" applyFont="1" applyFill="1" applyBorder="1" applyAlignment="1">
      <alignment horizontal="center" vertical="center" wrapText="1"/>
    </xf>
    <xf numFmtId="3" fontId="8" fillId="9" borderId="23" xfId="0" applyNumberFormat="1" applyFont="1" applyFill="1" applyBorder="1" applyAlignment="1">
      <alignment horizontal="right" vertical="center" wrapText="1" indent="1"/>
    </xf>
    <xf numFmtId="165" fontId="2" fillId="8" borderId="20" xfId="0" applyNumberFormat="1" applyFont="1" applyFill="1" applyBorder="1" applyAlignment="1">
      <alignment horizontal="right" vertical="center" wrapText="1" indent="1"/>
    </xf>
    <xf numFmtId="165" fontId="8" fillId="2" borderId="23" xfId="0" applyNumberFormat="1" applyFont="1" applyFill="1" applyBorder="1" applyAlignment="1">
      <alignment horizontal="right" vertical="center" wrapText="1" indent="1"/>
    </xf>
    <xf numFmtId="4" fontId="2" fillId="5" borderId="23" xfId="0" applyNumberFormat="1" applyFont="1" applyFill="1" applyBorder="1" applyAlignment="1">
      <alignment horizontal="right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 indent="1"/>
    </xf>
    <xf numFmtId="4" fontId="2" fillId="0" borderId="0" xfId="0" applyNumberFormat="1" applyFont="1" applyBorder="1" applyAlignment="1">
      <alignment horizontal="right" vertical="center" wrapText="1" indent="1"/>
    </xf>
    <xf numFmtId="0" fontId="4" fillId="0" borderId="1" xfId="0" applyFont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3" fontId="2" fillId="0" borderId="0" xfId="2" applyNumberFormat="1" applyFont="1" applyAlignment="1">
      <alignment horizontal="right" vertical="center" wrapText="1" indent="1"/>
    </xf>
    <xf numFmtId="167" fontId="2" fillId="0" borderId="0" xfId="0" applyNumberFormat="1" applyFont="1" applyAlignment="1">
      <alignment horizontal="right" vertical="center" wrapText="1" indent="1"/>
    </xf>
    <xf numFmtId="3" fontId="2" fillId="0" borderId="0" xfId="0" applyNumberFormat="1" applyFont="1" applyAlignment="1">
      <alignment horizontal="right" vertical="center" wrapText="1"/>
    </xf>
    <xf numFmtId="4" fontId="2" fillId="0" borderId="0" xfId="0" applyNumberFormat="1" applyFont="1" applyFill="1" applyAlignment="1">
      <alignment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right" vertical="center" wrapText="1"/>
    </xf>
    <xf numFmtId="3" fontId="8" fillId="2" borderId="15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left" vertical="center" wrapText="1"/>
    </xf>
    <xf numFmtId="3" fontId="2" fillId="0" borderId="17" xfId="0" applyNumberFormat="1" applyFont="1" applyFill="1" applyBorder="1" applyAlignment="1">
      <alignment horizontal="right" vertical="center" wrapText="1"/>
    </xf>
    <xf numFmtId="3" fontId="2" fillId="0" borderId="20" xfId="0" applyNumberFormat="1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left" vertical="center" wrapText="1"/>
    </xf>
    <xf numFmtId="3" fontId="5" fillId="4" borderId="17" xfId="0" applyNumberFormat="1" applyFont="1" applyFill="1" applyBorder="1" applyAlignment="1">
      <alignment horizontal="right" vertical="center" wrapText="1"/>
    </xf>
    <xf numFmtId="3" fontId="5" fillId="0" borderId="14" xfId="0" applyNumberFormat="1" applyFont="1" applyFill="1" applyBorder="1" applyAlignment="1">
      <alignment horizontal="left" vertical="center" wrapText="1"/>
    </xf>
    <xf numFmtId="3" fontId="5" fillId="0" borderId="17" xfId="0" applyNumberFormat="1" applyFont="1" applyFill="1" applyBorder="1" applyAlignment="1">
      <alignment horizontal="right" vertical="center" wrapText="1"/>
    </xf>
    <xf numFmtId="2" fontId="4" fillId="2" borderId="14" xfId="0" applyNumberFormat="1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horizontal="left" vertical="center" wrapText="1"/>
    </xf>
    <xf numFmtId="3" fontId="5" fillId="0" borderId="20" xfId="0" applyNumberFormat="1" applyFont="1" applyFill="1" applyBorder="1" applyAlignment="1">
      <alignment horizontal="right" vertical="center" wrapText="1"/>
    </xf>
    <xf numFmtId="3" fontId="2" fillId="0" borderId="14" xfId="0" applyNumberFormat="1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right" vertical="center" wrapText="1"/>
    </xf>
    <xf numFmtId="3" fontId="3" fillId="6" borderId="17" xfId="0" applyNumberFormat="1" applyFont="1" applyFill="1" applyBorder="1" applyAlignment="1">
      <alignment horizontal="right" vertical="center" wrapText="1"/>
    </xf>
    <xf numFmtId="0" fontId="4" fillId="9" borderId="19" xfId="0" applyFont="1" applyFill="1" applyBorder="1" applyAlignment="1">
      <alignment horizontal="right" vertical="center" wrapText="1"/>
    </xf>
    <xf numFmtId="3" fontId="2" fillId="4" borderId="20" xfId="0" applyNumberFormat="1" applyFont="1" applyFill="1" applyBorder="1" applyAlignment="1">
      <alignment horizontal="right" vertical="center" wrapText="1"/>
    </xf>
    <xf numFmtId="0" fontId="4" fillId="9" borderId="14" xfId="0" applyFont="1" applyFill="1" applyBorder="1" applyAlignment="1">
      <alignment horizontal="right" vertical="center" wrapText="1"/>
    </xf>
    <xf numFmtId="0" fontId="6" fillId="9" borderId="6" xfId="0" applyFont="1" applyFill="1" applyBorder="1" applyAlignment="1">
      <alignment horizontal="left" vertical="center" wrapText="1"/>
    </xf>
    <xf numFmtId="0" fontId="2" fillId="9" borderId="23" xfId="0" applyFont="1" applyFill="1" applyBorder="1" applyAlignment="1">
      <alignment horizontal="right" vertical="center" wrapText="1"/>
    </xf>
    <xf numFmtId="3" fontId="8" fillId="9" borderId="23" xfId="0" applyNumberFormat="1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right" vertical="center" wrapText="1"/>
    </xf>
    <xf numFmtId="0" fontId="4" fillId="0" borderId="24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3" fontId="9" fillId="6" borderId="15" xfId="0" applyNumberFormat="1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horizontal="right" vertical="center" wrapText="1"/>
    </xf>
    <xf numFmtId="3" fontId="9" fillId="6" borderId="22" xfId="0" applyNumberFormat="1" applyFont="1" applyFill="1" applyBorder="1" applyAlignment="1">
      <alignment horizontal="right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4" fontId="3" fillId="7" borderId="3" xfId="0" applyNumberFormat="1" applyFont="1" applyFill="1" applyBorder="1" applyAlignment="1">
      <alignment horizontal="center" vertical="center" wrapText="1"/>
    </xf>
    <xf numFmtId="4" fontId="3" fillId="7" borderId="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65" fontId="2" fillId="8" borderId="29" xfId="0" applyNumberFormat="1" applyFont="1" applyFill="1" applyBorder="1" applyAlignment="1">
      <alignment horizontal="right" vertical="center" wrapText="1" indent="1"/>
    </xf>
    <xf numFmtId="165" fontId="2" fillId="8" borderId="8" xfId="0" applyNumberFormat="1" applyFont="1" applyFill="1" applyBorder="1" applyAlignment="1">
      <alignment horizontal="right" vertical="center" wrapText="1" indent="1"/>
    </xf>
    <xf numFmtId="165" fontId="2" fillId="8" borderId="19" xfId="0" applyNumberFormat="1" applyFont="1" applyFill="1" applyBorder="1" applyAlignment="1">
      <alignment horizontal="righ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5" fillId="0" borderId="20" xfId="0" applyNumberFormat="1" applyFont="1" applyFill="1" applyBorder="1" applyAlignment="1">
      <alignment horizontal="center" vertical="center" wrapText="1"/>
    </xf>
    <xf numFmtId="4" fontId="4" fillId="2" borderId="15" xfId="0" applyNumberFormat="1" applyFont="1" applyFill="1" applyBorder="1" applyAlignment="1">
      <alignment horizontal="center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3" fontId="5" fillId="4" borderId="20" xfId="0" applyNumberFormat="1" applyFont="1" applyFill="1" applyBorder="1" applyAlignment="1">
      <alignment horizontal="center" vertical="center" wrapText="1"/>
    </xf>
    <xf numFmtId="4" fontId="4" fillId="9" borderId="23" xfId="0" applyNumberFormat="1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left" vertical="center" wrapText="1" indent="1"/>
    </xf>
    <xf numFmtId="3" fontId="2" fillId="4" borderId="17" xfId="0" applyNumberFormat="1" applyFont="1" applyFill="1" applyBorder="1" applyAlignment="1">
      <alignment horizontal="right" vertical="center" wrapText="1" indent="1"/>
    </xf>
    <xf numFmtId="3" fontId="2" fillId="4" borderId="17" xfId="0" applyNumberFormat="1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right" vertical="center" wrapText="1" indent="1"/>
    </xf>
    <xf numFmtId="3" fontId="2" fillId="0" borderId="20" xfId="0" applyNumberFormat="1" applyFont="1" applyFill="1" applyBorder="1" applyAlignment="1">
      <alignment horizontal="right" vertical="center" wrapText="1" indent="1"/>
    </xf>
    <xf numFmtId="4" fontId="2" fillId="8" borderId="24" xfId="0" applyNumberFormat="1" applyFont="1" applyFill="1" applyBorder="1" applyAlignment="1">
      <alignment horizontal="right" vertical="center" wrapText="1" indent="2"/>
    </xf>
    <xf numFmtId="165" fontId="8" fillId="2" borderId="13" xfId="0" applyNumberFormat="1" applyFont="1" applyFill="1" applyBorder="1" applyAlignment="1">
      <alignment horizontal="right" vertical="center" wrapText="1" indent="1"/>
    </xf>
    <xf numFmtId="165" fontId="2" fillId="8" borderId="30" xfId="0" applyNumberFormat="1" applyFont="1" applyFill="1" applyBorder="1" applyAlignment="1">
      <alignment horizontal="right" vertical="center" wrapText="1" indent="1"/>
    </xf>
    <xf numFmtId="3" fontId="8" fillId="9" borderId="6" xfId="0" applyNumberFormat="1" applyFont="1" applyFill="1" applyBorder="1" applyAlignment="1">
      <alignment horizontal="right" vertical="center" wrapText="1" indent="1"/>
    </xf>
    <xf numFmtId="3" fontId="9" fillId="6" borderId="13" xfId="0" applyNumberFormat="1" applyFont="1" applyFill="1" applyBorder="1" applyAlignment="1">
      <alignment horizontal="right" vertical="center" wrapText="1" indent="1"/>
    </xf>
    <xf numFmtId="3" fontId="9" fillId="6" borderId="21" xfId="0" applyNumberFormat="1" applyFont="1" applyFill="1" applyBorder="1" applyAlignment="1">
      <alignment horizontal="right" vertical="center" wrapText="1" indent="1"/>
    </xf>
    <xf numFmtId="4" fontId="2" fillId="8" borderId="4" xfId="0" applyNumberFormat="1" applyFont="1" applyFill="1" applyBorder="1" applyAlignment="1">
      <alignment horizontal="right" vertical="center" wrapText="1" indent="1"/>
    </xf>
    <xf numFmtId="165" fontId="8" fillId="2" borderId="26" xfId="0" applyNumberFormat="1" applyFont="1" applyFill="1" applyBorder="1" applyAlignment="1">
      <alignment horizontal="right" vertical="center" wrapText="1" indent="1"/>
    </xf>
    <xf numFmtId="3" fontId="8" fillId="9" borderId="8" xfId="0" applyNumberFormat="1" applyFont="1" applyFill="1" applyBorder="1" applyAlignment="1">
      <alignment horizontal="right" vertical="center" wrapText="1" indent="1"/>
    </xf>
    <xf numFmtId="4" fontId="2" fillId="8" borderId="9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right" vertical="center" wrapText="1" indent="1"/>
    </xf>
    <xf numFmtId="165" fontId="8" fillId="2" borderId="17" xfId="0" applyNumberFormat="1" applyFont="1" applyFill="1" applyBorder="1" applyAlignment="1">
      <alignment horizontal="right" vertical="center" wrapText="1" indent="1"/>
    </xf>
    <xf numFmtId="4" fontId="2" fillId="0" borderId="12" xfId="0" applyNumberFormat="1" applyFont="1" applyBorder="1" applyAlignment="1">
      <alignment horizontal="right" vertical="center" wrapText="1"/>
    </xf>
    <xf numFmtId="165" fontId="2" fillId="4" borderId="17" xfId="0" applyNumberFormat="1" applyFont="1" applyFill="1" applyBorder="1" applyAlignment="1">
      <alignment horizontal="right" vertical="center" wrapText="1" indent="1"/>
    </xf>
    <xf numFmtId="165" fontId="2" fillId="0" borderId="18" xfId="0" applyNumberFormat="1" applyFont="1" applyFill="1" applyBorder="1" applyAlignment="1">
      <alignment horizontal="right" vertical="center" wrapText="1" indent="1"/>
    </xf>
    <xf numFmtId="165" fontId="2" fillId="4" borderId="15" xfId="0" applyNumberFormat="1" applyFont="1" applyFill="1" applyBorder="1" applyAlignment="1">
      <alignment horizontal="right" vertical="center" wrapText="1" indent="1"/>
    </xf>
    <xf numFmtId="165" fontId="2" fillId="4" borderId="18" xfId="0" applyNumberFormat="1" applyFont="1" applyFill="1" applyBorder="1" applyAlignment="1">
      <alignment horizontal="right" vertical="center" wrapText="1" indent="1"/>
    </xf>
    <xf numFmtId="165" fontId="2" fillId="0" borderId="12" xfId="0" applyNumberFormat="1" applyFont="1" applyBorder="1" applyAlignment="1">
      <alignment horizontal="right" vertical="center" wrapText="1"/>
    </xf>
    <xf numFmtId="4" fontId="3" fillId="7" borderId="23" xfId="0" applyNumberFormat="1" applyFont="1" applyFill="1" applyBorder="1" applyAlignment="1">
      <alignment vertical="center" wrapText="1"/>
    </xf>
    <xf numFmtId="165" fontId="2" fillId="8" borderId="17" xfId="0" applyNumberFormat="1" applyFont="1" applyFill="1" applyBorder="1" applyAlignment="1">
      <alignment horizontal="right" vertical="center" wrapText="1" indent="1"/>
    </xf>
    <xf numFmtId="0" fontId="2" fillId="0" borderId="17" xfId="0" applyFont="1" applyBorder="1" applyAlignment="1">
      <alignment vertical="center" wrapText="1"/>
    </xf>
    <xf numFmtId="165" fontId="2" fillId="0" borderId="22" xfId="0" applyNumberFormat="1" applyFont="1" applyFill="1" applyBorder="1" applyAlignment="1">
      <alignment horizontal="right" vertical="center" wrapText="1" indent="1"/>
    </xf>
    <xf numFmtId="4" fontId="2" fillId="0" borderId="17" xfId="0" applyNumberFormat="1" applyFont="1" applyBorder="1" applyAlignment="1">
      <alignment horizontal="right" vertical="center" wrapText="1"/>
    </xf>
    <xf numFmtId="165" fontId="2" fillId="0" borderId="12" xfId="0" applyNumberFormat="1" applyFont="1" applyFill="1" applyBorder="1" applyAlignment="1">
      <alignment horizontal="right" vertical="center" wrapText="1" indent="1"/>
    </xf>
    <xf numFmtId="165" fontId="2" fillId="0" borderId="15" xfId="0" applyNumberFormat="1" applyFont="1" applyFill="1" applyBorder="1" applyAlignment="1">
      <alignment horizontal="right" vertical="center" wrapText="1" indent="1"/>
    </xf>
    <xf numFmtId="4" fontId="4" fillId="8" borderId="4" xfId="0" applyNumberFormat="1" applyFont="1" applyFill="1" applyBorder="1" applyAlignment="1">
      <alignment horizontal="right" vertical="center" wrapText="1" indent="1"/>
    </xf>
    <xf numFmtId="4" fontId="4" fillId="8" borderId="11" xfId="0" applyNumberFormat="1" applyFont="1" applyFill="1" applyBorder="1" applyAlignment="1">
      <alignment horizontal="right" vertical="center" wrapText="1" indent="1"/>
    </xf>
    <xf numFmtId="165" fontId="8" fillId="2" borderId="8" xfId="0" applyNumberFormat="1" applyFont="1" applyFill="1" applyBorder="1" applyAlignment="1">
      <alignment horizontal="right" vertical="center" wrapText="1" indent="1"/>
    </xf>
    <xf numFmtId="3" fontId="9" fillId="6" borderId="16" xfId="0" applyNumberFormat="1" applyFont="1" applyFill="1" applyBorder="1" applyAlignment="1">
      <alignment horizontal="right" vertical="center" wrapText="1"/>
    </xf>
    <xf numFmtId="3" fontId="9" fillId="6" borderId="31" xfId="0" applyNumberFormat="1" applyFont="1" applyFill="1" applyBorder="1" applyAlignment="1">
      <alignment horizontal="right" vertical="center" wrapText="1"/>
    </xf>
    <xf numFmtId="4" fontId="2" fillId="5" borderId="8" xfId="0" applyNumberFormat="1" applyFont="1" applyFill="1" applyBorder="1" applyAlignment="1">
      <alignment horizontal="right" vertical="center" wrapText="1" indent="1"/>
    </xf>
    <xf numFmtId="0" fontId="4" fillId="2" borderId="19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horizontal="right" vertical="center" wrapText="1"/>
    </xf>
    <xf numFmtId="3" fontId="8" fillId="2" borderId="23" xfId="0" applyNumberFormat="1" applyFont="1" applyFill="1" applyBorder="1" applyAlignment="1">
      <alignment horizontal="right" vertical="center" wrapText="1"/>
    </xf>
    <xf numFmtId="165" fontId="8" fillId="2" borderId="6" xfId="0" applyNumberFormat="1" applyFont="1" applyFill="1" applyBorder="1" applyAlignment="1">
      <alignment horizontal="right" vertical="center" wrapText="1" indent="1"/>
    </xf>
    <xf numFmtId="165" fontId="2" fillId="0" borderId="20" xfId="0" applyNumberFormat="1" applyFont="1" applyFill="1" applyBorder="1" applyAlignment="1">
      <alignment horizontal="right" vertical="center" wrapText="1" indent="1"/>
    </xf>
    <xf numFmtId="165" fontId="2" fillId="8" borderId="11" xfId="0" applyNumberFormat="1" applyFont="1" applyFill="1" applyBorder="1" applyAlignment="1">
      <alignment horizontal="right" vertical="center" wrapText="1" indent="1"/>
    </xf>
    <xf numFmtId="0" fontId="4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vertical="center" wrapText="1"/>
    </xf>
    <xf numFmtId="3" fontId="8" fillId="2" borderId="6" xfId="0" applyNumberFormat="1" applyFont="1" applyFill="1" applyBorder="1" applyAlignment="1">
      <alignment horizontal="right" vertical="center" wrapText="1" indent="1"/>
    </xf>
    <xf numFmtId="3" fontId="8" fillId="2" borderId="23" xfId="0" applyNumberFormat="1" applyFont="1" applyFill="1" applyBorder="1" applyAlignment="1">
      <alignment horizontal="right" vertical="center" wrapText="1" indent="1"/>
    </xf>
    <xf numFmtId="3" fontId="8" fillId="2" borderId="8" xfId="0" applyNumberFormat="1" applyFont="1" applyFill="1" applyBorder="1" applyAlignment="1">
      <alignment horizontal="right" vertical="center" wrapText="1" indent="1"/>
    </xf>
    <xf numFmtId="0" fontId="5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right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right" vertical="center" wrapText="1"/>
    </xf>
    <xf numFmtId="165" fontId="2" fillId="8" borderId="24" xfId="0" applyNumberFormat="1" applyFont="1" applyFill="1" applyBorder="1" applyAlignment="1">
      <alignment horizontal="right" vertical="center" wrapText="1" indent="1"/>
    </xf>
    <xf numFmtId="165" fontId="2" fillId="8" borderId="12" xfId="0" applyNumberFormat="1" applyFont="1" applyFill="1" applyBorder="1" applyAlignment="1">
      <alignment horizontal="right" vertical="center" wrapText="1" indent="1"/>
    </xf>
    <xf numFmtId="165" fontId="2" fillId="8" borderId="4" xfId="0" applyNumberFormat="1" applyFont="1" applyFill="1" applyBorder="1" applyAlignment="1">
      <alignment horizontal="right" vertical="center" wrapText="1" indent="1"/>
    </xf>
    <xf numFmtId="4" fontId="2" fillId="2" borderId="23" xfId="0" applyNumberFormat="1" applyFont="1" applyFill="1" applyBorder="1" applyAlignment="1">
      <alignment horizontal="center" vertical="center" wrapText="1"/>
    </xf>
    <xf numFmtId="3" fontId="5" fillId="0" borderId="19" xfId="0" applyNumberFormat="1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4" fontId="2" fillId="0" borderId="20" xfId="0" applyNumberFormat="1" applyFont="1" applyBorder="1" applyAlignment="1">
      <alignment horizontal="right" vertical="center" wrapText="1"/>
    </xf>
    <xf numFmtId="3" fontId="8" fillId="2" borderId="6" xfId="0" applyNumberFormat="1" applyFont="1" applyFill="1" applyBorder="1" applyAlignment="1">
      <alignment horizontal="right" vertical="center" wrapText="1"/>
    </xf>
    <xf numFmtId="3" fontId="8" fillId="2" borderId="8" xfId="0" applyNumberFormat="1" applyFont="1" applyFill="1" applyBorder="1" applyAlignment="1">
      <alignment horizontal="right" vertical="center" wrapText="1"/>
    </xf>
    <xf numFmtId="0" fontId="5" fillId="4" borderId="22" xfId="0" applyFont="1" applyFill="1" applyBorder="1" applyAlignment="1">
      <alignment horizontal="center" vertical="center" wrapText="1"/>
    </xf>
    <xf numFmtId="3" fontId="5" fillId="0" borderId="22" xfId="0" applyNumberFormat="1" applyFont="1" applyFill="1" applyBorder="1" applyAlignment="1">
      <alignment horizontal="right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3" fontId="2" fillId="4" borderId="12" xfId="0" applyNumberFormat="1" applyFont="1" applyFill="1" applyBorder="1" applyAlignment="1">
      <alignment horizontal="right" vertical="center" wrapText="1"/>
    </xf>
    <xf numFmtId="165" fontId="2" fillId="4" borderId="22" xfId="0" applyNumberFormat="1" applyFont="1" applyFill="1" applyBorder="1" applyAlignment="1">
      <alignment horizontal="right" vertical="center" wrapText="1" indent="1"/>
    </xf>
    <xf numFmtId="4" fontId="4" fillId="2" borderId="23" xfId="0" applyNumberFormat="1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vertical="center" wrapText="1"/>
    </xf>
    <xf numFmtId="0" fontId="3" fillId="6" borderId="22" xfId="0" applyFont="1" applyFill="1" applyBorder="1" applyAlignment="1">
      <alignment horizontal="right" vertical="center" wrapText="1"/>
    </xf>
    <xf numFmtId="3" fontId="3" fillId="6" borderId="22" xfId="0" applyNumberFormat="1" applyFont="1" applyFill="1" applyBorder="1" applyAlignment="1">
      <alignment horizontal="right" vertical="center" wrapText="1"/>
    </xf>
    <xf numFmtId="3" fontId="3" fillId="6" borderId="21" xfId="0" applyNumberFormat="1" applyFont="1" applyFill="1" applyBorder="1" applyAlignment="1">
      <alignment horizontal="right" vertical="center" wrapText="1" indent="1"/>
    </xf>
    <xf numFmtId="3" fontId="3" fillId="6" borderId="22" xfId="0" applyNumberFormat="1" applyFont="1" applyFill="1" applyBorder="1" applyAlignment="1">
      <alignment horizontal="right" vertical="center" wrapText="1" indent="1"/>
    </xf>
    <xf numFmtId="3" fontId="3" fillId="6" borderId="31" xfId="0" applyNumberFormat="1" applyFont="1" applyFill="1" applyBorder="1" applyAlignment="1">
      <alignment horizontal="right" vertical="center" wrapText="1" indent="1"/>
    </xf>
    <xf numFmtId="0" fontId="6" fillId="9" borderId="6" xfId="0" applyFont="1" applyFill="1" applyBorder="1" applyAlignment="1">
      <alignment horizontal="right" vertical="center" wrapText="1"/>
    </xf>
    <xf numFmtId="4" fontId="2" fillId="9" borderId="23" xfId="0" applyNumberFormat="1" applyFont="1" applyFill="1" applyBorder="1" applyAlignment="1">
      <alignment horizontal="right" vertical="center" wrapText="1"/>
    </xf>
    <xf numFmtId="3" fontId="8" fillId="9" borderId="8" xfId="0" applyNumberFormat="1" applyFont="1" applyFill="1" applyBorder="1" applyAlignment="1">
      <alignment horizontal="right" vertical="center" wrapText="1"/>
    </xf>
    <xf numFmtId="0" fontId="4" fillId="9" borderId="6" xfId="0" applyFont="1" applyFill="1" applyBorder="1" applyAlignment="1">
      <alignment horizontal="right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center" vertical="center" wrapText="1"/>
    </xf>
    <xf numFmtId="165" fontId="2" fillId="4" borderId="20" xfId="0" applyNumberFormat="1" applyFont="1" applyFill="1" applyBorder="1" applyAlignment="1">
      <alignment horizontal="right" vertical="center" wrapText="1" indent="1"/>
    </xf>
    <xf numFmtId="3" fontId="8" fillId="9" borderId="6" xfId="0" applyNumberFormat="1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right" vertical="center" wrapText="1" indent="1"/>
    </xf>
    <xf numFmtId="0" fontId="2" fillId="5" borderId="33" xfId="0" applyFont="1" applyFill="1" applyBorder="1" applyAlignment="1">
      <alignment horizontal="left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right" vertical="center" wrapText="1" indent="1"/>
    </xf>
    <xf numFmtId="3" fontId="2" fillId="5" borderId="33" xfId="0" applyNumberFormat="1" applyFont="1" applyFill="1" applyBorder="1" applyAlignment="1">
      <alignment horizontal="right" vertical="center" wrapText="1" indent="1"/>
    </xf>
    <xf numFmtId="4" fontId="2" fillId="5" borderId="34" xfId="0" applyNumberFormat="1" applyFont="1" applyFill="1" applyBorder="1" applyAlignment="1">
      <alignment horizontal="right" vertical="center" wrapText="1" indent="1"/>
    </xf>
    <xf numFmtId="4" fontId="2" fillId="0" borderId="12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 inden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vertical="center" wrapText="1"/>
    </xf>
    <xf numFmtId="0" fontId="3" fillId="6" borderId="23" xfId="0" applyFont="1" applyFill="1" applyBorder="1" applyAlignment="1">
      <alignment horizontal="right" vertical="center" wrapText="1"/>
    </xf>
    <xf numFmtId="3" fontId="3" fillId="6" borderId="23" xfId="0" applyNumberFormat="1" applyFont="1" applyFill="1" applyBorder="1" applyAlignment="1">
      <alignment horizontal="right" vertical="center" wrapText="1"/>
    </xf>
    <xf numFmtId="3" fontId="3" fillId="6" borderId="6" xfId="0" applyNumberFormat="1" applyFont="1" applyFill="1" applyBorder="1" applyAlignment="1">
      <alignment horizontal="right" vertical="center" wrapText="1" indent="1"/>
    </xf>
    <xf numFmtId="3" fontId="3" fillId="6" borderId="23" xfId="0" applyNumberFormat="1" applyFont="1" applyFill="1" applyBorder="1" applyAlignment="1">
      <alignment horizontal="right" vertical="center" wrapText="1" indent="1"/>
    </xf>
    <xf numFmtId="3" fontId="3" fillId="6" borderId="8" xfId="0" applyNumberFormat="1" applyFont="1" applyFill="1" applyBorder="1" applyAlignment="1">
      <alignment horizontal="right" vertical="center" wrapText="1" indent="1"/>
    </xf>
    <xf numFmtId="3" fontId="8" fillId="9" borderId="7" xfId="0" applyNumberFormat="1" applyFont="1" applyFill="1" applyBorder="1" applyAlignment="1">
      <alignment horizontal="right" vertical="center" wrapText="1"/>
    </xf>
    <xf numFmtId="0" fontId="2" fillId="9" borderId="8" xfId="0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166" fontId="4" fillId="9" borderId="15" xfId="0" applyNumberFormat="1" applyFont="1" applyFill="1" applyBorder="1" applyAlignment="1">
      <alignment horizontal="right" vertical="center" wrapText="1"/>
    </xf>
    <xf numFmtId="0" fontId="4" fillId="9" borderId="15" xfId="0" applyFont="1" applyFill="1" applyBorder="1" applyAlignment="1">
      <alignment horizontal="right" vertical="center" wrapText="1"/>
    </xf>
    <xf numFmtId="0" fontId="4" fillId="9" borderId="20" xfId="0" applyFont="1" applyFill="1" applyBorder="1" applyAlignment="1">
      <alignment horizontal="right" vertical="center" wrapText="1"/>
    </xf>
    <xf numFmtId="0" fontId="4" fillId="9" borderId="10" xfId="0" applyFont="1" applyFill="1" applyBorder="1" applyAlignment="1">
      <alignment horizontal="righ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right" vertical="center" wrapText="1"/>
    </xf>
    <xf numFmtId="165" fontId="2" fillId="6" borderId="20" xfId="0" applyNumberFormat="1" applyFont="1" applyFill="1" applyBorder="1" applyAlignment="1">
      <alignment horizontal="right" vertical="center" wrapText="1" indent="1"/>
    </xf>
    <xf numFmtId="165" fontId="2" fillId="6" borderId="17" xfId="0" applyNumberFormat="1" applyFont="1" applyFill="1" applyBorder="1" applyAlignment="1">
      <alignment horizontal="right" vertical="center" wrapText="1" indent="1"/>
    </xf>
    <xf numFmtId="165" fontId="2" fillId="6" borderId="22" xfId="0" applyNumberFormat="1" applyFont="1" applyFill="1" applyBorder="1" applyAlignment="1">
      <alignment horizontal="right" vertical="center" wrapText="1" indent="1"/>
    </xf>
    <xf numFmtId="165" fontId="2" fillId="6" borderId="18" xfId="0" applyNumberFormat="1" applyFont="1" applyFill="1" applyBorder="1" applyAlignment="1">
      <alignment horizontal="right" vertical="center" wrapText="1" indent="1"/>
    </xf>
    <xf numFmtId="3" fontId="2" fillId="6" borderId="12" xfId="0" applyNumberFormat="1" applyFont="1" applyFill="1" applyBorder="1" applyAlignment="1">
      <alignment horizontal="right" vertical="center" wrapText="1"/>
    </xf>
    <xf numFmtId="4" fontId="2" fillId="6" borderId="9" xfId="0" applyNumberFormat="1" applyFont="1" applyFill="1" applyBorder="1" applyAlignment="1">
      <alignment horizontal="right" vertical="center" wrapText="1" indent="1"/>
    </xf>
    <xf numFmtId="0" fontId="2" fillId="10" borderId="25" xfId="0" applyFont="1" applyFill="1" applyBorder="1" applyAlignment="1">
      <alignment horizontal="center" vertical="center" wrapText="1"/>
    </xf>
    <xf numFmtId="0" fontId="2" fillId="11" borderId="25" xfId="0" applyFont="1" applyFill="1" applyBorder="1" applyAlignment="1">
      <alignment horizontal="center" vertical="center" wrapText="1"/>
    </xf>
    <xf numFmtId="0" fontId="2" fillId="12" borderId="25" xfId="0" applyFont="1" applyFill="1" applyBorder="1" applyAlignment="1">
      <alignment horizontal="center" vertical="center" wrapText="1"/>
    </xf>
    <xf numFmtId="0" fontId="2" fillId="13" borderId="25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 indent="1"/>
    </xf>
    <xf numFmtId="4" fontId="17" fillId="0" borderId="0" xfId="0" applyNumberFormat="1" applyFont="1" applyFill="1" applyBorder="1" applyAlignment="1">
      <alignment horizontal="right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9" fontId="17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right" vertical="center" wrapText="1" indent="1"/>
    </xf>
    <xf numFmtId="4" fontId="17" fillId="0" borderId="0" xfId="0" applyNumberFormat="1" applyFont="1" applyFill="1" applyBorder="1" applyAlignment="1">
      <alignment horizontal="right" vertical="center" wrapText="1" indent="1"/>
    </xf>
    <xf numFmtId="0" fontId="5" fillId="4" borderId="14" xfId="0" applyFont="1" applyFill="1" applyBorder="1" applyAlignment="1">
      <alignment vertical="center" wrapText="1"/>
    </xf>
    <xf numFmtId="4" fontId="3" fillId="7" borderId="6" xfId="0" applyNumberFormat="1" applyFont="1" applyFill="1" applyBorder="1" applyAlignment="1">
      <alignment horizontal="center" vertical="center" wrapText="1"/>
    </xf>
    <xf numFmtId="4" fontId="3" fillId="7" borderId="8" xfId="0" applyNumberFormat="1" applyFont="1" applyFill="1" applyBorder="1" applyAlignment="1">
      <alignment horizontal="center" vertical="center" wrapText="1"/>
    </xf>
    <xf numFmtId="4" fontId="3" fillId="7" borderId="7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right" vertical="center" wrapText="1"/>
    </xf>
    <xf numFmtId="0" fontId="6" fillId="6" borderId="10" xfId="0" applyFont="1" applyFill="1" applyBorder="1" applyAlignment="1">
      <alignment horizontal="righ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right" vertical="center" wrapText="1"/>
    </xf>
    <xf numFmtId="0" fontId="3" fillId="6" borderId="10" xfId="0" applyFont="1" applyFill="1" applyBorder="1" applyAlignment="1">
      <alignment horizontal="right" vertical="center" wrapText="1"/>
    </xf>
    <xf numFmtId="3" fontId="3" fillId="6" borderId="9" xfId="0" applyNumberFormat="1" applyFont="1" applyFill="1" applyBorder="1" applyAlignment="1">
      <alignment horizontal="right" vertical="center" wrapText="1"/>
    </xf>
    <xf numFmtId="3" fontId="3" fillId="6" borderId="10" xfId="0" applyNumberFormat="1" applyFont="1" applyFill="1" applyBorder="1" applyAlignment="1">
      <alignment horizontal="right" vertical="center" wrapText="1"/>
    </xf>
    <xf numFmtId="4" fontId="4" fillId="8" borderId="2" xfId="0" applyNumberFormat="1" applyFont="1" applyFill="1" applyBorder="1" applyAlignment="1">
      <alignment horizontal="right" vertical="center" wrapText="1" indent="1"/>
    </xf>
    <xf numFmtId="4" fontId="4" fillId="8" borderId="5" xfId="0" applyNumberFormat="1" applyFont="1" applyFill="1" applyBorder="1" applyAlignment="1">
      <alignment horizontal="right" vertical="center" wrapText="1" indent="1"/>
    </xf>
    <xf numFmtId="1" fontId="7" fillId="8" borderId="9" xfId="0" applyNumberFormat="1" applyFont="1" applyFill="1" applyBorder="1" applyAlignment="1">
      <alignment horizontal="center" vertical="center" wrapText="1"/>
    </xf>
    <xf numFmtId="1" fontId="7" fillId="8" borderId="10" xfId="0" applyNumberFormat="1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" fontId="4" fillId="8" borderId="10" xfId="0" applyNumberFormat="1" applyFont="1" applyFill="1" applyBorder="1" applyAlignment="1">
      <alignment horizontal="center" vertical="center" wrapText="1"/>
    </xf>
    <xf numFmtId="1" fontId="7" fillId="8" borderId="12" xfId="0" applyNumberFormat="1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</cellXfs>
  <cellStyles count="129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Millares" xfId="2" builtinId="3"/>
    <cellStyle name="Normal" xfId="0" builtinId="0"/>
    <cellStyle name="Normal 2" xfId="1"/>
  </cellStyles>
  <dxfs count="40"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4A3C7"/>
      <color rgb="FFB5DDDE"/>
      <color rgb="FFC0C0C0"/>
      <color rgb="FFA5C5D8"/>
      <color rgb="FFACB7BF"/>
      <color rgb="FFDDDDDD"/>
      <color rgb="FFC0A3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26"/>
  <sheetViews>
    <sheetView tabSelected="1" zoomScale="60" zoomScaleNormal="60" zoomScalePageLayoutView="75" workbookViewId="0">
      <pane xSplit="3" ySplit="10" topLeftCell="D60" activePane="bottomRight" state="frozen"/>
      <selection pane="topRight" activeCell="D1" sqref="D1"/>
      <selection pane="bottomLeft" activeCell="A11" sqref="A11"/>
      <selection pane="bottomRight" activeCell="H13" sqref="H13"/>
    </sheetView>
  </sheetViews>
  <sheetFormatPr baseColWidth="10" defaultColWidth="32.28515625" defaultRowHeight="18" outlineLevelRow="2" outlineLevelCol="2" x14ac:dyDescent="0.25"/>
  <cols>
    <col min="1" max="1" width="11.140625" style="17" customWidth="1"/>
    <col min="2" max="2" width="97.140625" style="18" customWidth="1"/>
    <col min="3" max="3" width="11" style="3" customWidth="1"/>
    <col min="4" max="4" width="14.85546875" style="3" customWidth="1"/>
    <col min="5" max="5" width="25.42578125" style="19" hidden="1" customWidth="1" collapsed="1"/>
    <col min="6" max="6" width="30.5703125" style="19" customWidth="1"/>
    <col min="7" max="7" width="25.7109375" style="20" hidden="1" customWidth="1"/>
    <col min="8" max="8" width="37.85546875" style="21" customWidth="1"/>
    <col min="9" max="9" width="30" style="22" customWidth="1" outlineLevel="2"/>
    <col min="10" max="10" width="36.85546875" style="22" customWidth="1" outlineLevel="2"/>
    <col min="11" max="13" width="30" style="22" customWidth="1" outlineLevel="2"/>
    <col min="14" max="14" width="30" style="22" customWidth="1"/>
    <col min="15" max="15" width="35.7109375" style="22" customWidth="1" outlineLevel="1"/>
    <col min="16" max="19" width="30" style="22" customWidth="1" outlineLevel="1"/>
    <col min="20" max="20" width="30" style="22" customWidth="1"/>
    <col min="21" max="29" width="30" style="22" customWidth="1" outlineLevel="1"/>
    <col min="30" max="30" width="28.85546875" style="22" customWidth="1" outlineLevel="1"/>
    <col min="31" max="31" width="33.28515625" style="21" customWidth="1"/>
    <col min="32" max="45" width="32.28515625" style="1" customWidth="1"/>
    <col min="46" max="260" width="32.28515625" style="1"/>
    <col min="261" max="261" width="8" style="1" customWidth="1"/>
    <col min="262" max="262" width="79.28515625" style="1" customWidth="1"/>
    <col min="263" max="263" width="32.28515625" style="1" customWidth="1"/>
    <col min="264" max="264" width="17.42578125" style="1" customWidth="1"/>
    <col min="265" max="267" width="25" style="1" bestFit="1" customWidth="1"/>
    <col min="268" max="268" width="30.7109375" style="1" customWidth="1"/>
    <col min="269" max="269" width="23" style="1" customWidth="1"/>
    <col min="270" max="271" width="27.42578125" style="1" customWidth="1"/>
    <col min="272" max="273" width="27.7109375" style="1" customWidth="1"/>
    <col min="274" max="274" width="30.7109375" style="1" customWidth="1"/>
    <col min="275" max="275" width="27.42578125" style="1" customWidth="1"/>
    <col min="276" max="276" width="26.7109375" style="1" customWidth="1"/>
    <col min="277" max="277" width="27.42578125" style="1" customWidth="1"/>
    <col min="278" max="278" width="27.7109375" style="1" customWidth="1"/>
    <col min="279" max="279" width="23" style="1" customWidth="1"/>
    <col min="280" max="280" width="30.7109375" style="1" customWidth="1"/>
    <col min="281" max="282" width="27.7109375" style="1" customWidth="1"/>
    <col min="283" max="283" width="27.42578125" style="1" customWidth="1"/>
    <col min="284" max="285" width="27.7109375" style="1" customWidth="1"/>
    <col min="286" max="286" width="30.7109375" style="1" customWidth="1"/>
    <col min="287" max="287" width="4.7109375" style="1" customWidth="1"/>
    <col min="288" max="293" width="32.28515625" style="1" customWidth="1"/>
    <col min="294" max="516" width="32.28515625" style="1"/>
    <col min="517" max="517" width="8" style="1" customWidth="1"/>
    <col min="518" max="518" width="79.28515625" style="1" customWidth="1"/>
    <col min="519" max="519" width="32.28515625" style="1" customWidth="1"/>
    <col min="520" max="520" width="17.42578125" style="1" customWidth="1"/>
    <col min="521" max="523" width="25" style="1" bestFit="1" customWidth="1"/>
    <col min="524" max="524" width="30.7109375" style="1" customWidth="1"/>
    <col min="525" max="525" width="23" style="1" customWidth="1"/>
    <col min="526" max="527" width="27.42578125" style="1" customWidth="1"/>
    <col min="528" max="529" width="27.7109375" style="1" customWidth="1"/>
    <col min="530" max="530" width="30.7109375" style="1" customWidth="1"/>
    <col min="531" max="531" width="27.42578125" style="1" customWidth="1"/>
    <col min="532" max="532" width="26.7109375" style="1" customWidth="1"/>
    <col min="533" max="533" width="27.42578125" style="1" customWidth="1"/>
    <col min="534" max="534" width="27.7109375" style="1" customWidth="1"/>
    <col min="535" max="535" width="23" style="1" customWidth="1"/>
    <col min="536" max="536" width="30.7109375" style="1" customWidth="1"/>
    <col min="537" max="538" width="27.7109375" style="1" customWidth="1"/>
    <col min="539" max="539" width="27.42578125" style="1" customWidth="1"/>
    <col min="540" max="541" width="27.7109375" style="1" customWidth="1"/>
    <col min="542" max="542" width="30.7109375" style="1" customWidth="1"/>
    <col min="543" max="543" width="4.7109375" style="1" customWidth="1"/>
    <col min="544" max="549" width="32.28515625" style="1" customWidth="1"/>
    <col min="550" max="772" width="32.28515625" style="1"/>
    <col min="773" max="773" width="8" style="1" customWidth="1"/>
    <col min="774" max="774" width="79.28515625" style="1" customWidth="1"/>
    <col min="775" max="775" width="32.28515625" style="1" customWidth="1"/>
    <col min="776" max="776" width="17.42578125" style="1" customWidth="1"/>
    <col min="777" max="779" width="25" style="1" bestFit="1" customWidth="1"/>
    <col min="780" max="780" width="30.7109375" style="1" customWidth="1"/>
    <col min="781" max="781" width="23" style="1" customWidth="1"/>
    <col min="782" max="783" width="27.42578125" style="1" customWidth="1"/>
    <col min="784" max="785" width="27.7109375" style="1" customWidth="1"/>
    <col min="786" max="786" width="30.7109375" style="1" customWidth="1"/>
    <col min="787" max="787" width="27.42578125" style="1" customWidth="1"/>
    <col min="788" max="788" width="26.7109375" style="1" customWidth="1"/>
    <col min="789" max="789" width="27.42578125" style="1" customWidth="1"/>
    <col min="790" max="790" width="27.7109375" style="1" customWidth="1"/>
    <col min="791" max="791" width="23" style="1" customWidth="1"/>
    <col min="792" max="792" width="30.7109375" style="1" customWidth="1"/>
    <col min="793" max="794" width="27.7109375" style="1" customWidth="1"/>
    <col min="795" max="795" width="27.42578125" style="1" customWidth="1"/>
    <col min="796" max="797" width="27.7109375" style="1" customWidth="1"/>
    <col min="798" max="798" width="30.7109375" style="1" customWidth="1"/>
    <col min="799" max="799" width="4.7109375" style="1" customWidth="1"/>
    <col min="800" max="805" width="32.28515625" style="1" customWidth="1"/>
    <col min="806" max="1028" width="32.28515625" style="1"/>
    <col min="1029" max="1029" width="8" style="1" customWidth="1"/>
    <col min="1030" max="1030" width="79.28515625" style="1" customWidth="1"/>
    <col min="1031" max="1031" width="32.28515625" style="1" customWidth="1"/>
    <col min="1032" max="1032" width="17.42578125" style="1" customWidth="1"/>
    <col min="1033" max="1035" width="25" style="1" bestFit="1" customWidth="1"/>
    <col min="1036" max="1036" width="30.7109375" style="1" customWidth="1"/>
    <col min="1037" max="1037" width="23" style="1" customWidth="1"/>
    <col min="1038" max="1039" width="27.42578125" style="1" customWidth="1"/>
    <col min="1040" max="1041" width="27.7109375" style="1" customWidth="1"/>
    <col min="1042" max="1042" width="30.7109375" style="1" customWidth="1"/>
    <col min="1043" max="1043" width="27.42578125" style="1" customWidth="1"/>
    <col min="1044" max="1044" width="26.7109375" style="1" customWidth="1"/>
    <col min="1045" max="1045" width="27.42578125" style="1" customWidth="1"/>
    <col min="1046" max="1046" width="27.7109375" style="1" customWidth="1"/>
    <col min="1047" max="1047" width="23" style="1" customWidth="1"/>
    <col min="1048" max="1048" width="30.7109375" style="1" customWidth="1"/>
    <col min="1049" max="1050" width="27.7109375" style="1" customWidth="1"/>
    <col min="1051" max="1051" width="27.42578125" style="1" customWidth="1"/>
    <col min="1052" max="1053" width="27.7109375" style="1" customWidth="1"/>
    <col min="1054" max="1054" width="30.7109375" style="1" customWidth="1"/>
    <col min="1055" max="1055" width="4.7109375" style="1" customWidth="1"/>
    <col min="1056" max="1061" width="32.28515625" style="1" customWidth="1"/>
    <col min="1062" max="1284" width="32.28515625" style="1"/>
    <col min="1285" max="1285" width="8" style="1" customWidth="1"/>
    <col min="1286" max="1286" width="79.28515625" style="1" customWidth="1"/>
    <col min="1287" max="1287" width="32.28515625" style="1" customWidth="1"/>
    <col min="1288" max="1288" width="17.42578125" style="1" customWidth="1"/>
    <col min="1289" max="1291" width="25" style="1" bestFit="1" customWidth="1"/>
    <col min="1292" max="1292" width="30.7109375" style="1" customWidth="1"/>
    <col min="1293" max="1293" width="23" style="1" customWidth="1"/>
    <col min="1294" max="1295" width="27.42578125" style="1" customWidth="1"/>
    <col min="1296" max="1297" width="27.7109375" style="1" customWidth="1"/>
    <col min="1298" max="1298" width="30.7109375" style="1" customWidth="1"/>
    <col min="1299" max="1299" width="27.42578125" style="1" customWidth="1"/>
    <col min="1300" max="1300" width="26.7109375" style="1" customWidth="1"/>
    <col min="1301" max="1301" width="27.42578125" style="1" customWidth="1"/>
    <col min="1302" max="1302" width="27.7109375" style="1" customWidth="1"/>
    <col min="1303" max="1303" width="23" style="1" customWidth="1"/>
    <col min="1304" max="1304" width="30.7109375" style="1" customWidth="1"/>
    <col min="1305" max="1306" width="27.7109375" style="1" customWidth="1"/>
    <col min="1307" max="1307" width="27.42578125" style="1" customWidth="1"/>
    <col min="1308" max="1309" width="27.7109375" style="1" customWidth="1"/>
    <col min="1310" max="1310" width="30.7109375" style="1" customWidth="1"/>
    <col min="1311" max="1311" width="4.7109375" style="1" customWidth="1"/>
    <col min="1312" max="1317" width="32.28515625" style="1" customWidth="1"/>
    <col min="1318" max="1540" width="32.28515625" style="1"/>
    <col min="1541" max="1541" width="8" style="1" customWidth="1"/>
    <col min="1542" max="1542" width="79.28515625" style="1" customWidth="1"/>
    <col min="1543" max="1543" width="32.28515625" style="1" customWidth="1"/>
    <col min="1544" max="1544" width="17.42578125" style="1" customWidth="1"/>
    <col min="1545" max="1547" width="25" style="1" bestFit="1" customWidth="1"/>
    <col min="1548" max="1548" width="30.7109375" style="1" customWidth="1"/>
    <col min="1549" max="1549" width="23" style="1" customWidth="1"/>
    <col min="1550" max="1551" width="27.42578125" style="1" customWidth="1"/>
    <col min="1552" max="1553" width="27.7109375" style="1" customWidth="1"/>
    <col min="1554" max="1554" width="30.7109375" style="1" customWidth="1"/>
    <col min="1555" max="1555" width="27.42578125" style="1" customWidth="1"/>
    <col min="1556" max="1556" width="26.7109375" style="1" customWidth="1"/>
    <col min="1557" max="1557" width="27.42578125" style="1" customWidth="1"/>
    <col min="1558" max="1558" width="27.7109375" style="1" customWidth="1"/>
    <col min="1559" max="1559" width="23" style="1" customWidth="1"/>
    <col min="1560" max="1560" width="30.7109375" style="1" customWidth="1"/>
    <col min="1561" max="1562" width="27.7109375" style="1" customWidth="1"/>
    <col min="1563" max="1563" width="27.42578125" style="1" customWidth="1"/>
    <col min="1564" max="1565" width="27.7109375" style="1" customWidth="1"/>
    <col min="1566" max="1566" width="30.7109375" style="1" customWidth="1"/>
    <col min="1567" max="1567" width="4.7109375" style="1" customWidth="1"/>
    <col min="1568" max="1573" width="32.28515625" style="1" customWidth="1"/>
    <col min="1574" max="1796" width="32.28515625" style="1"/>
    <col min="1797" max="1797" width="8" style="1" customWidth="1"/>
    <col min="1798" max="1798" width="79.28515625" style="1" customWidth="1"/>
    <col min="1799" max="1799" width="32.28515625" style="1" customWidth="1"/>
    <col min="1800" max="1800" width="17.42578125" style="1" customWidth="1"/>
    <col min="1801" max="1803" width="25" style="1" bestFit="1" customWidth="1"/>
    <col min="1804" max="1804" width="30.7109375" style="1" customWidth="1"/>
    <col min="1805" max="1805" width="23" style="1" customWidth="1"/>
    <col min="1806" max="1807" width="27.42578125" style="1" customWidth="1"/>
    <col min="1808" max="1809" width="27.7109375" style="1" customWidth="1"/>
    <col min="1810" max="1810" width="30.7109375" style="1" customWidth="1"/>
    <col min="1811" max="1811" width="27.42578125" style="1" customWidth="1"/>
    <col min="1812" max="1812" width="26.7109375" style="1" customWidth="1"/>
    <col min="1813" max="1813" width="27.42578125" style="1" customWidth="1"/>
    <col min="1814" max="1814" width="27.7109375" style="1" customWidth="1"/>
    <col min="1815" max="1815" width="23" style="1" customWidth="1"/>
    <col min="1816" max="1816" width="30.7109375" style="1" customWidth="1"/>
    <col min="1817" max="1818" width="27.7109375" style="1" customWidth="1"/>
    <col min="1819" max="1819" width="27.42578125" style="1" customWidth="1"/>
    <col min="1820" max="1821" width="27.7109375" style="1" customWidth="1"/>
    <col min="1822" max="1822" width="30.7109375" style="1" customWidth="1"/>
    <col min="1823" max="1823" width="4.7109375" style="1" customWidth="1"/>
    <col min="1824" max="1829" width="32.28515625" style="1" customWidth="1"/>
    <col min="1830" max="2052" width="32.28515625" style="1"/>
    <col min="2053" max="2053" width="8" style="1" customWidth="1"/>
    <col min="2054" max="2054" width="79.28515625" style="1" customWidth="1"/>
    <col min="2055" max="2055" width="32.28515625" style="1" customWidth="1"/>
    <col min="2056" max="2056" width="17.42578125" style="1" customWidth="1"/>
    <col min="2057" max="2059" width="25" style="1" bestFit="1" customWidth="1"/>
    <col min="2060" max="2060" width="30.7109375" style="1" customWidth="1"/>
    <col min="2061" max="2061" width="23" style="1" customWidth="1"/>
    <col min="2062" max="2063" width="27.42578125" style="1" customWidth="1"/>
    <col min="2064" max="2065" width="27.7109375" style="1" customWidth="1"/>
    <col min="2066" max="2066" width="30.7109375" style="1" customWidth="1"/>
    <col min="2067" max="2067" width="27.42578125" style="1" customWidth="1"/>
    <col min="2068" max="2068" width="26.7109375" style="1" customWidth="1"/>
    <col min="2069" max="2069" width="27.42578125" style="1" customWidth="1"/>
    <col min="2070" max="2070" width="27.7109375" style="1" customWidth="1"/>
    <col min="2071" max="2071" width="23" style="1" customWidth="1"/>
    <col min="2072" max="2072" width="30.7109375" style="1" customWidth="1"/>
    <col min="2073" max="2074" width="27.7109375" style="1" customWidth="1"/>
    <col min="2075" max="2075" width="27.42578125" style="1" customWidth="1"/>
    <col min="2076" max="2077" width="27.7109375" style="1" customWidth="1"/>
    <col min="2078" max="2078" width="30.7109375" style="1" customWidth="1"/>
    <col min="2079" max="2079" width="4.7109375" style="1" customWidth="1"/>
    <col min="2080" max="2085" width="32.28515625" style="1" customWidth="1"/>
    <col min="2086" max="2308" width="32.28515625" style="1"/>
    <col min="2309" max="2309" width="8" style="1" customWidth="1"/>
    <col min="2310" max="2310" width="79.28515625" style="1" customWidth="1"/>
    <col min="2311" max="2311" width="32.28515625" style="1" customWidth="1"/>
    <col min="2312" max="2312" width="17.42578125" style="1" customWidth="1"/>
    <col min="2313" max="2315" width="25" style="1" bestFit="1" customWidth="1"/>
    <col min="2316" max="2316" width="30.7109375" style="1" customWidth="1"/>
    <col min="2317" max="2317" width="23" style="1" customWidth="1"/>
    <col min="2318" max="2319" width="27.42578125" style="1" customWidth="1"/>
    <col min="2320" max="2321" width="27.7109375" style="1" customWidth="1"/>
    <col min="2322" max="2322" width="30.7109375" style="1" customWidth="1"/>
    <col min="2323" max="2323" width="27.42578125" style="1" customWidth="1"/>
    <col min="2324" max="2324" width="26.7109375" style="1" customWidth="1"/>
    <col min="2325" max="2325" width="27.42578125" style="1" customWidth="1"/>
    <col min="2326" max="2326" width="27.7109375" style="1" customWidth="1"/>
    <col min="2327" max="2327" width="23" style="1" customWidth="1"/>
    <col min="2328" max="2328" width="30.7109375" style="1" customWidth="1"/>
    <col min="2329" max="2330" width="27.7109375" style="1" customWidth="1"/>
    <col min="2331" max="2331" width="27.42578125" style="1" customWidth="1"/>
    <col min="2332" max="2333" width="27.7109375" style="1" customWidth="1"/>
    <col min="2334" max="2334" width="30.7109375" style="1" customWidth="1"/>
    <col min="2335" max="2335" width="4.7109375" style="1" customWidth="1"/>
    <col min="2336" max="2341" width="32.28515625" style="1" customWidth="1"/>
    <col min="2342" max="2564" width="32.28515625" style="1"/>
    <col min="2565" max="2565" width="8" style="1" customWidth="1"/>
    <col min="2566" max="2566" width="79.28515625" style="1" customWidth="1"/>
    <col min="2567" max="2567" width="32.28515625" style="1" customWidth="1"/>
    <col min="2568" max="2568" width="17.42578125" style="1" customWidth="1"/>
    <col min="2569" max="2571" width="25" style="1" bestFit="1" customWidth="1"/>
    <col min="2572" max="2572" width="30.7109375" style="1" customWidth="1"/>
    <col min="2573" max="2573" width="23" style="1" customWidth="1"/>
    <col min="2574" max="2575" width="27.42578125" style="1" customWidth="1"/>
    <col min="2576" max="2577" width="27.7109375" style="1" customWidth="1"/>
    <col min="2578" max="2578" width="30.7109375" style="1" customWidth="1"/>
    <col min="2579" max="2579" width="27.42578125" style="1" customWidth="1"/>
    <col min="2580" max="2580" width="26.7109375" style="1" customWidth="1"/>
    <col min="2581" max="2581" width="27.42578125" style="1" customWidth="1"/>
    <col min="2582" max="2582" width="27.7109375" style="1" customWidth="1"/>
    <col min="2583" max="2583" width="23" style="1" customWidth="1"/>
    <col min="2584" max="2584" width="30.7109375" style="1" customWidth="1"/>
    <col min="2585" max="2586" width="27.7109375" style="1" customWidth="1"/>
    <col min="2587" max="2587" width="27.42578125" style="1" customWidth="1"/>
    <col min="2588" max="2589" width="27.7109375" style="1" customWidth="1"/>
    <col min="2590" max="2590" width="30.7109375" style="1" customWidth="1"/>
    <col min="2591" max="2591" width="4.7109375" style="1" customWidth="1"/>
    <col min="2592" max="2597" width="32.28515625" style="1" customWidth="1"/>
    <col min="2598" max="2820" width="32.28515625" style="1"/>
    <col min="2821" max="2821" width="8" style="1" customWidth="1"/>
    <col min="2822" max="2822" width="79.28515625" style="1" customWidth="1"/>
    <col min="2823" max="2823" width="32.28515625" style="1" customWidth="1"/>
    <col min="2824" max="2824" width="17.42578125" style="1" customWidth="1"/>
    <col min="2825" max="2827" width="25" style="1" bestFit="1" customWidth="1"/>
    <col min="2828" max="2828" width="30.7109375" style="1" customWidth="1"/>
    <col min="2829" max="2829" width="23" style="1" customWidth="1"/>
    <col min="2830" max="2831" width="27.42578125" style="1" customWidth="1"/>
    <col min="2832" max="2833" width="27.7109375" style="1" customWidth="1"/>
    <col min="2834" max="2834" width="30.7109375" style="1" customWidth="1"/>
    <col min="2835" max="2835" width="27.42578125" style="1" customWidth="1"/>
    <col min="2836" max="2836" width="26.7109375" style="1" customWidth="1"/>
    <col min="2837" max="2837" width="27.42578125" style="1" customWidth="1"/>
    <col min="2838" max="2838" width="27.7109375" style="1" customWidth="1"/>
    <col min="2839" max="2839" width="23" style="1" customWidth="1"/>
    <col min="2840" max="2840" width="30.7109375" style="1" customWidth="1"/>
    <col min="2841" max="2842" width="27.7109375" style="1" customWidth="1"/>
    <col min="2843" max="2843" width="27.42578125" style="1" customWidth="1"/>
    <col min="2844" max="2845" width="27.7109375" style="1" customWidth="1"/>
    <col min="2846" max="2846" width="30.7109375" style="1" customWidth="1"/>
    <col min="2847" max="2847" width="4.7109375" style="1" customWidth="1"/>
    <col min="2848" max="2853" width="32.28515625" style="1" customWidth="1"/>
    <col min="2854" max="3076" width="32.28515625" style="1"/>
    <col min="3077" max="3077" width="8" style="1" customWidth="1"/>
    <col min="3078" max="3078" width="79.28515625" style="1" customWidth="1"/>
    <col min="3079" max="3079" width="32.28515625" style="1" customWidth="1"/>
    <col min="3080" max="3080" width="17.42578125" style="1" customWidth="1"/>
    <col min="3081" max="3083" width="25" style="1" bestFit="1" customWidth="1"/>
    <col min="3084" max="3084" width="30.7109375" style="1" customWidth="1"/>
    <col min="3085" max="3085" width="23" style="1" customWidth="1"/>
    <col min="3086" max="3087" width="27.42578125" style="1" customWidth="1"/>
    <col min="3088" max="3089" width="27.7109375" style="1" customWidth="1"/>
    <col min="3090" max="3090" width="30.7109375" style="1" customWidth="1"/>
    <col min="3091" max="3091" width="27.42578125" style="1" customWidth="1"/>
    <col min="3092" max="3092" width="26.7109375" style="1" customWidth="1"/>
    <col min="3093" max="3093" width="27.42578125" style="1" customWidth="1"/>
    <col min="3094" max="3094" width="27.7109375" style="1" customWidth="1"/>
    <col min="3095" max="3095" width="23" style="1" customWidth="1"/>
    <col min="3096" max="3096" width="30.7109375" style="1" customWidth="1"/>
    <col min="3097" max="3098" width="27.7109375" style="1" customWidth="1"/>
    <col min="3099" max="3099" width="27.42578125" style="1" customWidth="1"/>
    <col min="3100" max="3101" width="27.7109375" style="1" customWidth="1"/>
    <col min="3102" max="3102" width="30.7109375" style="1" customWidth="1"/>
    <col min="3103" max="3103" width="4.7109375" style="1" customWidth="1"/>
    <col min="3104" max="3109" width="32.28515625" style="1" customWidth="1"/>
    <col min="3110" max="3332" width="32.28515625" style="1"/>
    <col min="3333" max="3333" width="8" style="1" customWidth="1"/>
    <col min="3334" max="3334" width="79.28515625" style="1" customWidth="1"/>
    <col min="3335" max="3335" width="32.28515625" style="1" customWidth="1"/>
    <col min="3336" max="3336" width="17.42578125" style="1" customWidth="1"/>
    <col min="3337" max="3339" width="25" style="1" bestFit="1" customWidth="1"/>
    <col min="3340" max="3340" width="30.7109375" style="1" customWidth="1"/>
    <col min="3341" max="3341" width="23" style="1" customWidth="1"/>
    <col min="3342" max="3343" width="27.42578125" style="1" customWidth="1"/>
    <col min="3344" max="3345" width="27.7109375" style="1" customWidth="1"/>
    <col min="3346" max="3346" width="30.7109375" style="1" customWidth="1"/>
    <col min="3347" max="3347" width="27.42578125" style="1" customWidth="1"/>
    <col min="3348" max="3348" width="26.7109375" style="1" customWidth="1"/>
    <col min="3349" max="3349" width="27.42578125" style="1" customWidth="1"/>
    <col min="3350" max="3350" width="27.7109375" style="1" customWidth="1"/>
    <col min="3351" max="3351" width="23" style="1" customWidth="1"/>
    <col min="3352" max="3352" width="30.7109375" style="1" customWidth="1"/>
    <col min="3353" max="3354" width="27.7109375" style="1" customWidth="1"/>
    <col min="3355" max="3355" width="27.42578125" style="1" customWidth="1"/>
    <col min="3356" max="3357" width="27.7109375" style="1" customWidth="1"/>
    <col min="3358" max="3358" width="30.7109375" style="1" customWidth="1"/>
    <col min="3359" max="3359" width="4.7109375" style="1" customWidth="1"/>
    <col min="3360" max="3365" width="32.28515625" style="1" customWidth="1"/>
    <col min="3366" max="3588" width="32.28515625" style="1"/>
    <col min="3589" max="3589" width="8" style="1" customWidth="1"/>
    <col min="3590" max="3590" width="79.28515625" style="1" customWidth="1"/>
    <col min="3591" max="3591" width="32.28515625" style="1" customWidth="1"/>
    <col min="3592" max="3592" width="17.42578125" style="1" customWidth="1"/>
    <col min="3593" max="3595" width="25" style="1" bestFit="1" customWidth="1"/>
    <col min="3596" max="3596" width="30.7109375" style="1" customWidth="1"/>
    <col min="3597" max="3597" width="23" style="1" customWidth="1"/>
    <col min="3598" max="3599" width="27.42578125" style="1" customWidth="1"/>
    <col min="3600" max="3601" width="27.7109375" style="1" customWidth="1"/>
    <col min="3602" max="3602" width="30.7109375" style="1" customWidth="1"/>
    <col min="3603" max="3603" width="27.42578125" style="1" customWidth="1"/>
    <col min="3604" max="3604" width="26.7109375" style="1" customWidth="1"/>
    <col min="3605" max="3605" width="27.42578125" style="1" customWidth="1"/>
    <col min="3606" max="3606" width="27.7109375" style="1" customWidth="1"/>
    <col min="3607" max="3607" width="23" style="1" customWidth="1"/>
    <col min="3608" max="3608" width="30.7109375" style="1" customWidth="1"/>
    <col min="3609" max="3610" width="27.7109375" style="1" customWidth="1"/>
    <col min="3611" max="3611" width="27.42578125" style="1" customWidth="1"/>
    <col min="3612" max="3613" width="27.7109375" style="1" customWidth="1"/>
    <col min="3614" max="3614" width="30.7109375" style="1" customWidth="1"/>
    <col min="3615" max="3615" width="4.7109375" style="1" customWidth="1"/>
    <col min="3616" max="3621" width="32.28515625" style="1" customWidth="1"/>
    <col min="3622" max="3844" width="32.28515625" style="1"/>
    <col min="3845" max="3845" width="8" style="1" customWidth="1"/>
    <col min="3846" max="3846" width="79.28515625" style="1" customWidth="1"/>
    <col min="3847" max="3847" width="32.28515625" style="1" customWidth="1"/>
    <col min="3848" max="3848" width="17.42578125" style="1" customWidth="1"/>
    <col min="3849" max="3851" width="25" style="1" bestFit="1" customWidth="1"/>
    <col min="3852" max="3852" width="30.7109375" style="1" customWidth="1"/>
    <col min="3853" max="3853" width="23" style="1" customWidth="1"/>
    <col min="3854" max="3855" width="27.42578125" style="1" customWidth="1"/>
    <col min="3856" max="3857" width="27.7109375" style="1" customWidth="1"/>
    <col min="3858" max="3858" width="30.7109375" style="1" customWidth="1"/>
    <col min="3859" max="3859" width="27.42578125" style="1" customWidth="1"/>
    <col min="3860" max="3860" width="26.7109375" style="1" customWidth="1"/>
    <col min="3861" max="3861" width="27.42578125" style="1" customWidth="1"/>
    <col min="3862" max="3862" width="27.7109375" style="1" customWidth="1"/>
    <col min="3863" max="3863" width="23" style="1" customWidth="1"/>
    <col min="3864" max="3864" width="30.7109375" style="1" customWidth="1"/>
    <col min="3865" max="3866" width="27.7109375" style="1" customWidth="1"/>
    <col min="3867" max="3867" width="27.42578125" style="1" customWidth="1"/>
    <col min="3868" max="3869" width="27.7109375" style="1" customWidth="1"/>
    <col min="3870" max="3870" width="30.7109375" style="1" customWidth="1"/>
    <col min="3871" max="3871" width="4.7109375" style="1" customWidth="1"/>
    <col min="3872" max="3877" width="32.28515625" style="1" customWidth="1"/>
    <col min="3878" max="4100" width="32.28515625" style="1"/>
    <col min="4101" max="4101" width="8" style="1" customWidth="1"/>
    <col min="4102" max="4102" width="79.28515625" style="1" customWidth="1"/>
    <col min="4103" max="4103" width="32.28515625" style="1" customWidth="1"/>
    <col min="4104" max="4104" width="17.42578125" style="1" customWidth="1"/>
    <col min="4105" max="4107" width="25" style="1" bestFit="1" customWidth="1"/>
    <col min="4108" max="4108" width="30.7109375" style="1" customWidth="1"/>
    <col min="4109" max="4109" width="23" style="1" customWidth="1"/>
    <col min="4110" max="4111" width="27.42578125" style="1" customWidth="1"/>
    <col min="4112" max="4113" width="27.7109375" style="1" customWidth="1"/>
    <col min="4114" max="4114" width="30.7109375" style="1" customWidth="1"/>
    <col min="4115" max="4115" width="27.42578125" style="1" customWidth="1"/>
    <col min="4116" max="4116" width="26.7109375" style="1" customWidth="1"/>
    <col min="4117" max="4117" width="27.42578125" style="1" customWidth="1"/>
    <col min="4118" max="4118" width="27.7109375" style="1" customWidth="1"/>
    <col min="4119" max="4119" width="23" style="1" customWidth="1"/>
    <col min="4120" max="4120" width="30.7109375" style="1" customWidth="1"/>
    <col min="4121" max="4122" width="27.7109375" style="1" customWidth="1"/>
    <col min="4123" max="4123" width="27.42578125" style="1" customWidth="1"/>
    <col min="4124" max="4125" width="27.7109375" style="1" customWidth="1"/>
    <col min="4126" max="4126" width="30.7109375" style="1" customWidth="1"/>
    <col min="4127" max="4127" width="4.7109375" style="1" customWidth="1"/>
    <col min="4128" max="4133" width="32.28515625" style="1" customWidth="1"/>
    <col min="4134" max="4356" width="32.28515625" style="1"/>
    <col min="4357" max="4357" width="8" style="1" customWidth="1"/>
    <col min="4358" max="4358" width="79.28515625" style="1" customWidth="1"/>
    <col min="4359" max="4359" width="32.28515625" style="1" customWidth="1"/>
    <col min="4360" max="4360" width="17.42578125" style="1" customWidth="1"/>
    <col min="4361" max="4363" width="25" style="1" bestFit="1" customWidth="1"/>
    <col min="4364" max="4364" width="30.7109375" style="1" customWidth="1"/>
    <col min="4365" max="4365" width="23" style="1" customWidth="1"/>
    <col min="4366" max="4367" width="27.42578125" style="1" customWidth="1"/>
    <col min="4368" max="4369" width="27.7109375" style="1" customWidth="1"/>
    <col min="4370" max="4370" width="30.7109375" style="1" customWidth="1"/>
    <col min="4371" max="4371" width="27.42578125" style="1" customWidth="1"/>
    <col min="4372" max="4372" width="26.7109375" style="1" customWidth="1"/>
    <col min="4373" max="4373" width="27.42578125" style="1" customWidth="1"/>
    <col min="4374" max="4374" width="27.7109375" style="1" customWidth="1"/>
    <col min="4375" max="4375" width="23" style="1" customWidth="1"/>
    <col min="4376" max="4376" width="30.7109375" style="1" customWidth="1"/>
    <col min="4377" max="4378" width="27.7109375" style="1" customWidth="1"/>
    <col min="4379" max="4379" width="27.42578125" style="1" customWidth="1"/>
    <col min="4380" max="4381" width="27.7109375" style="1" customWidth="1"/>
    <col min="4382" max="4382" width="30.7109375" style="1" customWidth="1"/>
    <col min="4383" max="4383" width="4.7109375" style="1" customWidth="1"/>
    <col min="4384" max="4389" width="32.28515625" style="1" customWidth="1"/>
    <col min="4390" max="4612" width="32.28515625" style="1"/>
    <col min="4613" max="4613" width="8" style="1" customWidth="1"/>
    <col min="4614" max="4614" width="79.28515625" style="1" customWidth="1"/>
    <col min="4615" max="4615" width="32.28515625" style="1" customWidth="1"/>
    <col min="4616" max="4616" width="17.42578125" style="1" customWidth="1"/>
    <col min="4617" max="4619" width="25" style="1" bestFit="1" customWidth="1"/>
    <col min="4620" max="4620" width="30.7109375" style="1" customWidth="1"/>
    <col min="4621" max="4621" width="23" style="1" customWidth="1"/>
    <col min="4622" max="4623" width="27.42578125" style="1" customWidth="1"/>
    <col min="4624" max="4625" width="27.7109375" style="1" customWidth="1"/>
    <col min="4626" max="4626" width="30.7109375" style="1" customWidth="1"/>
    <col min="4627" max="4627" width="27.42578125" style="1" customWidth="1"/>
    <col min="4628" max="4628" width="26.7109375" style="1" customWidth="1"/>
    <col min="4629" max="4629" width="27.42578125" style="1" customWidth="1"/>
    <col min="4630" max="4630" width="27.7109375" style="1" customWidth="1"/>
    <col min="4631" max="4631" width="23" style="1" customWidth="1"/>
    <col min="4632" max="4632" width="30.7109375" style="1" customWidth="1"/>
    <col min="4633" max="4634" width="27.7109375" style="1" customWidth="1"/>
    <col min="4635" max="4635" width="27.42578125" style="1" customWidth="1"/>
    <col min="4636" max="4637" width="27.7109375" style="1" customWidth="1"/>
    <col min="4638" max="4638" width="30.7109375" style="1" customWidth="1"/>
    <col min="4639" max="4639" width="4.7109375" style="1" customWidth="1"/>
    <col min="4640" max="4645" width="32.28515625" style="1" customWidth="1"/>
    <col min="4646" max="4868" width="32.28515625" style="1"/>
    <col min="4869" max="4869" width="8" style="1" customWidth="1"/>
    <col min="4870" max="4870" width="79.28515625" style="1" customWidth="1"/>
    <col min="4871" max="4871" width="32.28515625" style="1" customWidth="1"/>
    <col min="4872" max="4872" width="17.42578125" style="1" customWidth="1"/>
    <col min="4873" max="4875" width="25" style="1" bestFit="1" customWidth="1"/>
    <col min="4876" max="4876" width="30.7109375" style="1" customWidth="1"/>
    <col min="4877" max="4877" width="23" style="1" customWidth="1"/>
    <col min="4878" max="4879" width="27.42578125" style="1" customWidth="1"/>
    <col min="4880" max="4881" width="27.7109375" style="1" customWidth="1"/>
    <col min="4882" max="4882" width="30.7109375" style="1" customWidth="1"/>
    <col min="4883" max="4883" width="27.42578125" style="1" customWidth="1"/>
    <col min="4884" max="4884" width="26.7109375" style="1" customWidth="1"/>
    <col min="4885" max="4885" width="27.42578125" style="1" customWidth="1"/>
    <col min="4886" max="4886" width="27.7109375" style="1" customWidth="1"/>
    <col min="4887" max="4887" width="23" style="1" customWidth="1"/>
    <col min="4888" max="4888" width="30.7109375" style="1" customWidth="1"/>
    <col min="4889" max="4890" width="27.7109375" style="1" customWidth="1"/>
    <col min="4891" max="4891" width="27.42578125" style="1" customWidth="1"/>
    <col min="4892" max="4893" width="27.7109375" style="1" customWidth="1"/>
    <col min="4894" max="4894" width="30.7109375" style="1" customWidth="1"/>
    <col min="4895" max="4895" width="4.7109375" style="1" customWidth="1"/>
    <col min="4896" max="4901" width="32.28515625" style="1" customWidth="1"/>
    <col min="4902" max="5124" width="32.28515625" style="1"/>
    <col min="5125" max="5125" width="8" style="1" customWidth="1"/>
    <col min="5126" max="5126" width="79.28515625" style="1" customWidth="1"/>
    <col min="5127" max="5127" width="32.28515625" style="1" customWidth="1"/>
    <col min="5128" max="5128" width="17.42578125" style="1" customWidth="1"/>
    <col min="5129" max="5131" width="25" style="1" bestFit="1" customWidth="1"/>
    <col min="5132" max="5132" width="30.7109375" style="1" customWidth="1"/>
    <col min="5133" max="5133" width="23" style="1" customWidth="1"/>
    <col min="5134" max="5135" width="27.42578125" style="1" customWidth="1"/>
    <col min="5136" max="5137" width="27.7109375" style="1" customWidth="1"/>
    <col min="5138" max="5138" width="30.7109375" style="1" customWidth="1"/>
    <col min="5139" max="5139" width="27.42578125" style="1" customWidth="1"/>
    <col min="5140" max="5140" width="26.7109375" style="1" customWidth="1"/>
    <col min="5141" max="5141" width="27.42578125" style="1" customWidth="1"/>
    <col min="5142" max="5142" width="27.7109375" style="1" customWidth="1"/>
    <col min="5143" max="5143" width="23" style="1" customWidth="1"/>
    <col min="5144" max="5144" width="30.7109375" style="1" customWidth="1"/>
    <col min="5145" max="5146" width="27.7109375" style="1" customWidth="1"/>
    <col min="5147" max="5147" width="27.42578125" style="1" customWidth="1"/>
    <col min="5148" max="5149" width="27.7109375" style="1" customWidth="1"/>
    <col min="5150" max="5150" width="30.7109375" style="1" customWidth="1"/>
    <col min="5151" max="5151" width="4.7109375" style="1" customWidth="1"/>
    <col min="5152" max="5157" width="32.28515625" style="1" customWidth="1"/>
    <col min="5158" max="5380" width="32.28515625" style="1"/>
    <col min="5381" max="5381" width="8" style="1" customWidth="1"/>
    <col min="5382" max="5382" width="79.28515625" style="1" customWidth="1"/>
    <col min="5383" max="5383" width="32.28515625" style="1" customWidth="1"/>
    <col min="5384" max="5384" width="17.42578125" style="1" customWidth="1"/>
    <col min="5385" max="5387" width="25" style="1" bestFit="1" customWidth="1"/>
    <col min="5388" max="5388" width="30.7109375" style="1" customWidth="1"/>
    <col min="5389" max="5389" width="23" style="1" customWidth="1"/>
    <col min="5390" max="5391" width="27.42578125" style="1" customWidth="1"/>
    <col min="5392" max="5393" width="27.7109375" style="1" customWidth="1"/>
    <col min="5394" max="5394" width="30.7109375" style="1" customWidth="1"/>
    <col min="5395" max="5395" width="27.42578125" style="1" customWidth="1"/>
    <col min="5396" max="5396" width="26.7109375" style="1" customWidth="1"/>
    <col min="5397" max="5397" width="27.42578125" style="1" customWidth="1"/>
    <col min="5398" max="5398" width="27.7109375" style="1" customWidth="1"/>
    <col min="5399" max="5399" width="23" style="1" customWidth="1"/>
    <col min="5400" max="5400" width="30.7109375" style="1" customWidth="1"/>
    <col min="5401" max="5402" width="27.7109375" style="1" customWidth="1"/>
    <col min="5403" max="5403" width="27.42578125" style="1" customWidth="1"/>
    <col min="5404" max="5405" width="27.7109375" style="1" customWidth="1"/>
    <col min="5406" max="5406" width="30.7109375" style="1" customWidth="1"/>
    <col min="5407" max="5407" width="4.7109375" style="1" customWidth="1"/>
    <col min="5408" max="5413" width="32.28515625" style="1" customWidth="1"/>
    <col min="5414" max="5636" width="32.28515625" style="1"/>
    <col min="5637" max="5637" width="8" style="1" customWidth="1"/>
    <col min="5638" max="5638" width="79.28515625" style="1" customWidth="1"/>
    <col min="5639" max="5639" width="32.28515625" style="1" customWidth="1"/>
    <col min="5640" max="5640" width="17.42578125" style="1" customWidth="1"/>
    <col min="5641" max="5643" width="25" style="1" bestFit="1" customWidth="1"/>
    <col min="5644" max="5644" width="30.7109375" style="1" customWidth="1"/>
    <col min="5645" max="5645" width="23" style="1" customWidth="1"/>
    <col min="5646" max="5647" width="27.42578125" style="1" customWidth="1"/>
    <col min="5648" max="5649" width="27.7109375" style="1" customWidth="1"/>
    <col min="5650" max="5650" width="30.7109375" style="1" customWidth="1"/>
    <col min="5651" max="5651" width="27.42578125" style="1" customWidth="1"/>
    <col min="5652" max="5652" width="26.7109375" style="1" customWidth="1"/>
    <col min="5653" max="5653" width="27.42578125" style="1" customWidth="1"/>
    <col min="5654" max="5654" width="27.7109375" style="1" customWidth="1"/>
    <col min="5655" max="5655" width="23" style="1" customWidth="1"/>
    <col min="5656" max="5656" width="30.7109375" style="1" customWidth="1"/>
    <col min="5657" max="5658" width="27.7109375" style="1" customWidth="1"/>
    <col min="5659" max="5659" width="27.42578125" style="1" customWidth="1"/>
    <col min="5660" max="5661" width="27.7109375" style="1" customWidth="1"/>
    <col min="5662" max="5662" width="30.7109375" style="1" customWidth="1"/>
    <col min="5663" max="5663" width="4.7109375" style="1" customWidth="1"/>
    <col min="5664" max="5669" width="32.28515625" style="1" customWidth="1"/>
    <col min="5670" max="5892" width="32.28515625" style="1"/>
    <col min="5893" max="5893" width="8" style="1" customWidth="1"/>
    <col min="5894" max="5894" width="79.28515625" style="1" customWidth="1"/>
    <col min="5895" max="5895" width="32.28515625" style="1" customWidth="1"/>
    <col min="5896" max="5896" width="17.42578125" style="1" customWidth="1"/>
    <col min="5897" max="5899" width="25" style="1" bestFit="1" customWidth="1"/>
    <col min="5900" max="5900" width="30.7109375" style="1" customWidth="1"/>
    <col min="5901" max="5901" width="23" style="1" customWidth="1"/>
    <col min="5902" max="5903" width="27.42578125" style="1" customWidth="1"/>
    <col min="5904" max="5905" width="27.7109375" style="1" customWidth="1"/>
    <col min="5906" max="5906" width="30.7109375" style="1" customWidth="1"/>
    <col min="5907" max="5907" width="27.42578125" style="1" customWidth="1"/>
    <col min="5908" max="5908" width="26.7109375" style="1" customWidth="1"/>
    <col min="5909" max="5909" width="27.42578125" style="1" customWidth="1"/>
    <col min="5910" max="5910" width="27.7109375" style="1" customWidth="1"/>
    <col min="5911" max="5911" width="23" style="1" customWidth="1"/>
    <col min="5912" max="5912" width="30.7109375" style="1" customWidth="1"/>
    <col min="5913" max="5914" width="27.7109375" style="1" customWidth="1"/>
    <col min="5915" max="5915" width="27.42578125" style="1" customWidth="1"/>
    <col min="5916" max="5917" width="27.7109375" style="1" customWidth="1"/>
    <col min="5918" max="5918" width="30.7109375" style="1" customWidth="1"/>
    <col min="5919" max="5919" width="4.7109375" style="1" customWidth="1"/>
    <col min="5920" max="5925" width="32.28515625" style="1" customWidth="1"/>
    <col min="5926" max="6148" width="32.28515625" style="1"/>
    <col min="6149" max="6149" width="8" style="1" customWidth="1"/>
    <col min="6150" max="6150" width="79.28515625" style="1" customWidth="1"/>
    <col min="6151" max="6151" width="32.28515625" style="1" customWidth="1"/>
    <col min="6152" max="6152" width="17.42578125" style="1" customWidth="1"/>
    <col min="6153" max="6155" width="25" style="1" bestFit="1" customWidth="1"/>
    <col min="6156" max="6156" width="30.7109375" style="1" customWidth="1"/>
    <col min="6157" max="6157" width="23" style="1" customWidth="1"/>
    <col min="6158" max="6159" width="27.42578125" style="1" customWidth="1"/>
    <col min="6160" max="6161" width="27.7109375" style="1" customWidth="1"/>
    <col min="6162" max="6162" width="30.7109375" style="1" customWidth="1"/>
    <col min="6163" max="6163" width="27.42578125" style="1" customWidth="1"/>
    <col min="6164" max="6164" width="26.7109375" style="1" customWidth="1"/>
    <col min="6165" max="6165" width="27.42578125" style="1" customWidth="1"/>
    <col min="6166" max="6166" width="27.7109375" style="1" customWidth="1"/>
    <col min="6167" max="6167" width="23" style="1" customWidth="1"/>
    <col min="6168" max="6168" width="30.7109375" style="1" customWidth="1"/>
    <col min="6169" max="6170" width="27.7109375" style="1" customWidth="1"/>
    <col min="6171" max="6171" width="27.42578125" style="1" customWidth="1"/>
    <col min="6172" max="6173" width="27.7109375" style="1" customWidth="1"/>
    <col min="6174" max="6174" width="30.7109375" style="1" customWidth="1"/>
    <col min="6175" max="6175" width="4.7109375" style="1" customWidth="1"/>
    <col min="6176" max="6181" width="32.28515625" style="1" customWidth="1"/>
    <col min="6182" max="6404" width="32.28515625" style="1"/>
    <col min="6405" max="6405" width="8" style="1" customWidth="1"/>
    <col min="6406" max="6406" width="79.28515625" style="1" customWidth="1"/>
    <col min="6407" max="6407" width="32.28515625" style="1" customWidth="1"/>
    <col min="6408" max="6408" width="17.42578125" style="1" customWidth="1"/>
    <col min="6409" max="6411" width="25" style="1" bestFit="1" customWidth="1"/>
    <col min="6412" max="6412" width="30.7109375" style="1" customWidth="1"/>
    <col min="6413" max="6413" width="23" style="1" customWidth="1"/>
    <col min="6414" max="6415" width="27.42578125" style="1" customWidth="1"/>
    <col min="6416" max="6417" width="27.7109375" style="1" customWidth="1"/>
    <col min="6418" max="6418" width="30.7109375" style="1" customWidth="1"/>
    <col min="6419" max="6419" width="27.42578125" style="1" customWidth="1"/>
    <col min="6420" max="6420" width="26.7109375" style="1" customWidth="1"/>
    <col min="6421" max="6421" width="27.42578125" style="1" customWidth="1"/>
    <col min="6422" max="6422" width="27.7109375" style="1" customWidth="1"/>
    <col min="6423" max="6423" width="23" style="1" customWidth="1"/>
    <col min="6424" max="6424" width="30.7109375" style="1" customWidth="1"/>
    <col min="6425" max="6426" width="27.7109375" style="1" customWidth="1"/>
    <col min="6427" max="6427" width="27.42578125" style="1" customWidth="1"/>
    <col min="6428" max="6429" width="27.7109375" style="1" customWidth="1"/>
    <col min="6430" max="6430" width="30.7109375" style="1" customWidth="1"/>
    <col min="6431" max="6431" width="4.7109375" style="1" customWidth="1"/>
    <col min="6432" max="6437" width="32.28515625" style="1" customWidth="1"/>
    <col min="6438" max="6660" width="32.28515625" style="1"/>
    <col min="6661" max="6661" width="8" style="1" customWidth="1"/>
    <col min="6662" max="6662" width="79.28515625" style="1" customWidth="1"/>
    <col min="6663" max="6663" width="32.28515625" style="1" customWidth="1"/>
    <col min="6664" max="6664" width="17.42578125" style="1" customWidth="1"/>
    <col min="6665" max="6667" width="25" style="1" bestFit="1" customWidth="1"/>
    <col min="6668" max="6668" width="30.7109375" style="1" customWidth="1"/>
    <col min="6669" max="6669" width="23" style="1" customWidth="1"/>
    <col min="6670" max="6671" width="27.42578125" style="1" customWidth="1"/>
    <col min="6672" max="6673" width="27.7109375" style="1" customWidth="1"/>
    <col min="6674" max="6674" width="30.7109375" style="1" customWidth="1"/>
    <col min="6675" max="6675" width="27.42578125" style="1" customWidth="1"/>
    <col min="6676" max="6676" width="26.7109375" style="1" customWidth="1"/>
    <col min="6677" max="6677" width="27.42578125" style="1" customWidth="1"/>
    <col min="6678" max="6678" width="27.7109375" style="1" customWidth="1"/>
    <col min="6679" max="6679" width="23" style="1" customWidth="1"/>
    <col min="6680" max="6680" width="30.7109375" style="1" customWidth="1"/>
    <col min="6681" max="6682" width="27.7109375" style="1" customWidth="1"/>
    <col min="6683" max="6683" width="27.42578125" style="1" customWidth="1"/>
    <col min="6684" max="6685" width="27.7109375" style="1" customWidth="1"/>
    <col min="6686" max="6686" width="30.7109375" style="1" customWidth="1"/>
    <col min="6687" max="6687" width="4.7109375" style="1" customWidth="1"/>
    <col min="6688" max="6693" width="32.28515625" style="1" customWidth="1"/>
    <col min="6694" max="6916" width="32.28515625" style="1"/>
    <col min="6917" max="6917" width="8" style="1" customWidth="1"/>
    <col min="6918" max="6918" width="79.28515625" style="1" customWidth="1"/>
    <col min="6919" max="6919" width="32.28515625" style="1" customWidth="1"/>
    <col min="6920" max="6920" width="17.42578125" style="1" customWidth="1"/>
    <col min="6921" max="6923" width="25" style="1" bestFit="1" customWidth="1"/>
    <col min="6924" max="6924" width="30.7109375" style="1" customWidth="1"/>
    <col min="6925" max="6925" width="23" style="1" customWidth="1"/>
    <col min="6926" max="6927" width="27.42578125" style="1" customWidth="1"/>
    <col min="6928" max="6929" width="27.7109375" style="1" customWidth="1"/>
    <col min="6930" max="6930" width="30.7109375" style="1" customWidth="1"/>
    <col min="6931" max="6931" width="27.42578125" style="1" customWidth="1"/>
    <col min="6932" max="6932" width="26.7109375" style="1" customWidth="1"/>
    <col min="6933" max="6933" width="27.42578125" style="1" customWidth="1"/>
    <col min="6934" max="6934" width="27.7109375" style="1" customWidth="1"/>
    <col min="6935" max="6935" width="23" style="1" customWidth="1"/>
    <col min="6936" max="6936" width="30.7109375" style="1" customWidth="1"/>
    <col min="6937" max="6938" width="27.7109375" style="1" customWidth="1"/>
    <col min="6939" max="6939" width="27.42578125" style="1" customWidth="1"/>
    <col min="6940" max="6941" width="27.7109375" style="1" customWidth="1"/>
    <col min="6942" max="6942" width="30.7109375" style="1" customWidth="1"/>
    <col min="6943" max="6943" width="4.7109375" style="1" customWidth="1"/>
    <col min="6944" max="6949" width="32.28515625" style="1" customWidth="1"/>
    <col min="6950" max="7172" width="32.28515625" style="1"/>
    <col min="7173" max="7173" width="8" style="1" customWidth="1"/>
    <col min="7174" max="7174" width="79.28515625" style="1" customWidth="1"/>
    <col min="7175" max="7175" width="32.28515625" style="1" customWidth="1"/>
    <col min="7176" max="7176" width="17.42578125" style="1" customWidth="1"/>
    <col min="7177" max="7179" width="25" style="1" bestFit="1" customWidth="1"/>
    <col min="7180" max="7180" width="30.7109375" style="1" customWidth="1"/>
    <col min="7181" max="7181" width="23" style="1" customWidth="1"/>
    <col min="7182" max="7183" width="27.42578125" style="1" customWidth="1"/>
    <col min="7184" max="7185" width="27.7109375" style="1" customWidth="1"/>
    <col min="7186" max="7186" width="30.7109375" style="1" customWidth="1"/>
    <col min="7187" max="7187" width="27.42578125" style="1" customWidth="1"/>
    <col min="7188" max="7188" width="26.7109375" style="1" customWidth="1"/>
    <col min="7189" max="7189" width="27.42578125" style="1" customWidth="1"/>
    <col min="7190" max="7190" width="27.7109375" style="1" customWidth="1"/>
    <col min="7191" max="7191" width="23" style="1" customWidth="1"/>
    <col min="7192" max="7192" width="30.7109375" style="1" customWidth="1"/>
    <col min="7193" max="7194" width="27.7109375" style="1" customWidth="1"/>
    <col min="7195" max="7195" width="27.42578125" style="1" customWidth="1"/>
    <col min="7196" max="7197" width="27.7109375" style="1" customWidth="1"/>
    <col min="7198" max="7198" width="30.7109375" style="1" customWidth="1"/>
    <col min="7199" max="7199" width="4.7109375" style="1" customWidth="1"/>
    <col min="7200" max="7205" width="32.28515625" style="1" customWidth="1"/>
    <col min="7206" max="7428" width="32.28515625" style="1"/>
    <col min="7429" max="7429" width="8" style="1" customWidth="1"/>
    <col min="7430" max="7430" width="79.28515625" style="1" customWidth="1"/>
    <col min="7431" max="7431" width="32.28515625" style="1" customWidth="1"/>
    <col min="7432" max="7432" width="17.42578125" style="1" customWidth="1"/>
    <col min="7433" max="7435" width="25" style="1" bestFit="1" customWidth="1"/>
    <col min="7436" max="7436" width="30.7109375" style="1" customWidth="1"/>
    <col min="7437" max="7437" width="23" style="1" customWidth="1"/>
    <col min="7438" max="7439" width="27.42578125" style="1" customWidth="1"/>
    <col min="7440" max="7441" width="27.7109375" style="1" customWidth="1"/>
    <col min="7442" max="7442" width="30.7109375" style="1" customWidth="1"/>
    <col min="7443" max="7443" width="27.42578125" style="1" customWidth="1"/>
    <col min="7444" max="7444" width="26.7109375" style="1" customWidth="1"/>
    <col min="7445" max="7445" width="27.42578125" style="1" customWidth="1"/>
    <col min="7446" max="7446" width="27.7109375" style="1" customWidth="1"/>
    <col min="7447" max="7447" width="23" style="1" customWidth="1"/>
    <col min="7448" max="7448" width="30.7109375" style="1" customWidth="1"/>
    <col min="7449" max="7450" width="27.7109375" style="1" customWidth="1"/>
    <col min="7451" max="7451" width="27.42578125" style="1" customWidth="1"/>
    <col min="7452" max="7453" width="27.7109375" style="1" customWidth="1"/>
    <col min="7454" max="7454" width="30.7109375" style="1" customWidth="1"/>
    <col min="7455" max="7455" width="4.7109375" style="1" customWidth="1"/>
    <col min="7456" max="7461" width="32.28515625" style="1" customWidth="1"/>
    <col min="7462" max="7684" width="32.28515625" style="1"/>
    <col min="7685" max="7685" width="8" style="1" customWidth="1"/>
    <col min="7686" max="7686" width="79.28515625" style="1" customWidth="1"/>
    <col min="7687" max="7687" width="32.28515625" style="1" customWidth="1"/>
    <col min="7688" max="7688" width="17.42578125" style="1" customWidth="1"/>
    <col min="7689" max="7691" width="25" style="1" bestFit="1" customWidth="1"/>
    <col min="7692" max="7692" width="30.7109375" style="1" customWidth="1"/>
    <col min="7693" max="7693" width="23" style="1" customWidth="1"/>
    <col min="7694" max="7695" width="27.42578125" style="1" customWidth="1"/>
    <col min="7696" max="7697" width="27.7109375" style="1" customWidth="1"/>
    <col min="7698" max="7698" width="30.7109375" style="1" customWidth="1"/>
    <col min="7699" max="7699" width="27.42578125" style="1" customWidth="1"/>
    <col min="7700" max="7700" width="26.7109375" style="1" customWidth="1"/>
    <col min="7701" max="7701" width="27.42578125" style="1" customWidth="1"/>
    <col min="7702" max="7702" width="27.7109375" style="1" customWidth="1"/>
    <col min="7703" max="7703" width="23" style="1" customWidth="1"/>
    <col min="7704" max="7704" width="30.7109375" style="1" customWidth="1"/>
    <col min="7705" max="7706" width="27.7109375" style="1" customWidth="1"/>
    <col min="7707" max="7707" width="27.42578125" style="1" customWidth="1"/>
    <col min="7708" max="7709" width="27.7109375" style="1" customWidth="1"/>
    <col min="7710" max="7710" width="30.7109375" style="1" customWidth="1"/>
    <col min="7711" max="7711" width="4.7109375" style="1" customWidth="1"/>
    <col min="7712" max="7717" width="32.28515625" style="1" customWidth="1"/>
    <col min="7718" max="7940" width="32.28515625" style="1"/>
    <col min="7941" max="7941" width="8" style="1" customWidth="1"/>
    <col min="7942" max="7942" width="79.28515625" style="1" customWidth="1"/>
    <col min="7943" max="7943" width="32.28515625" style="1" customWidth="1"/>
    <col min="7944" max="7944" width="17.42578125" style="1" customWidth="1"/>
    <col min="7945" max="7947" width="25" style="1" bestFit="1" customWidth="1"/>
    <col min="7948" max="7948" width="30.7109375" style="1" customWidth="1"/>
    <col min="7949" max="7949" width="23" style="1" customWidth="1"/>
    <col min="7950" max="7951" width="27.42578125" style="1" customWidth="1"/>
    <col min="7952" max="7953" width="27.7109375" style="1" customWidth="1"/>
    <col min="7954" max="7954" width="30.7109375" style="1" customWidth="1"/>
    <col min="7955" max="7955" width="27.42578125" style="1" customWidth="1"/>
    <col min="7956" max="7956" width="26.7109375" style="1" customWidth="1"/>
    <col min="7957" max="7957" width="27.42578125" style="1" customWidth="1"/>
    <col min="7958" max="7958" width="27.7109375" style="1" customWidth="1"/>
    <col min="7959" max="7959" width="23" style="1" customWidth="1"/>
    <col min="7960" max="7960" width="30.7109375" style="1" customWidth="1"/>
    <col min="7961" max="7962" width="27.7109375" style="1" customWidth="1"/>
    <col min="7963" max="7963" width="27.42578125" style="1" customWidth="1"/>
    <col min="7964" max="7965" width="27.7109375" style="1" customWidth="1"/>
    <col min="7966" max="7966" width="30.7109375" style="1" customWidth="1"/>
    <col min="7967" max="7967" width="4.7109375" style="1" customWidth="1"/>
    <col min="7968" max="7973" width="32.28515625" style="1" customWidth="1"/>
    <col min="7974" max="8196" width="32.28515625" style="1"/>
    <col min="8197" max="8197" width="8" style="1" customWidth="1"/>
    <col min="8198" max="8198" width="79.28515625" style="1" customWidth="1"/>
    <col min="8199" max="8199" width="32.28515625" style="1" customWidth="1"/>
    <col min="8200" max="8200" width="17.42578125" style="1" customWidth="1"/>
    <col min="8201" max="8203" width="25" style="1" bestFit="1" customWidth="1"/>
    <col min="8204" max="8204" width="30.7109375" style="1" customWidth="1"/>
    <col min="8205" max="8205" width="23" style="1" customWidth="1"/>
    <col min="8206" max="8207" width="27.42578125" style="1" customWidth="1"/>
    <col min="8208" max="8209" width="27.7109375" style="1" customWidth="1"/>
    <col min="8210" max="8210" width="30.7109375" style="1" customWidth="1"/>
    <col min="8211" max="8211" width="27.42578125" style="1" customWidth="1"/>
    <col min="8212" max="8212" width="26.7109375" style="1" customWidth="1"/>
    <col min="8213" max="8213" width="27.42578125" style="1" customWidth="1"/>
    <col min="8214" max="8214" width="27.7109375" style="1" customWidth="1"/>
    <col min="8215" max="8215" width="23" style="1" customWidth="1"/>
    <col min="8216" max="8216" width="30.7109375" style="1" customWidth="1"/>
    <col min="8217" max="8218" width="27.7109375" style="1" customWidth="1"/>
    <col min="8219" max="8219" width="27.42578125" style="1" customWidth="1"/>
    <col min="8220" max="8221" width="27.7109375" style="1" customWidth="1"/>
    <col min="8222" max="8222" width="30.7109375" style="1" customWidth="1"/>
    <col min="8223" max="8223" width="4.7109375" style="1" customWidth="1"/>
    <col min="8224" max="8229" width="32.28515625" style="1" customWidth="1"/>
    <col min="8230" max="8452" width="32.28515625" style="1"/>
    <col min="8453" max="8453" width="8" style="1" customWidth="1"/>
    <col min="8454" max="8454" width="79.28515625" style="1" customWidth="1"/>
    <col min="8455" max="8455" width="32.28515625" style="1" customWidth="1"/>
    <col min="8456" max="8456" width="17.42578125" style="1" customWidth="1"/>
    <col min="8457" max="8459" width="25" style="1" bestFit="1" customWidth="1"/>
    <col min="8460" max="8460" width="30.7109375" style="1" customWidth="1"/>
    <col min="8461" max="8461" width="23" style="1" customWidth="1"/>
    <col min="8462" max="8463" width="27.42578125" style="1" customWidth="1"/>
    <col min="8464" max="8465" width="27.7109375" style="1" customWidth="1"/>
    <col min="8466" max="8466" width="30.7109375" style="1" customWidth="1"/>
    <col min="8467" max="8467" width="27.42578125" style="1" customWidth="1"/>
    <col min="8468" max="8468" width="26.7109375" style="1" customWidth="1"/>
    <col min="8469" max="8469" width="27.42578125" style="1" customWidth="1"/>
    <col min="8470" max="8470" width="27.7109375" style="1" customWidth="1"/>
    <col min="8471" max="8471" width="23" style="1" customWidth="1"/>
    <col min="8472" max="8472" width="30.7109375" style="1" customWidth="1"/>
    <col min="8473" max="8474" width="27.7109375" style="1" customWidth="1"/>
    <col min="8475" max="8475" width="27.42578125" style="1" customWidth="1"/>
    <col min="8476" max="8477" width="27.7109375" style="1" customWidth="1"/>
    <col min="8478" max="8478" width="30.7109375" style="1" customWidth="1"/>
    <col min="8479" max="8479" width="4.7109375" style="1" customWidth="1"/>
    <col min="8480" max="8485" width="32.28515625" style="1" customWidth="1"/>
    <col min="8486" max="8708" width="32.28515625" style="1"/>
    <col min="8709" max="8709" width="8" style="1" customWidth="1"/>
    <col min="8710" max="8710" width="79.28515625" style="1" customWidth="1"/>
    <col min="8711" max="8711" width="32.28515625" style="1" customWidth="1"/>
    <col min="8712" max="8712" width="17.42578125" style="1" customWidth="1"/>
    <col min="8713" max="8715" width="25" style="1" bestFit="1" customWidth="1"/>
    <col min="8716" max="8716" width="30.7109375" style="1" customWidth="1"/>
    <col min="8717" max="8717" width="23" style="1" customWidth="1"/>
    <col min="8718" max="8719" width="27.42578125" style="1" customWidth="1"/>
    <col min="8720" max="8721" width="27.7109375" style="1" customWidth="1"/>
    <col min="8722" max="8722" width="30.7109375" style="1" customWidth="1"/>
    <col min="8723" max="8723" width="27.42578125" style="1" customWidth="1"/>
    <col min="8724" max="8724" width="26.7109375" style="1" customWidth="1"/>
    <col min="8725" max="8725" width="27.42578125" style="1" customWidth="1"/>
    <col min="8726" max="8726" width="27.7109375" style="1" customWidth="1"/>
    <col min="8727" max="8727" width="23" style="1" customWidth="1"/>
    <col min="8728" max="8728" width="30.7109375" style="1" customWidth="1"/>
    <col min="8729" max="8730" width="27.7109375" style="1" customWidth="1"/>
    <col min="8731" max="8731" width="27.42578125" style="1" customWidth="1"/>
    <col min="8732" max="8733" width="27.7109375" style="1" customWidth="1"/>
    <col min="8734" max="8734" width="30.7109375" style="1" customWidth="1"/>
    <col min="8735" max="8735" width="4.7109375" style="1" customWidth="1"/>
    <col min="8736" max="8741" width="32.28515625" style="1" customWidth="1"/>
    <col min="8742" max="8964" width="32.28515625" style="1"/>
    <col min="8965" max="8965" width="8" style="1" customWidth="1"/>
    <col min="8966" max="8966" width="79.28515625" style="1" customWidth="1"/>
    <col min="8967" max="8967" width="32.28515625" style="1" customWidth="1"/>
    <col min="8968" max="8968" width="17.42578125" style="1" customWidth="1"/>
    <col min="8969" max="8971" width="25" style="1" bestFit="1" customWidth="1"/>
    <col min="8972" max="8972" width="30.7109375" style="1" customWidth="1"/>
    <col min="8973" max="8973" width="23" style="1" customWidth="1"/>
    <col min="8974" max="8975" width="27.42578125" style="1" customWidth="1"/>
    <col min="8976" max="8977" width="27.7109375" style="1" customWidth="1"/>
    <col min="8978" max="8978" width="30.7109375" style="1" customWidth="1"/>
    <col min="8979" max="8979" width="27.42578125" style="1" customWidth="1"/>
    <col min="8980" max="8980" width="26.7109375" style="1" customWidth="1"/>
    <col min="8981" max="8981" width="27.42578125" style="1" customWidth="1"/>
    <col min="8982" max="8982" width="27.7109375" style="1" customWidth="1"/>
    <col min="8983" max="8983" width="23" style="1" customWidth="1"/>
    <col min="8984" max="8984" width="30.7109375" style="1" customWidth="1"/>
    <col min="8985" max="8986" width="27.7109375" style="1" customWidth="1"/>
    <col min="8987" max="8987" width="27.42578125" style="1" customWidth="1"/>
    <col min="8988" max="8989" width="27.7109375" style="1" customWidth="1"/>
    <col min="8990" max="8990" width="30.7109375" style="1" customWidth="1"/>
    <col min="8991" max="8991" width="4.7109375" style="1" customWidth="1"/>
    <col min="8992" max="8997" width="32.28515625" style="1" customWidth="1"/>
    <col min="8998" max="9220" width="32.28515625" style="1"/>
    <col min="9221" max="9221" width="8" style="1" customWidth="1"/>
    <col min="9222" max="9222" width="79.28515625" style="1" customWidth="1"/>
    <col min="9223" max="9223" width="32.28515625" style="1" customWidth="1"/>
    <col min="9224" max="9224" width="17.42578125" style="1" customWidth="1"/>
    <col min="9225" max="9227" width="25" style="1" bestFit="1" customWidth="1"/>
    <col min="9228" max="9228" width="30.7109375" style="1" customWidth="1"/>
    <col min="9229" max="9229" width="23" style="1" customWidth="1"/>
    <col min="9230" max="9231" width="27.42578125" style="1" customWidth="1"/>
    <col min="9232" max="9233" width="27.7109375" style="1" customWidth="1"/>
    <col min="9234" max="9234" width="30.7109375" style="1" customWidth="1"/>
    <col min="9235" max="9235" width="27.42578125" style="1" customWidth="1"/>
    <col min="9236" max="9236" width="26.7109375" style="1" customWidth="1"/>
    <col min="9237" max="9237" width="27.42578125" style="1" customWidth="1"/>
    <col min="9238" max="9238" width="27.7109375" style="1" customWidth="1"/>
    <col min="9239" max="9239" width="23" style="1" customWidth="1"/>
    <col min="9240" max="9240" width="30.7109375" style="1" customWidth="1"/>
    <col min="9241" max="9242" width="27.7109375" style="1" customWidth="1"/>
    <col min="9243" max="9243" width="27.42578125" style="1" customWidth="1"/>
    <col min="9244" max="9245" width="27.7109375" style="1" customWidth="1"/>
    <col min="9246" max="9246" width="30.7109375" style="1" customWidth="1"/>
    <col min="9247" max="9247" width="4.7109375" style="1" customWidth="1"/>
    <col min="9248" max="9253" width="32.28515625" style="1" customWidth="1"/>
    <col min="9254" max="9476" width="32.28515625" style="1"/>
    <col min="9477" max="9477" width="8" style="1" customWidth="1"/>
    <col min="9478" max="9478" width="79.28515625" style="1" customWidth="1"/>
    <col min="9479" max="9479" width="32.28515625" style="1" customWidth="1"/>
    <col min="9480" max="9480" width="17.42578125" style="1" customWidth="1"/>
    <col min="9481" max="9483" width="25" style="1" bestFit="1" customWidth="1"/>
    <col min="9484" max="9484" width="30.7109375" style="1" customWidth="1"/>
    <col min="9485" max="9485" width="23" style="1" customWidth="1"/>
    <col min="9486" max="9487" width="27.42578125" style="1" customWidth="1"/>
    <col min="9488" max="9489" width="27.7109375" style="1" customWidth="1"/>
    <col min="9490" max="9490" width="30.7109375" style="1" customWidth="1"/>
    <col min="9491" max="9491" width="27.42578125" style="1" customWidth="1"/>
    <col min="9492" max="9492" width="26.7109375" style="1" customWidth="1"/>
    <col min="9493" max="9493" width="27.42578125" style="1" customWidth="1"/>
    <col min="9494" max="9494" width="27.7109375" style="1" customWidth="1"/>
    <col min="9495" max="9495" width="23" style="1" customWidth="1"/>
    <col min="9496" max="9496" width="30.7109375" style="1" customWidth="1"/>
    <col min="9497" max="9498" width="27.7109375" style="1" customWidth="1"/>
    <col min="9499" max="9499" width="27.42578125" style="1" customWidth="1"/>
    <col min="9500" max="9501" width="27.7109375" style="1" customWidth="1"/>
    <col min="9502" max="9502" width="30.7109375" style="1" customWidth="1"/>
    <col min="9503" max="9503" width="4.7109375" style="1" customWidth="1"/>
    <col min="9504" max="9509" width="32.28515625" style="1" customWidth="1"/>
    <col min="9510" max="9732" width="32.28515625" style="1"/>
    <col min="9733" max="9733" width="8" style="1" customWidth="1"/>
    <col min="9734" max="9734" width="79.28515625" style="1" customWidth="1"/>
    <col min="9735" max="9735" width="32.28515625" style="1" customWidth="1"/>
    <col min="9736" max="9736" width="17.42578125" style="1" customWidth="1"/>
    <col min="9737" max="9739" width="25" style="1" bestFit="1" customWidth="1"/>
    <col min="9740" max="9740" width="30.7109375" style="1" customWidth="1"/>
    <col min="9741" max="9741" width="23" style="1" customWidth="1"/>
    <col min="9742" max="9743" width="27.42578125" style="1" customWidth="1"/>
    <col min="9744" max="9745" width="27.7109375" style="1" customWidth="1"/>
    <col min="9746" max="9746" width="30.7109375" style="1" customWidth="1"/>
    <col min="9747" max="9747" width="27.42578125" style="1" customWidth="1"/>
    <col min="9748" max="9748" width="26.7109375" style="1" customWidth="1"/>
    <col min="9749" max="9749" width="27.42578125" style="1" customWidth="1"/>
    <col min="9750" max="9750" width="27.7109375" style="1" customWidth="1"/>
    <col min="9751" max="9751" width="23" style="1" customWidth="1"/>
    <col min="9752" max="9752" width="30.7109375" style="1" customWidth="1"/>
    <col min="9753" max="9754" width="27.7109375" style="1" customWidth="1"/>
    <col min="9755" max="9755" width="27.42578125" style="1" customWidth="1"/>
    <col min="9756" max="9757" width="27.7109375" style="1" customWidth="1"/>
    <col min="9758" max="9758" width="30.7109375" style="1" customWidth="1"/>
    <col min="9759" max="9759" width="4.7109375" style="1" customWidth="1"/>
    <col min="9760" max="9765" width="32.28515625" style="1" customWidth="1"/>
    <col min="9766" max="9988" width="32.28515625" style="1"/>
    <col min="9989" max="9989" width="8" style="1" customWidth="1"/>
    <col min="9990" max="9990" width="79.28515625" style="1" customWidth="1"/>
    <col min="9991" max="9991" width="32.28515625" style="1" customWidth="1"/>
    <col min="9992" max="9992" width="17.42578125" style="1" customWidth="1"/>
    <col min="9993" max="9995" width="25" style="1" bestFit="1" customWidth="1"/>
    <col min="9996" max="9996" width="30.7109375" style="1" customWidth="1"/>
    <col min="9997" max="9997" width="23" style="1" customWidth="1"/>
    <col min="9998" max="9999" width="27.42578125" style="1" customWidth="1"/>
    <col min="10000" max="10001" width="27.7109375" style="1" customWidth="1"/>
    <col min="10002" max="10002" width="30.7109375" style="1" customWidth="1"/>
    <col min="10003" max="10003" width="27.42578125" style="1" customWidth="1"/>
    <col min="10004" max="10004" width="26.7109375" style="1" customWidth="1"/>
    <col min="10005" max="10005" width="27.42578125" style="1" customWidth="1"/>
    <col min="10006" max="10006" width="27.7109375" style="1" customWidth="1"/>
    <col min="10007" max="10007" width="23" style="1" customWidth="1"/>
    <col min="10008" max="10008" width="30.7109375" style="1" customWidth="1"/>
    <col min="10009" max="10010" width="27.7109375" style="1" customWidth="1"/>
    <col min="10011" max="10011" width="27.42578125" style="1" customWidth="1"/>
    <col min="10012" max="10013" width="27.7109375" style="1" customWidth="1"/>
    <col min="10014" max="10014" width="30.7109375" style="1" customWidth="1"/>
    <col min="10015" max="10015" width="4.7109375" style="1" customWidth="1"/>
    <col min="10016" max="10021" width="32.28515625" style="1" customWidth="1"/>
    <col min="10022" max="10244" width="32.28515625" style="1"/>
    <col min="10245" max="10245" width="8" style="1" customWidth="1"/>
    <col min="10246" max="10246" width="79.28515625" style="1" customWidth="1"/>
    <col min="10247" max="10247" width="32.28515625" style="1" customWidth="1"/>
    <col min="10248" max="10248" width="17.42578125" style="1" customWidth="1"/>
    <col min="10249" max="10251" width="25" style="1" bestFit="1" customWidth="1"/>
    <col min="10252" max="10252" width="30.7109375" style="1" customWidth="1"/>
    <col min="10253" max="10253" width="23" style="1" customWidth="1"/>
    <col min="10254" max="10255" width="27.42578125" style="1" customWidth="1"/>
    <col min="10256" max="10257" width="27.7109375" style="1" customWidth="1"/>
    <col min="10258" max="10258" width="30.7109375" style="1" customWidth="1"/>
    <col min="10259" max="10259" width="27.42578125" style="1" customWidth="1"/>
    <col min="10260" max="10260" width="26.7109375" style="1" customWidth="1"/>
    <col min="10261" max="10261" width="27.42578125" style="1" customWidth="1"/>
    <col min="10262" max="10262" width="27.7109375" style="1" customWidth="1"/>
    <col min="10263" max="10263" width="23" style="1" customWidth="1"/>
    <col min="10264" max="10264" width="30.7109375" style="1" customWidth="1"/>
    <col min="10265" max="10266" width="27.7109375" style="1" customWidth="1"/>
    <col min="10267" max="10267" width="27.42578125" style="1" customWidth="1"/>
    <col min="10268" max="10269" width="27.7109375" style="1" customWidth="1"/>
    <col min="10270" max="10270" width="30.7109375" style="1" customWidth="1"/>
    <col min="10271" max="10271" width="4.7109375" style="1" customWidth="1"/>
    <col min="10272" max="10277" width="32.28515625" style="1" customWidth="1"/>
    <col min="10278" max="10500" width="32.28515625" style="1"/>
    <col min="10501" max="10501" width="8" style="1" customWidth="1"/>
    <col min="10502" max="10502" width="79.28515625" style="1" customWidth="1"/>
    <col min="10503" max="10503" width="32.28515625" style="1" customWidth="1"/>
    <col min="10504" max="10504" width="17.42578125" style="1" customWidth="1"/>
    <col min="10505" max="10507" width="25" style="1" bestFit="1" customWidth="1"/>
    <col min="10508" max="10508" width="30.7109375" style="1" customWidth="1"/>
    <col min="10509" max="10509" width="23" style="1" customWidth="1"/>
    <col min="10510" max="10511" width="27.42578125" style="1" customWidth="1"/>
    <col min="10512" max="10513" width="27.7109375" style="1" customWidth="1"/>
    <col min="10514" max="10514" width="30.7109375" style="1" customWidth="1"/>
    <col min="10515" max="10515" width="27.42578125" style="1" customWidth="1"/>
    <col min="10516" max="10516" width="26.7109375" style="1" customWidth="1"/>
    <col min="10517" max="10517" width="27.42578125" style="1" customWidth="1"/>
    <col min="10518" max="10518" width="27.7109375" style="1" customWidth="1"/>
    <col min="10519" max="10519" width="23" style="1" customWidth="1"/>
    <col min="10520" max="10520" width="30.7109375" style="1" customWidth="1"/>
    <col min="10521" max="10522" width="27.7109375" style="1" customWidth="1"/>
    <col min="10523" max="10523" width="27.42578125" style="1" customWidth="1"/>
    <col min="10524" max="10525" width="27.7109375" style="1" customWidth="1"/>
    <col min="10526" max="10526" width="30.7109375" style="1" customWidth="1"/>
    <col min="10527" max="10527" width="4.7109375" style="1" customWidth="1"/>
    <col min="10528" max="10533" width="32.28515625" style="1" customWidth="1"/>
    <col min="10534" max="10756" width="32.28515625" style="1"/>
    <col min="10757" max="10757" width="8" style="1" customWidth="1"/>
    <col min="10758" max="10758" width="79.28515625" style="1" customWidth="1"/>
    <col min="10759" max="10759" width="32.28515625" style="1" customWidth="1"/>
    <col min="10760" max="10760" width="17.42578125" style="1" customWidth="1"/>
    <col min="10761" max="10763" width="25" style="1" bestFit="1" customWidth="1"/>
    <col min="10764" max="10764" width="30.7109375" style="1" customWidth="1"/>
    <col min="10765" max="10765" width="23" style="1" customWidth="1"/>
    <col min="10766" max="10767" width="27.42578125" style="1" customWidth="1"/>
    <col min="10768" max="10769" width="27.7109375" style="1" customWidth="1"/>
    <col min="10770" max="10770" width="30.7109375" style="1" customWidth="1"/>
    <col min="10771" max="10771" width="27.42578125" style="1" customWidth="1"/>
    <col min="10772" max="10772" width="26.7109375" style="1" customWidth="1"/>
    <col min="10773" max="10773" width="27.42578125" style="1" customWidth="1"/>
    <col min="10774" max="10774" width="27.7109375" style="1" customWidth="1"/>
    <col min="10775" max="10775" width="23" style="1" customWidth="1"/>
    <col min="10776" max="10776" width="30.7109375" style="1" customWidth="1"/>
    <col min="10777" max="10778" width="27.7109375" style="1" customWidth="1"/>
    <col min="10779" max="10779" width="27.42578125" style="1" customWidth="1"/>
    <col min="10780" max="10781" width="27.7109375" style="1" customWidth="1"/>
    <col min="10782" max="10782" width="30.7109375" style="1" customWidth="1"/>
    <col min="10783" max="10783" width="4.7109375" style="1" customWidth="1"/>
    <col min="10784" max="10789" width="32.28515625" style="1" customWidth="1"/>
    <col min="10790" max="11012" width="32.28515625" style="1"/>
    <col min="11013" max="11013" width="8" style="1" customWidth="1"/>
    <col min="11014" max="11014" width="79.28515625" style="1" customWidth="1"/>
    <col min="11015" max="11015" width="32.28515625" style="1" customWidth="1"/>
    <col min="11016" max="11016" width="17.42578125" style="1" customWidth="1"/>
    <col min="11017" max="11019" width="25" style="1" bestFit="1" customWidth="1"/>
    <col min="11020" max="11020" width="30.7109375" style="1" customWidth="1"/>
    <col min="11021" max="11021" width="23" style="1" customWidth="1"/>
    <col min="11022" max="11023" width="27.42578125" style="1" customWidth="1"/>
    <col min="11024" max="11025" width="27.7109375" style="1" customWidth="1"/>
    <col min="11026" max="11026" width="30.7109375" style="1" customWidth="1"/>
    <col min="11027" max="11027" width="27.42578125" style="1" customWidth="1"/>
    <col min="11028" max="11028" width="26.7109375" style="1" customWidth="1"/>
    <col min="11029" max="11029" width="27.42578125" style="1" customWidth="1"/>
    <col min="11030" max="11030" width="27.7109375" style="1" customWidth="1"/>
    <col min="11031" max="11031" width="23" style="1" customWidth="1"/>
    <col min="11032" max="11032" width="30.7109375" style="1" customWidth="1"/>
    <col min="11033" max="11034" width="27.7109375" style="1" customWidth="1"/>
    <col min="11035" max="11035" width="27.42578125" style="1" customWidth="1"/>
    <col min="11036" max="11037" width="27.7109375" style="1" customWidth="1"/>
    <col min="11038" max="11038" width="30.7109375" style="1" customWidth="1"/>
    <col min="11039" max="11039" width="4.7109375" style="1" customWidth="1"/>
    <col min="11040" max="11045" width="32.28515625" style="1" customWidth="1"/>
    <col min="11046" max="11268" width="32.28515625" style="1"/>
    <col min="11269" max="11269" width="8" style="1" customWidth="1"/>
    <col min="11270" max="11270" width="79.28515625" style="1" customWidth="1"/>
    <col min="11271" max="11271" width="32.28515625" style="1" customWidth="1"/>
    <col min="11272" max="11272" width="17.42578125" style="1" customWidth="1"/>
    <col min="11273" max="11275" width="25" style="1" bestFit="1" customWidth="1"/>
    <col min="11276" max="11276" width="30.7109375" style="1" customWidth="1"/>
    <col min="11277" max="11277" width="23" style="1" customWidth="1"/>
    <col min="11278" max="11279" width="27.42578125" style="1" customWidth="1"/>
    <col min="11280" max="11281" width="27.7109375" style="1" customWidth="1"/>
    <col min="11282" max="11282" width="30.7109375" style="1" customWidth="1"/>
    <col min="11283" max="11283" width="27.42578125" style="1" customWidth="1"/>
    <col min="11284" max="11284" width="26.7109375" style="1" customWidth="1"/>
    <col min="11285" max="11285" width="27.42578125" style="1" customWidth="1"/>
    <col min="11286" max="11286" width="27.7109375" style="1" customWidth="1"/>
    <col min="11287" max="11287" width="23" style="1" customWidth="1"/>
    <col min="11288" max="11288" width="30.7109375" style="1" customWidth="1"/>
    <col min="11289" max="11290" width="27.7109375" style="1" customWidth="1"/>
    <col min="11291" max="11291" width="27.42578125" style="1" customWidth="1"/>
    <col min="11292" max="11293" width="27.7109375" style="1" customWidth="1"/>
    <col min="11294" max="11294" width="30.7109375" style="1" customWidth="1"/>
    <col min="11295" max="11295" width="4.7109375" style="1" customWidth="1"/>
    <col min="11296" max="11301" width="32.28515625" style="1" customWidth="1"/>
    <col min="11302" max="11524" width="32.28515625" style="1"/>
    <col min="11525" max="11525" width="8" style="1" customWidth="1"/>
    <col min="11526" max="11526" width="79.28515625" style="1" customWidth="1"/>
    <col min="11527" max="11527" width="32.28515625" style="1" customWidth="1"/>
    <col min="11528" max="11528" width="17.42578125" style="1" customWidth="1"/>
    <col min="11529" max="11531" width="25" style="1" bestFit="1" customWidth="1"/>
    <col min="11532" max="11532" width="30.7109375" style="1" customWidth="1"/>
    <col min="11533" max="11533" width="23" style="1" customWidth="1"/>
    <col min="11534" max="11535" width="27.42578125" style="1" customWidth="1"/>
    <col min="11536" max="11537" width="27.7109375" style="1" customWidth="1"/>
    <col min="11538" max="11538" width="30.7109375" style="1" customWidth="1"/>
    <col min="11539" max="11539" width="27.42578125" style="1" customWidth="1"/>
    <col min="11540" max="11540" width="26.7109375" style="1" customWidth="1"/>
    <col min="11541" max="11541" width="27.42578125" style="1" customWidth="1"/>
    <col min="11542" max="11542" width="27.7109375" style="1" customWidth="1"/>
    <col min="11543" max="11543" width="23" style="1" customWidth="1"/>
    <col min="11544" max="11544" width="30.7109375" style="1" customWidth="1"/>
    <col min="11545" max="11546" width="27.7109375" style="1" customWidth="1"/>
    <col min="11547" max="11547" width="27.42578125" style="1" customWidth="1"/>
    <col min="11548" max="11549" width="27.7109375" style="1" customWidth="1"/>
    <col min="11550" max="11550" width="30.7109375" style="1" customWidth="1"/>
    <col min="11551" max="11551" width="4.7109375" style="1" customWidth="1"/>
    <col min="11552" max="11557" width="32.28515625" style="1" customWidth="1"/>
    <col min="11558" max="11780" width="32.28515625" style="1"/>
    <col min="11781" max="11781" width="8" style="1" customWidth="1"/>
    <col min="11782" max="11782" width="79.28515625" style="1" customWidth="1"/>
    <col min="11783" max="11783" width="32.28515625" style="1" customWidth="1"/>
    <col min="11784" max="11784" width="17.42578125" style="1" customWidth="1"/>
    <col min="11785" max="11787" width="25" style="1" bestFit="1" customWidth="1"/>
    <col min="11788" max="11788" width="30.7109375" style="1" customWidth="1"/>
    <col min="11789" max="11789" width="23" style="1" customWidth="1"/>
    <col min="11790" max="11791" width="27.42578125" style="1" customWidth="1"/>
    <col min="11792" max="11793" width="27.7109375" style="1" customWidth="1"/>
    <col min="11794" max="11794" width="30.7109375" style="1" customWidth="1"/>
    <col min="11795" max="11795" width="27.42578125" style="1" customWidth="1"/>
    <col min="11796" max="11796" width="26.7109375" style="1" customWidth="1"/>
    <col min="11797" max="11797" width="27.42578125" style="1" customWidth="1"/>
    <col min="11798" max="11798" width="27.7109375" style="1" customWidth="1"/>
    <col min="11799" max="11799" width="23" style="1" customWidth="1"/>
    <col min="11800" max="11800" width="30.7109375" style="1" customWidth="1"/>
    <col min="11801" max="11802" width="27.7109375" style="1" customWidth="1"/>
    <col min="11803" max="11803" width="27.42578125" style="1" customWidth="1"/>
    <col min="11804" max="11805" width="27.7109375" style="1" customWidth="1"/>
    <col min="11806" max="11806" width="30.7109375" style="1" customWidth="1"/>
    <col min="11807" max="11807" width="4.7109375" style="1" customWidth="1"/>
    <col min="11808" max="11813" width="32.28515625" style="1" customWidth="1"/>
    <col min="11814" max="12036" width="32.28515625" style="1"/>
    <col min="12037" max="12037" width="8" style="1" customWidth="1"/>
    <col min="12038" max="12038" width="79.28515625" style="1" customWidth="1"/>
    <col min="12039" max="12039" width="32.28515625" style="1" customWidth="1"/>
    <col min="12040" max="12040" width="17.42578125" style="1" customWidth="1"/>
    <col min="12041" max="12043" width="25" style="1" bestFit="1" customWidth="1"/>
    <col min="12044" max="12044" width="30.7109375" style="1" customWidth="1"/>
    <col min="12045" max="12045" width="23" style="1" customWidth="1"/>
    <col min="12046" max="12047" width="27.42578125" style="1" customWidth="1"/>
    <col min="12048" max="12049" width="27.7109375" style="1" customWidth="1"/>
    <col min="12050" max="12050" width="30.7109375" style="1" customWidth="1"/>
    <col min="12051" max="12051" width="27.42578125" style="1" customWidth="1"/>
    <col min="12052" max="12052" width="26.7109375" style="1" customWidth="1"/>
    <col min="12053" max="12053" width="27.42578125" style="1" customWidth="1"/>
    <col min="12054" max="12054" width="27.7109375" style="1" customWidth="1"/>
    <col min="12055" max="12055" width="23" style="1" customWidth="1"/>
    <col min="12056" max="12056" width="30.7109375" style="1" customWidth="1"/>
    <col min="12057" max="12058" width="27.7109375" style="1" customWidth="1"/>
    <col min="12059" max="12059" width="27.42578125" style="1" customWidth="1"/>
    <col min="12060" max="12061" width="27.7109375" style="1" customWidth="1"/>
    <col min="12062" max="12062" width="30.7109375" style="1" customWidth="1"/>
    <col min="12063" max="12063" width="4.7109375" style="1" customWidth="1"/>
    <col min="12064" max="12069" width="32.28515625" style="1" customWidth="1"/>
    <col min="12070" max="12292" width="32.28515625" style="1"/>
    <col min="12293" max="12293" width="8" style="1" customWidth="1"/>
    <col min="12294" max="12294" width="79.28515625" style="1" customWidth="1"/>
    <col min="12295" max="12295" width="32.28515625" style="1" customWidth="1"/>
    <col min="12296" max="12296" width="17.42578125" style="1" customWidth="1"/>
    <col min="12297" max="12299" width="25" style="1" bestFit="1" customWidth="1"/>
    <col min="12300" max="12300" width="30.7109375" style="1" customWidth="1"/>
    <col min="12301" max="12301" width="23" style="1" customWidth="1"/>
    <col min="12302" max="12303" width="27.42578125" style="1" customWidth="1"/>
    <col min="12304" max="12305" width="27.7109375" style="1" customWidth="1"/>
    <col min="12306" max="12306" width="30.7109375" style="1" customWidth="1"/>
    <col min="12307" max="12307" width="27.42578125" style="1" customWidth="1"/>
    <col min="12308" max="12308" width="26.7109375" style="1" customWidth="1"/>
    <col min="12309" max="12309" width="27.42578125" style="1" customWidth="1"/>
    <col min="12310" max="12310" width="27.7109375" style="1" customWidth="1"/>
    <col min="12311" max="12311" width="23" style="1" customWidth="1"/>
    <col min="12312" max="12312" width="30.7109375" style="1" customWidth="1"/>
    <col min="12313" max="12314" width="27.7109375" style="1" customWidth="1"/>
    <col min="12315" max="12315" width="27.42578125" style="1" customWidth="1"/>
    <col min="12316" max="12317" width="27.7109375" style="1" customWidth="1"/>
    <col min="12318" max="12318" width="30.7109375" style="1" customWidth="1"/>
    <col min="12319" max="12319" width="4.7109375" style="1" customWidth="1"/>
    <col min="12320" max="12325" width="32.28515625" style="1" customWidth="1"/>
    <col min="12326" max="12548" width="32.28515625" style="1"/>
    <col min="12549" max="12549" width="8" style="1" customWidth="1"/>
    <col min="12550" max="12550" width="79.28515625" style="1" customWidth="1"/>
    <col min="12551" max="12551" width="32.28515625" style="1" customWidth="1"/>
    <col min="12552" max="12552" width="17.42578125" style="1" customWidth="1"/>
    <col min="12553" max="12555" width="25" style="1" bestFit="1" customWidth="1"/>
    <col min="12556" max="12556" width="30.7109375" style="1" customWidth="1"/>
    <col min="12557" max="12557" width="23" style="1" customWidth="1"/>
    <col min="12558" max="12559" width="27.42578125" style="1" customWidth="1"/>
    <col min="12560" max="12561" width="27.7109375" style="1" customWidth="1"/>
    <col min="12562" max="12562" width="30.7109375" style="1" customWidth="1"/>
    <col min="12563" max="12563" width="27.42578125" style="1" customWidth="1"/>
    <col min="12564" max="12564" width="26.7109375" style="1" customWidth="1"/>
    <col min="12565" max="12565" width="27.42578125" style="1" customWidth="1"/>
    <col min="12566" max="12566" width="27.7109375" style="1" customWidth="1"/>
    <col min="12567" max="12567" width="23" style="1" customWidth="1"/>
    <col min="12568" max="12568" width="30.7109375" style="1" customWidth="1"/>
    <col min="12569" max="12570" width="27.7109375" style="1" customWidth="1"/>
    <col min="12571" max="12571" width="27.42578125" style="1" customWidth="1"/>
    <col min="12572" max="12573" width="27.7109375" style="1" customWidth="1"/>
    <col min="12574" max="12574" width="30.7109375" style="1" customWidth="1"/>
    <col min="12575" max="12575" width="4.7109375" style="1" customWidth="1"/>
    <col min="12576" max="12581" width="32.28515625" style="1" customWidth="1"/>
    <col min="12582" max="12804" width="32.28515625" style="1"/>
    <col min="12805" max="12805" width="8" style="1" customWidth="1"/>
    <col min="12806" max="12806" width="79.28515625" style="1" customWidth="1"/>
    <col min="12807" max="12807" width="32.28515625" style="1" customWidth="1"/>
    <col min="12808" max="12808" width="17.42578125" style="1" customWidth="1"/>
    <col min="12809" max="12811" width="25" style="1" bestFit="1" customWidth="1"/>
    <col min="12812" max="12812" width="30.7109375" style="1" customWidth="1"/>
    <col min="12813" max="12813" width="23" style="1" customWidth="1"/>
    <col min="12814" max="12815" width="27.42578125" style="1" customWidth="1"/>
    <col min="12816" max="12817" width="27.7109375" style="1" customWidth="1"/>
    <col min="12818" max="12818" width="30.7109375" style="1" customWidth="1"/>
    <col min="12819" max="12819" width="27.42578125" style="1" customWidth="1"/>
    <col min="12820" max="12820" width="26.7109375" style="1" customWidth="1"/>
    <col min="12821" max="12821" width="27.42578125" style="1" customWidth="1"/>
    <col min="12822" max="12822" width="27.7109375" style="1" customWidth="1"/>
    <col min="12823" max="12823" width="23" style="1" customWidth="1"/>
    <col min="12824" max="12824" width="30.7109375" style="1" customWidth="1"/>
    <col min="12825" max="12826" width="27.7109375" style="1" customWidth="1"/>
    <col min="12827" max="12827" width="27.42578125" style="1" customWidth="1"/>
    <col min="12828" max="12829" width="27.7109375" style="1" customWidth="1"/>
    <col min="12830" max="12830" width="30.7109375" style="1" customWidth="1"/>
    <col min="12831" max="12831" width="4.7109375" style="1" customWidth="1"/>
    <col min="12832" max="12837" width="32.28515625" style="1" customWidth="1"/>
    <col min="12838" max="13060" width="32.28515625" style="1"/>
    <col min="13061" max="13061" width="8" style="1" customWidth="1"/>
    <col min="13062" max="13062" width="79.28515625" style="1" customWidth="1"/>
    <col min="13063" max="13063" width="32.28515625" style="1" customWidth="1"/>
    <col min="13064" max="13064" width="17.42578125" style="1" customWidth="1"/>
    <col min="13065" max="13067" width="25" style="1" bestFit="1" customWidth="1"/>
    <col min="13068" max="13068" width="30.7109375" style="1" customWidth="1"/>
    <col min="13069" max="13069" width="23" style="1" customWidth="1"/>
    <col min="13070" max="13071" width="27.42578125" style="1" customWidth="1"/>
    <col min="13072" max="13073" width="27.7109375" style="1" customWidth="1"/>
    <col min="13074" max="13074" width="30.7109375" style="1" customWidth="1"/>
    <col min="13075" max="13075" width="27.42578125" style="1" customWidth="1"/>
    <col min="13076" max="13076" width="26.7109375" style="1" customWidth="1"/>
    <col min="13077" max="13077" width="27.42578125" style="1" customWidth="1"/>
    <col min="13078" max="13078" width="27.7109375" style="1" customWidth="1"/>
    <col min="13079" max="13079" width="23" style="1" customWidth="1"/>
    <col min="13080" max="13080" width="30.7109375" style="1" customWidth="1"/>
    <col min="13081" max="13082" width="27.7109375" style="1" customWidth="1"/>
    <col min="13083" max="13083" width="27.42578125" style="1" customWidth="1"/>
    <col min="13084" max="13085" width="27.7109375" style="1" customWidth="1"/>
    <col min="13086" max="13086" width="30.7109375" style="1" customWidth="1"/>
    <col min="13087" max="13087" width="4.7109375" style="1" customWidth="1"/>
    <col min="13088" max="13093" width="32.28515625" style="1" customWidth="1"/>
    <col min="13094" max="13316" width="32.28515625" style="1"/>
    <col min="13317" max="13317" width="8" style="1" customWidth="1"/>
    <col min="13318" max="13318" width="79.28515625" style="1" customWidth="1"/>
    <col min="13319" max="13319" width="32.28515625" style="1" customWidth="1"/>
    <col min="13320" max="13320" width="17.42578125" style="1" customWidth="1"/>
    <col min="13321" max="13323" width="25" style="1" bestFit="1" customWidth="1"/>
    <col min="13324" max="13324" width="30.7109375" style="1" customWidth="1"/>
    <col min="13325" max="13325" width="23" style="1" customWidth="1"/>
    <col min="13326" max="13327" width="27.42578125" style="1" customWidth="1"/>
    <col min="13328" max="13329" width="27.7109375" style="1" customWidth="1"/>
    <col min="13330" max="13330" width="30.7109375" style="1" customWidth="1"/>
    <col min="13331" max="13331" width="27.42578125" style="1" customWidth="1"/>
    <col min="13332" max="13332" width="26.7109375" style="1" customWidth="1"/>
    <col min="13333" max="13333" width="27.42578125" style="1" customWidth="1"/>
    <col min="13334" max="13334" width="27.7109375" style="1" customWidth="1"/>
    <col min="13335" max="13335" width="23" style="1" customWidth="1"/>
    <col min="13336" max="13336" width="30.7109375" style="1" customWidth="1"/>
    <col min="13337" max="13338" width="27.7109375" style="1" customWidth="1"/>
    <col min="13339" max="13339" width="27.42578125" style="1" customWidth="1"/>
    <col min="13340" max="13341" width="27.7109375" style="1" customWidth="1"/>
    <col min="13342" max="13342" width="30.7109375" style="1" customWidth="1"/>
    <col min="13343" max="13343" width="4.7109375" style="1" customWidth="1"/>
    <col min="13344" max="13349" width="32.28515625" style="1" customWidth="1"/>
    <col min="13350" max="13572" width="32.28515625" style="1"/>
    <col min="13573" max="13573" width="8" style="1" customWidth="1"/>
    <col min="13574" max="13574" width="79.28515625" style="1" customWidth="1"/>
    <col min="13575" max="13575" width="32.28515625" style="1" customWidth="1"/>
    <col min="13576" max="13576" width="17.42578125" style="1" customWidth="1"/>
    <col min="13577" max="13579" width="25" style="1" bestFit="1" customWidth="1"/>
    <col min="13580" max="13580" width="30.7109375" style="1" customWidth="1"/>
    <col min="13581" max="13581" width="23" style="1" customWidth="1"/>
    <col min="13582" max="13583" width="27.42578125" style="1" customWidth="1"/>
    <col min="13584" max="13585" width="27.7109375" style="1" customWidth="1"/>
    <col min="13586" max="13586" width="30.7109375" style="1" customWidth="1"/>
    <col min="13587" max="13587" width="27.42578125" style="1" customWidth="1"/>
    <col min="13588" max="13588" width="26.7109375" style="1" customWidth="1"/>
    <col min="13589" max="13589" width="27.42578125" style="1" customWidth="1"/>
    <col min="13590" max="13590" width="27.7109375" style="1" customWidth="1"/>
    <col min="13591" max="13591" width="23" style="1" customWidth="1"/>
    <col min="13592" max="13592" width="30.7109375" style="1" customWidth="1"/>
    <col min="13593" max="13594" width="27.7109375" style="1" customWidth="1"/>
    <col min="13595" max="13595" width="27.42578125" style="1" customWidth="1"/>
    <col min="13596" max="13597" width="27.7109375" style="1" customWidth="1"/>
    <col min="13598" max="13598" width="30.7109375" style="1" customWidth="1"/>
    <col min="13599" max="13599" width="4.7109375" style="1" customWidth="1"/>
    <col min="13600" max="13605" width="32.28515625" style="1" customWidth="1"/>
    <col min="13606" max="13828" width="32.28515625" style="1"/>
    <col min="13829" max="13829" width="8" style="1" customWidth="1"/>
    <col min="13830" max="13830" width="79.28515625" style="1" customWidth="1"/>
    <col min="13831" max="13831" width="32.28515625" style="1" customWidth="1"/>
    <col min="13832" max="13832" width="17.42578125" style="1" customWidth="1"/>
    <col min="13833" max="13835" width="25" style="1" bestFit="1" customWidth="1"/>
    <col min="13836" max="13836" width="30.7109375" style="1" customWidth="1"/>
    <col min="13837" max="13837" width="23" style="1" customWidth="1"/>
    <col min="13838" max="13839" width="27.42578125" style="1" customWidth="1"/>
    <col min="13840" max="13841" width="27.7109375" style="1" customWidth="1"/>
    <col min="13842" max="13842" width="30.7109375" style="1" customWidth="1"/>
    <col min="13843" max="13843" width="27.42578125" style="1" customWidth="1"/>
    <col min="13844" max="13844" width="26.7109375" style="1" customWidth="1"/>
    <col min="13845" max="13845" width="27.42578125" style="1" customWidth="1"/>
    <col min="13846" max="13846" width="27.7109375" style="1" customWidth="1"/>
    <col min="13847" max="13847" width="23" style="1" customWidth="1"/>
    <col min="13848" max="13848" width="30.7109375" style="1" customWidth="1"/>
    <col min="13849" max="13850" width="27.7109375" style="1" customWidth="1"/>
    <col min="13851" max="13851" width="27.42578125" style="1" customWidth="1"/>
    <col min="13852" max="13853" width="27.7109375" style="1" customWidth="1"/>
    <col min="13854" max="13854" width="30.7109375" style="1" customWidth="1"/>
    <col min="13855" max="13855" width="4.7109375" style="1" customWidth="1"/>
    <col min="13856" max="13861" width="32.28515625" style="1" customWidth="1"/>
    <col min="13862" max="14084" width="32.28515625" style="1"/>
    <col min="14085" max="14085" width="8" style="1" customWidth="1"/>
    <col min="14086" max="14086" width="79.28515625" style="1" customWidth="1"/>
    <col min="14087" max="14087" width="32.28515625" style="1" customWidth="1"/>
    <col min="14088" max="14088" width="17.42578125" style="1" customWidth="1"/>
    <col min="14089" max="14091" width="25" style="1" bestFit="1" customWidth="1"/>
    <col min="14092" max="14092" width="30.7109375" style="1" customWidth="1"/>
    <col min="14093" max="14093" width="23" style="1" customWidth="1"/>
    <col min="14094" max="14095" width="27.42578125" style="1" customWidth="1"/>
    <col min="14096" max="14097" width="27.7109375" style="1" customWidth="1"/>
    <col min="14098" max="14098" width="30.7109375" style="1" customWidth="1"/>
    <col min="14099" max="14099" width="27.42578125" style="1" customWidth="1"/>
    <col min="14100" max="14100" width="26.7109375" style="1" customWidth="1"/>
    <col min="14101" max="14101" width="27.42578125" style="1" customWidth="1"/>
    <col min="14102" max="14102" width="27.7109375" style="1" customWidth="1"/>
    <col min="14103" max="14103" width="23" style="1" customWidth="1"/>
    <col min="14104" max="14104" width="30.7109375" style="1" customWidth="1"/>
    <col min="14105" max="14106" width="27.7109375" style="1" customWidth="1"/>
    <col min="14107" max="14107" width="27.42578125" style="1" customWidth="1"/>
    <col min="14108" max="14109" width="27.7109375" style="1" customWidth="1"/>
    <col min="14110" max="14110" width="30.7109375" style="1" customWidth="1"/>
    <col min="14111" max="14111" width="4.7109375" style="1" customWidth="1"/>
    <col min="14112" max="14117" width="32.28515625" style="1" customWidth="1"/>
    <col min="14118" max="14340" width="32.28515625" style="1"/>
    <col min="14341" max="14341" width="8" style="1" customWidth="1"/>
    <col min="14342" max="14342" width="79.28515625" style="1" customWidth="1"/>
    <col min="14343" max="14343" width="32.28515625" style="1" customWidth="1"/>
    <col min="14344" max="14344" width="17.42578125" style="1" customWidth="1"/>
    <col min="14345" max="14347" width="25" style="1" bestFit="1" customWidth="1"/>
    <col min="14348" max="14348" width="30.7109375" style="1" customWidth="1"/>
    <col min="14349" max="14349" width="23" style="1" customWidth="1"/>
    <col min="14350" max="14351" width="27.42578125" style="1" customWidth="1"/>
    <col min="14352" max="14353" width="27.7109375" style="1" customWidth="1"/>
    <col min="14354" max="14354" width="30.7109375" style="1" customWidth="1"/>
    <col min="14355" max="14355" width="27.42578125" style="1" customWidth="1"/>
    <col min="14356" max="14356" width="26.7109375" style="1" customWidth="1"/>
    <col min="14357" max="14357" width="27.42578125" style="1" customWidth="1"/>
    <col min="14358" max="14358" width="27.7109375" style="1" customWidth="1"/>
    <col min="14359" max="14359" width="23" style="1" customWidth="1"/>
    <col min="14360" max="14360" width="30.7109375" style="1" customWidth="1"/>
    <col min="14361" max="14362" width="27.7109375" style="1" customWidth="1"/>
    <col min="14363" max="14363" width="27.42578125" style="1" customWidth="1"/>
    <col min="14364" max="14365" width="27.7109375" style="1" customWidth="1"/>
    <col min="14366" max="14366" width="30.7109375" style="1" customWidth="1"/>
    <col min="14367" max="14367" width="4.7109375" style="1" customWidth="1"/>
    <col min="14368" max="14373" width="32.28515625" style="1" customWidth="1"/>
    <col min="14374" max="14596" width="32.28515625" style="1"/>
    <col min="14597" max="14597" width="8" style="1" customWidth="1"/>
    <col min="14598" max="14598" width="79.28515625" style="1" customWidth="1"/>
    <col min="14599" max="14599" width="32.28515625" style="1" customWidth="1"/>
    <col min="14600" max="14600" width="17.42578125" style="1" customWidth="1"/>
    <col min="14601" max="14603" width="25" style="1" bestFit="1" customWidth="1"/>
    <col min="14604" max="14604" width="30.7109375" style="1" customWidth="1"/>
    <col min="14605" max="14605" width="23" style="1" customWidth="1"/>
    <col min="14606" max="14607" width="27.42578125" style="1" customWidth="1"/>
    <col min="14608" max="14609" width="27.7109375" style="1" customWidth="1"/>
    <col min="14610" max="14610" width="30.7109375" style="1" customWidth="1"/>
    <col min="14611" max="14611" width="27.42578125" style="1" customWidth="1"/>
    <col min="14612" max="14612" width="26.7109375" style="1" customWidth="1"/>
    <col min="14613" max="14613" width="27.42578125" style="1" customWidth="1"/>
    <col min="14614" max="14614" width="27.7109375" style="1" customWidth="1"/>
    <col min="14615" max="14615" width="23" style="1" customWidth="1"/>
    <col min="14616" max="14616" width="30.7109375" style="1" customWidth="1"/>
    <col min="14617" max="14618" width="27.7109375" style="1" customWidth="1"/>
    <col min="14619" max="14619" width="27.42578125" style="1" customWidth="1"/>
    <col min="14620" max="14621" width="27.7109375" style="1" customWidth="1"/>
    <col min="14622" max="14622" width="30.7109375" style="1" customWidth="1"/>
    <col min="14623" max="14623" width="4.7109375" style="1" customWidth="1"/>
    <col min="14624" max="14629" width="32.28515625" style="1" customWidth="1"/>
    <col min="14630" max="14852" width="32.28515625" style="1"/>
    <col min="14853" max="14853" width="8" style="1" customWidth="1"/>
    <col min="14854" max="14854" width="79.28515625" style="1" customWidth="1"/>
    <col min="14855" max="14855" width="32.28515625" style="1" customWidth="1"/>
    <col min="14856" max="14856" width="17.42578125" style="1" customWidth="1"/>
    <col min="14857" max="14859" width="25" style="1" bestFit="1" customWidth="1"/>
    <col min="14860" max="14860" width="30.7109375" style="1" customWidth="1"/>
    <col min="14861" max="14861" width="23" style="1" customWidth="1"/>
    <col min="14862" max="14863" width="27.42578125" style="1" customWidth="1"/>
    <col min="14864" max="14865" width="27.7109375" style="1" customWidth="1"/>
    <col min="14866" max="14866" width="30.7109375" style="1" customWidth="1"/>
    <col min="14867" max="14867" width="27.42578125" style="1" customWidth="1"/>
    <col min="14868" max="14868" width="26.7109375" style="1" customWidth="1"/>
    <col min="14869" max="14869" width="27.42578125" style="1" customWidth="1"/>
    <col min="14870" max="14870" width="27.7109375" style="1" customWidth="1"/>
    <col min="14871" max="14871" width="23" style="1" customWidth="1"/>
    <col min="14872" max="14872" width="30.7109375" style="1" customWidth="1"/>
    <col min="14873" max="14874" width="27.7109375" style="1" customWidth="1"/>
    <col min="14875" max="14875" width="27.42578125" style="1" customWidth="1"/>
    <col min="14876" max="14877" width="27.7109375" style="1" customWidth="1"/>
    <col min="14878" max="14878" width="30.7109375" style="1" customWidth="1"/>
    <col min="14879" max="14879" width="4.7109375" style="1" customWidth="1"/>
    <col min="14880" max="14885" width="32.28515625" style="1" customWidth="1"/>
    <col min="14886" max="15108" width="32.28515625" style="1"/>
    <col min="15109" max="15109" width="8" style="1" customWidth="1"/>
    <col min="15110" max="15110" width="79.28515625" style="1" customWidth="1"/>
    <col min="15111" max="15111" width="32.28515625" style="1" customWidth="1"/>
    <col min="15112" max="15112" width="17.42578125" style="1" customWidth="1"/>
    <col min="15113" max="15115" width="25" style="1" bestFit="1" customWidth="1"/>
    <col min="15116" max="15116" width="30.7109375" style="1" customWidth="1"/>
    <col min="15117" max="15117" width="23" style="1" customWidth="1"/>
    <col min="15118" max="15119" width="27.42578125" style="1" customWidth="1"/>
    <col min="15120" max="15121" width="27.7109375" style="1" customWidth="1"/>
    <col min="15122" max="15122" width="30.7109375" style="1" customWidth="1"/>
    <col min="15123" max="15123" width="27.42578125" style="1" customWidth="1"/>
    <col min="15124" max="15124" width="26.7109375" style="1" customWidth="1"/>
    <col min="15125" max="15125" width="27.42578125" style="1" customWidth="1"/>
    <col min="15126" max="15126" width="27.7109375" style="1" customWidth="1"/>
    <col min="15127" max="15127" width="23" style="1" customWidth="1"/>
    <col min="15128" max="15128" width="30.7109375" style="1" customWidth="1"/>
    <col min="15129" max="15130" width="27.7109375" style="1" customWidth="1"/>
    <col min="15131" max="15131" width="27.42578125" style="1" customWidth="1"/>
    <col min="15132" max="15133" width="27.7109375" style="1" customWidth="1"/>
    <col min="15134" max="15134" width="30.7109375" style="1" customWidth="1"/>
    <col min="15135" max="15135" width="4.7109375" style="1" customWidth="1"/>
    <col min="15136" max="15141" width="32.28515625" style="1" customWidth="1"/>
    <col min="15142" max="15364" width="32.28515625" style="1"/>
    <col min="15365" max="15365" width="8" style="1" customWidth="1"/>
    <col min="15366" max="15366" width="79.28515625" style="1" customWidth="1"/>
    <col min="15367" max="15367" width="32.28515625" style="1" customWidth="1"/>
    <col min="15368" max="15368" width="17.42578125" style="1" customWidth="1"/>
    <col min="15369" max="15371" width="25" style="1" bestFit="1" customWidth="1"/>
    <col min="15372" max="15372" width="30.7109375" style="1" customWidth="1"/>
    <col min="15373" max="15373" width="23" style="1" customWidth="1"/>
    <col min="15374" max="15375" width="27.42578125" style="1" customWidth="1"/>
    <col min="15376" max="15377" width="27.7109375" style="1" customWidth="1"/>
    <col min="15378" max="15378" width="30.7109375" style="1" customWidth="1"/>
    <col min="15379" max="15379" width="27.42578125" style="1" customWidth="1"/>
    <col min="15380" max="15380" width="26.7109375" style="1" customWidth="1"/>
    <col min="15381" max="15381" width="27.42578125" style="1" customWidth="1"/>
    <col min="15382" max="15382" width="27.7109375" style="1" customWidth="1"/>
    <col min="15383" max="15383" width="23" style="1" customWidth="1"/>
    <col min="15384" max="15384" width="30.7109375" style="1" customWidth="1"/>
    <col min="15385" max="15386" width="27.7109375" style="1" customWidth="1"/>
    <col min="15387" max="15387" width="27.42578125" style="1" customWidth="1"/>
    <col min="15388" max="15389" width="27.7109375" style="1" customWidth="1"/>
    <col min="15390" max="15390" width="30.7109375" style="1" customWidth="1"/>
    <col min="15391" max="15391" width="4.7109375" style="1" customWidth="1"/>
    <col min="15392" max="15397" width="32.28515625" style="1" customWidth="1"/>
    <col min="15398" max="15620" width="32.28515625" style="1"/>
    <col min="15621" max="15621" width="8" style="1" customWidth="1"/>
    <col min="15622" max="15622" width="79.28515625" style="1" customWidth="1"/>
    <col min="15623" max="15623" width="32.28515625" style="1" customWidth="1"/>
    <col min="15624" max="15624" width="17.42578125" style="1" customWidth="1"/>
    <col min="15625" max="15627" width="25" style="1" bestFit="1" customWidth="1"/>
    <col min="15628" max="15628" width="30.7109375" style="1" customWidth="1"/>
    <col min="15629" max="15629" width="23" style="1" customWidth="1"/>
    <col min="15630" max="15631" width="27.42578125" style="1" customWidth="1"/>
    <col min="15632" max="15633" width="27.7109375" style="1" customWidth="1"/>
    <col min="15634" max="15634" width="30.7109375" style="1" customWidth="1"/>
    <col min="15635" max="15635" width="27.42578125" style="1" customWidth="1"/>
    <col min="15636" max="15636" width="26.7109375" style="1" customWidth="1"/>
    <col min="15637" max="15637" width="27.42578125" style="1" customWidth="1"/>
    <col min="15638" max="15638" width="27.7109375" style="1" customWidth="1"/>
    <col min="15639" max="15639" width="23" style="1" customWidth="1"/>
    <col min="15640" max="15640" width="30.7109375" style="1" customWidth="1"/>
    <col min="15641" max="15642" width="27.7109375" style="1" customWidth="1"/>
    <col min="15643" max="15643" width="27.42578125" style="1" customWidth="1"/>
    <col min="15644" max="15645" width="27.7109375" style="1" customWidth="1"/>
    <col min="15646" max="15646" width="30.7109375" style="1" customWidth="1"/>
    <col min="15647" max="15647" width="4.7109375" style="1" customWidth="1"/>
    <col min="15648" max="15653" width="32.28515625" style="1" customWidth="1"/>
    <col min="15654" max="15876" width="32.28515625" style="1"/>
    <col min="15877" max="15877" width="8" style="1" customWidth="1"/>
    <col min="15878" max="15878" width="79.28515625" style="1" customWidth="1"/>
    <col min="15879" max="15879" width="32.28515625" style="1" customWidth="1"/>
    <col min="15880" max="15880" width="17.42578125" style="1" customWidth="1"/>
    <col min="15881" max="15883" width="25" style="1" bestFit="1" customWidth="1"/>
    <col min="15884" max="15884" width="30.7109375" style="1" customWidth="1"/>
    <col min="15885" max="15885" width="23" style="1" customWidth="1"/>
    <col min="15886" max="15887" width="27.42578125" style="1" customWidth="1"/>
    <col min="15888" max="15889" width="27.7109375" style="1" customWidth="1"/>
    <col min="15890" max="15890" width="30.7109375" style="1" customWidth="1"/>
    <col min="15891" max="15891" width="27.42578125" style="1" customWidth="1"/>
    <col min="15892" max="15892" width="26.7109375" style="1" customWidth="1"/>
    <col min="15893" max="15893" width="27.42578125" style="1" customWidth="1"/>
    <col min="15894" max="15894" width="27.7109375" style="1" customWidth="1"/>
    <col min="15895" max="15895" width="23" style="1" customWidth="1"/>
    <col min="15896" max="15896" width="30.7109375" style="1" customWidth="1"/>
    <col min="15897" max="15898" width="27.7109375" style="1" customWidth="1"/>
    <col min="15899" max="15899" width="27.42578125" style="1" customWidth="1"/>
    <col min="15900" max="15901" width="27.7109375" style="1" customWidth="1"/>
    <col min="15902" max="15902" width="30.7109375" style="1" customWidth="1"/>
    <col min="15903" max="15903" width="4.7109375" style="1" customWidth="1"/>
    <col min="15904" max="15909" width="32.28515625" style="1" customWidth="1"/>
    <col min="15910" max="16132" width="32.28515625" style="1"/>
    <col min="16133" max="16133" width="8" style="1" customWidth="1"/>
    <col min="16134" max="16134" width="79.28515625" style="1" customWidth="1"/>
    <col min="16135" max="16135" width="32.28515625" style="1" customWidth="1"/>
    <col min="16136" max="16136" width="17.42578125" style="1" customWidth="1"/>
    <col min="16137" max="16139" width="25" style="1" bestFit="1" customWidth="1"/>
    <col min="16140" max="16140" width="30.7109375" style="1" customWidth="1"/>
    <col min="16141" max="16141" width="23" style="1" customWidth="1"/>
    <col min="16142" max="16143" width="27.42578125" style="1" customWidth="1"/>
    <col min="16144" max="16145" width="27.7109375" style="1" customWidth="1"/>
    <col min="16146" max="16146" width="30.7109375" style="1" customWidth="1"/>
    <col min="16147" max="16147" width="27.42578125" style="1" customWidth="1"/>
    <col min="16148" max="16148" width="26.7109375" style="1" customWidth="1"/>
    <col min="16149" max="16149" width="27.42578125" style="1" customWidth="1"/>
    <col min="16150" max="16150" width="27.7109375" style="1" customWidth="1"/>
    <col min="16151" max="16151" width="23" style="1" customWidth="1"/>
    <col min="16152" max="16152" width="30.7109375" style="1" customWidth="1"/>
    <col min="16153" max="16154" width="27.7109375" style="1" customWidth="1"/>
    <col min="16155" max="16155" width="27.42578125" style="1" customWidth="1"/>
    <col min="16156" max="16157" width="27.7109375" style="1" customWidth="1"/>
    <col min="16158" max="16158" width="30.7109375" style="1" customWidth="1"/>
    <col min="16159" max="16159" width="4.7109375" style="1" customWidth="1"/>
    <col min="16160" max="16165" width="32.28515625" style="1" customWidth="1"/>
    <col min="16166" max="16384" width="32.28515625" style="1"/>
  </cols>
  <sheetData>
    <row r="1" spans="1:35" ht="45" customHeight="1" thickBot="1" x14ac:dyDescent="0.3">
      <c r="A1" s="255"/>
      <c r="B1" s="256"/>
      <c r="C1" s="256"/>
      <c r="D1" s="256"/>
      <c r="E1" s="256"/>
      <c r="F1" s="256"/>
      <c r="G1" s="256"/>
      <c r="H1" s="282" t="s">
        <v>162</v>
      </c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</row>
    <row r="2" spans="1:35" s="23" customFormat="1" ht="41.25" hidden="1" customHeight="1" thickBot="1" x14ac:dyDescent="0.3">
      <c r="A2" s="257"/>
      <c r="B2" s="258"/>
      <c r="C2" s="258"/>
      <c r="D2" s="258"/>
      <c r="E2" s="258"/>
      <c r="F2" s="258"/>
      <c r="G2" s="258"/>
      <c r="H2" s="283" t="s">
        <v>44</v>
      </c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</row>
    <row r="3" spans="1:35" s="24" customFormat="1" ht="56.25" customHeight="1" thickBot="1" x14ac:dyDescent="0.3">
      <c r="A3" s="257"/>
      <c r="B3" s="258"/>
      <c r="C3" s="258"/>
      <c r="D3" s="258"/>
      <c r="E3" s="258"/>
      <c r="F3" s="258"/>
      <c r="G3" s="258"/>
      <c r="H3" s="253" t="s">
        <v>4</v>
      </c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2"/>
    </row>
    <row r="4" spans="1:35" s="24" customFormat="1" ht="50.25" customHeight="1" thickBot="1" x14ac:dyDescent="0.3">
      <c r="A4" s="89"/>
      <c r="B4" s="90"/>
      <c r="C4" s="90"/>
      <c r="D4" s="90"/>
      <c r="E4" s="90"/>
      <c r="F4" s="90"/>
      <c r="G4" s="90"/>
      <c r="H4" s="91"/>
      <c r="I4" s="251" t="s">
        <v>118</v>
      </c>
      <c r="J4" s="253"/>
      <c r="K4" s="252"/>
      <c r="L4" s="251" t="s">
        <v>119</v>
      </c>
      <c r="M4" s="252"/>
      <c r="N4" s="131"/>
      <c r="O4" s="253" t="s">
        <v>103</v>
      </c>
      <c r="P4" s="253"/>
      <c r="Q4" s="252"/>
      <c r="R4" s="251" t="s">
        <v>104</v>
      </c>
      <c r="S4" s="252"/>
      <c r="T4" s="91"/>
      <c r="U4" s="251" t="s">
        <v>105</v>
      </c>
      <c r="V4" s="253"/>
      <c r="W4" s="252"/>
      <c r="X4" s="251" t="s">
        <v>106</v>
      </c>
      <c r="Y4" s="252"/>
      <c r="Z4" s="251" t="s">
        <v>107</v>
      </c>
      <c r="AA4" s="253"/>
      <c r="AB4" s="252"/>
      <c r="AC4" s="251" t="s">
        <v>108</v>
      </c>
      <c r="AD4" s="252"/>
      <c r="AE4" s="92"/>
    </row>
    <row r="5" spans="1:35" s="2" customFormat="1" ht="24" customHeight="1" x14ac:dyDescent="0.25">
      <c r="A5" s="266" t="s">
        <v>47</v>
      </c>
      <c r="B5" s="261" t="s">
        <v>5</v>
      </c>
      <c r="C5" s="269" t="s">
        <v>76</v>
      </c>
      <c r="D5" s="269" t="s">
        <v>6</v>
      </c>
      <c r="E5" s="269" t="s">
        <v>1</v>
      </c>
      <c r="F5" s="271" t="s">
        <v>7</v>
      </c>
      <c r="G5" s="273" t="s">
        <v>45</v>
      </c>
      <c r="H5" s="275" t="s">
        <v>8</v>
      </c>
      <c r="I5" s="277">
        <v>2014</v>
      </c>
      <c r="J5" s="277">
        <v>2015</v>
      </c>
      <c r="K5" s="277">
        <v>2016</v>
      </c>
      <c r="L5" s="277">
        <v>2017</v>
      </c>
      <c r="M5" s="277">
        <v>2018</v>
      </c>
      <c r="N5" s="279" t="s">
        <v>9</v>
      </c>
      <c r="O5" s="277">
        <v>2019</v>
      </c>
      <c r="P5" s="277">
        <v>2020</v>
      </c>
      <c r="Q5" s="277">
        <v>2021</v>
      </c>
      <c r="R5" s="277">
        <v>2022</v>
      </c>
      <c r="S5" s="277">
        <v>2023</v>
      </c>
      <c r="T5" s="279" t="s">
        <v>10</v>
      </c>
      <c r="U5" s="277">
        <v>2024</v>
      </c>
      <c r="V5" s="277">
        <v>2025</v>
      </c>
      <c r="W5" s="277">
        <v>2026</v>
      </c>
      <c r="X5" s="277">
        <v>2027</v>
      </c>
      <c r="Y5" s="277">
        <v>2028</v>
      </c>
      <c r="Z5" s="277">
        <v>2029</v>
      </c>
      <c r="AA5" s="277">
        <v>2030</v>
      </c>
      <c r="AB5" s="277">
        <v>2031</v>
      </c>
      <c r="AC5" s="277">
        <v>2032</v>
      </c>
      <c r="AD5" s="277">
        <v>2033</v>
      </c>
      <c r="AE5" s="138" t="s">
        <v>11</v>
      </c>
    </row>
    <row r="6" spans="1:35" s="2" customFormat="1" ht="28.5" customHeight="1" thickBot="1" x14ac:dyDescent="0.3">
      <c r="A6" s="267"/>
      <c r="B6" s="268"/>
      <c r="C6" s="270"/>
      <c r="D6" s="270"/>
      <c r="E6" s="270"/>
      <c r="F6" s="272"/>
      <c r="G6" s="274"/>
      <c r="H6" s="276"/>
      <c r="I6" s="278"/>
      <c r="J6" s="278"/>
      <c r="K6" s="278"/>
      <c r="L6" s="278"/>
      <c r="M6" s="278"/>
      <c r="N6" s="280"/>
      <c r="O6" s="278"/>
      <c r="P6" s="278"/>
      <c r="Q6" s="278"/>
      <c r="R6" s="281"/>
      <c r="S6" s="278"/>
      <c r="T6" s="280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139" t="s">
        <v>12</v>
      </c>
    </row>
    <row r="7" spans="1:35" s="3" customFormat="1" ht="48" customHeight="1" thickBot="1" x14ac:dyDescent="0.3">
      <c r="A7" s="41"/>
      <c r="B7" s="54" t="s">
        <v>75</v>
      </c>
      <c r="C7" s="54"/>
      <c r="D7" s="54"/>
      <c r="E7" s="54"/>
      <c r="F7" s="54"/>
      <c r="G7" s="49"/>
      <c r="H7" s="113"/>
      <c r="I7" s="122" t="e">
        <f>#REF!</f>
        <v>#REF!</v>
      </c>
      <c r="J7" s="122" t="e">
        <f>#REF!</f>
        <v>#REF!</v>
      </c>
      <c r="K7" s="122" t="e">
        <f>#REF!</f>
        <v>#REF!</v>
      </c>
      <c r="L7" s="122" t="e">
        <f>#REF!</f>
        <v>#REF!</v>
      </c>
      <c r="M7" s="122" t="e">
        <f>#REF!</f>
        <v>#REF!</v>
      </c>
      <c r="N7" s="25"/>
      <c r="O7" s="122" t="e">
        <f>#REF!</f>
        <v>#REF!</v>
      </c>
      <c r="P7" s="122" t="e">
        <f>#REF!</f>
        <v>#REF!</v>
      </c>
      <c r="Q7" s="122" t="e">
        <f>#REF!</f>
        <v>#REF!</v>
      </c>
      <c r="R7" s="122" t="e">
        <f>#REF!</f>
        <v>#REF!</v>
      </c>
      <c r="S7" s="122" t="e">
        <f>#REF!</f>
        <v>#REF!</v>
      </c>
      <c r="T7" s="25"/>
      <c r="U7" s="122" t="e">
        <f>#REF!</f>
        <v>#REF!</v>
      </c>
      <c r="V7" s="122" t="e">
        <f>#REF!</f>
        <v>#REF!</v>
      </c>
      <c r="W7" s="122" t="e">
        <f>#REF!</f>
        <v>#REF!</v>
      </c>
      <c r="X7" s="122" t="e">
        <f>#REF!</f>
        <v>#REF!</v>
      </c>
      <c r="Y7" s="122" t="e">
        <f>#REF!</f>
        <v>#REF!</v>
      </c>
      <c r="Z7" s="122" t="e">
        <f>#REF!</f>
        <v>#REF!</v>
      </c>
      <c r="AA7" s="122" t="e">
        <f>#REF!</f>
        <v>#REF!</v>
      </c>
      <c r="AB7" s="122" t="e">
        <f>#REF!</f>
        <v>#REF!</v>
      </c>
      <c r="AC7" s="122" t="e">
        <f>#REF!</f>
        <v>#REF!</v>
      </c>
      <c r="AD7" s="122" t="e">
        <f>#REF!</f>
        <v>#REF!</v>
      </c>
      <c r="AE7" s="119"/>
    </row>
    <row r="8" spans="1:35" s="3" customFormat="1" ht="34.5" customHeight="1" thickBot="1" x14ac:dyDescent="0.3">
      <c r="A8" s="263" t="s">
        <v>46</v>
      </c>
      <c r="B8" s="264"/>
      <c r="C8" s="264"/>
      <c r="D8" s="264"/>
      <c r="E8" s="264"/>
      <c r="F8" s="264"/>
      <c r="G8" s="265"/>
      <c r="H8" s="113"/>
      <c r="I8" s="237"/>
      <c r="J8" s="237"/>
      <c r="K8" s="237"/>
      <c r="L8" s="237"/>
      <c r="M8" s="237"/>
      <c r="N8" s="25"/>
      <c r="O8" s="237"/>
      <c r="P8" s="237"/>
      <c r="Q8" s="237"/>
      <c r="R8" s="237"/>
      <c r="S8" s="237"/>
      <c r="T8" s="25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119"/>
    </row>
    <row r="9" spans="1:35" ht="25.5" customHeight="1" outlineLevel="1" thickBot="1" x14ac:dyDescent="0.3">
      <c r="A9" s="145">
        <v>1</v>
      </c>
      <c r="B9" s="146" t="s">
        <v>56</v>
      </c>
      <c r="C9" s="147"/>
      <c r="D9" s="147"/>
      <c r="E9" s="148"/>
      <c r="F9" s="149"/>
      <c r="G9" s="150"/>
      <c r="H9" s="151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140"/>
    </row>
    <row r="10" spans="1:35" ht="18.95" customHeight="1" outlineLevel="1" thickBot="1" x14ac:dyDescent="0.3">
      <c r="A10" s="149">
        <v>1</v>
      </c>
      <c r="B10" s="155" t="s">
        <v>13</v>
      </c>
      <c r="C10" s="147"/>
      <c r="D10" s="147"/>
      <c r="E10" s="148"/>
      <c r="F10" s="149"/>
      <c r="G10" s="150"/>
      <c r="H10" s="156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8"/>
    </row>
    <row r="11" spans="1:35" ht="54.75" outlineLevel="2" thickBot="1" x14ac:dyDescent="0.3">
      <c r="A11" s="229" t="s">
        <v>62</v>
      </c>
      <c r="B11" s="98" t="s">
        <v>143</v>
      </c>
      <c r="C11" s="5" t="s">
        <v>77</v>
      </c>
      <c r="D11" s="5" t="s">
        <v>2</v>
      </c>
      <c r="E11" s="64"/>
      <c r="F11" s="100">
        <f>8100*2</f>
        <v>16200</v>
      </c>
      <c r="G11" s="64"/>
      <c r="H11" s="96"/>
      <c r="I11" s="152"/>
      <c r="J11" s="232"/>
      <c r="K11" s="152"/>
      <c r="L11" s="152"/>
      <c r="M11" s="152"/>
      <c r="N11" s="38"/>
      <c r="O11" s="152"/>
      <c r="P11" s="152"/>
      <c r="Q11" s="152"/>
      <c r="R11" s="152"/>
      <c r="S11" s="152"/>
      <c r="T11" s="38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3"/>
      <c r="AF11" s="6">
        <f t="shared" ref="AF11:AF109" si="0">+G11-AE11</f>
        <v>0</v>
      </c>
      <c r="AH11" s="6">
        <f t="shared" ref="AH11:AH13" si="1">SUM(U11:AD11,O11:S11,I11:M11)</f>
        <v>0</v>
      </c>
      <c r="AI11" s="6">
        <f t="shared" ref="AI11:AI73" si="2">+AE11-AH11</f>
        <v>0</v>
      </c>
    </row>
    <row r="12" spans="1:35" ht="54.75" outlineLevel="2" thickBot="1" x14ac:dyDescent="0.3">
      <c r="A12" s="230" t="s">
        <v>63</v>
      </c>
      <c r="B12" s="65" t="s">
        <v>144</v>
      </c>
      <c r="C12" s="8" t="s">
        <v>77</v>
      </c>
      <c r="D12" s="8" t="s">
        <v>2</v>
      </c>
      <c r="E12" s="63"/>
      <c r="F12" s="99">
        <f>3120*300/3 +900*35/3</f>
        <v>322500</v>
      </c>
      <c r="G12" s="64"/>
      <c r="H12" s="96"/>
      <c r="I12" s="123"/>
      <c r="J12" s="233"/>
      <c r="K12" s="233"/>
      <c r="L12" s="123"/>
      <c r="M12" s="123"/>
      <c r="N12" s="38"/>
      <c r="O12" s="123"/>
      <c r="P12" s="123"/>
      <c r="Q12" s="123"/>
      <c r="R12" s="123"/>
      <c r="S12" s="123"/>
      <c r="T12" s="38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95"/>
      <c r="AF12" s="6">
        <f t="shared" si="0"/>
        <v>0</v>
      </c>
      <c r="AH12" s="6">
        <f t="shared" si="1"/>
        <v>0</v>
      </c>
      <c r="AI12" s="6">
        <f t="shared" si="2"/>
        <v>0</v>
      </c>
    </row>
    <row r="13" spans="1:35" ht="54.75" outlineLevel="2" thickBot="1" x14ac:dyDescent="0.3">
      <c r="A13" s="230" t="s">
        <v>14</v>
      </c>
      <c r="B13" s="65" t="s">
        <v>181</v>
      </c>
      <c r="C13" s="8" t="s">
        <v>77</v>
      </c>
      <c r="D13" s="8" t="s">
        <v>2</v>
      </c>
      <c r="E13" s="63"/>
      <c r="F13" s="99">
        <f>2000*15</f>
        <v>30000</v>
      </c>
      <c r="G13" s="64"/>
      <c r="H13" s="96"/>
      <c r="I13" s="123"/>
      <c r="J13" s="233"/>
      <c r="K13" s="123"/>
      <c r="L13" s="123"/>
      <c r="M13" s="123"/>
      <c r="N13" s="38"/>
      <c r="O13" s="123"/>
      <c r="P13" s="123"/>
      <c r="Q13" s="123"/>
      <c r="R13" s="123"/>
      <c r="S13" s="123"/>
      <c r="T13" s="38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95"/>
      <c r="AF13" s="6">
        <f t="shared" si="0"/>
        <v>0</v>
      </c>
      <c r="AH13" s="6">
        <f t="shared" si="1"/>
        <v>0</v>
      </c>
      <c r="AI13" s="6">
        <f t="shared" si="2"/>
        <v>0</v>
      </c>
    </row>
    <row r="14" spans="1:35" ht="40.5" customHeight="1" outlineLevel="2" thickBot="1" x14ac:dyDescent="0.3">
      <c r="A14" s="230" t="s">
        <v>64</v>
      </c>
      <c r="B14" s="65" t="s">
        <v>156</v>
      </c>
      <c r="C14" s="8" t="s">
        <v>77</v>
      </c>
      <c r="D14" s="8" t="s">
        <v>2</v>
      </c>
      <c r="E14" s="63"/>
      <c r="F14" s="99">
        <f>3000*30</f>
        <v>90000</v>
      </c>
      <c r="G14" s="64"/>
      <c r="H14" s="96"/>
      <c r="I14" s="123"/>
      <c r="J14" s="123"/>
      <c r="K14" s="123"/>
      <c r="L14" s="123"/>
      <c r="M14" s="123"/>
      <c r="N14" s="38"/>
      <c r="O14" s="123"/>
      <c r="P14" s="136"/>
      <c r="Q14" s="123"/>
      <c r="R14" s="123"/>
      <c r="S14" s="123"/>
      <c r="T14" s="38"/>
      <c r="U14" s="123"/>
      <c r="V14" s="123"/>
      <c r="W14" s="233"/>
      <c r="X14" s="123"/>
      <c r="Y14" s="123"/>
      <c r="Z14" s="123"/>
      <c r="AA14" s="123"/>
      <c r="AB14" s="123"/>
      <c r="AC14" s="123"/>
      <c r="AD14" s="123"/>
      <c r="AE14" s="95"/>
      <c r="AF14" s="6">
        <f t="shared" si="0"/>
        <v>0</v>
      </c>
      <c r="AH14" s="6">
        <f>SUM(U14:AD14,O14:S14,I14:M14)</f>
        <v>0</v>
      </c>
      <c r="AI14" s="6">
        <f t="shared" si="2"/>
        <v>0</v>
      </c>
    </row>
    <row r="15" spans="1:35" ht="27" customHeight="1" outlineLevel="2" thickBot="1" x14ac:dyDescent="0.3">
      <c r="A15" s="230" t="s">
        <v>15</v>
      </c>
      <c r="B15" s="62" t="s">
        <v>57</v>
      </c>
      <c r="C15" s="8" t="s">
        <v>77</v>
      </c>
      <c r="D15" s="8" t="s">
        <v>2</v>
      </c>
      <c r="E15" s="63"/>
      <c r="F15" s="99">
        <f>2*3000*45/6</f>
        <v>45000</v>
      </c>
      <c r="G15" s="64"/>
      <c r="H15" s="96"/>
      <c r="I15" s="123"/>
      <c r="J15" s="123"/>
      <c r="K15" s="123"/>
      <c r="L15" s="123"/>
      <c r="M15" s="123"/>
      <c r="N15" s="38"/>
      <c r="O15" s="123"/>
      <c r="P15" s="123"/>
      <c r="Q15" s="125"/>
      <c r="R15" s="233"/>
      <c r="S15" s="123"/>
      <c r="T15" s="38"/>
      <c r="U15" s="123"/>
      <c r="V15" s="123"/>
      <c r="W15" s="123"/>
      <c r="X15" s="123"/>
      <c r="Y15" s="123"/>
      <c r="Z15" s="123"/>
      <c r="AA15" s="125"/>
      <c r="AB15" s="123"/>
      <c r="AC15" s="233"/>
      <c r="AD15" s="123"/>
      <c r="AE15" s="95"/>
      <c r="AF15" s="6">
        <f t="shared" si="0"/>
        <v>0</v>
      </c>
      <c r="AH15" s="6">
        <f t="shared" ref="AH15:AH77" si="3">SUM(U15:AD15,O15:S15,I15:M15)</f>
        <v>0</v>
      </c>
      <c r="AI15" s="6">
        <f t="shared" si="2"/>
        <v>0</v>
      </c>
    </row>
    <row r="16" spans="1:35" ht="81.75" customHeight="1" outlineLevel="2" thickBot="1" x14ac:dyDescent="0.3">
      <c r="A16" s="231" t="s">
        <v>97</v>
      </c>
      <c r="B16" s="159" t="s">
        <v>160</v>
      </c>
      <c r="C16" s="160" t="s">
        <v>77</v>
      </c>
      <c r="D16" s="160" t="s">
        <v>16</v>
      </c>
      <c r="E16" s="161"/>
      <c r="F16" s="162">
        <v>2</v>
      </c>
      <c r="G16" s="163"/>
      <c r="H16" s="164"/>
      <c r="I16" s="134"/>
      <c r="J16" s="234"/>
      <c r="K16" s="125"/>
      <c r="L16" s="134"/>
      <c r="M16" s="134"/>
      <c r="N16" s="165"/>
      <c r="O16" s="134"/>
      <c r="P16" s="134"/>
      <c r="Q16" s="134"/>
      <c r="R16" s="134"/>
      <c r="S16" s="125"/>
      <c r="T16" s="165"/>
      <c r="U16" s="134"/>
      <c r="V16" s="134"/>
      <c r="W16" s="234"/>
      <c r="X16" s="134"/>
      <c r="Y16" s="134"/>
      <c r="Z16" s="134"/>
      <c r="AA16" s="134"/>
      <c r="AB16" s="134"/>
      <c r="AC16" s="134"/>
      <c r="AD16" s="134"/>
      <c r="AE16" s="166"/>
      <c r="AF16" s="6">
        <f t="shared" si="0"/>
        <v>0</v>
      </c>
      <c r="AH16" s="6">
        <f t="shared" si="3"/>
        <v>0</v>
      </c>
      <c r="AI16" s="6">
        <f t="shared" si="2"/>
        <v>0</v>
      </c>
    </row>
    <row r="17" spans="1:64" ht="20.25" customHeight="1" outlineLevel="1" thickBot="1" x14ac:dyDescent="0.3">
      <c r="A17" s="145">
        <v>2</v>
      </c>
      <c r="B17" s="146" t="s">
        <v>58</v>
      </c>
      <c r="C17" s="147"/>
      <c r="D17" s="147"/>
      <c r="E17" s="148"/>
      <c r="F17" s="167"/>
      <c r="G17" s="150"/>
      <c r="H17" s="151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140"/>
      <c r="AF17" s="6">
        <f t="shared" si="0"/>
        <v>0</v>
      </c>
      <c r="AH17" s="6">
        <f t="shared" si="3"/>
        <v>0</v>
      </c>
      <c r="AI17" s="6">
        <f t="shared" si="2"/>
        <v>0</v>
      </c>
    </row>
    <row r="18" spans="1:64" ht="18.75" outlineLevel="1" thickBot="1" x14ac:dyDescent="0.3">
      <c r="A18" s="154">
        <v>2</v>
      </c>
      <c r="B18" s="155" t="s">
        <v>13</v>
      </c>
      <c r="C18" s="147"/>
      <c r="D18" s="147"/>
      <c r="E18" s="148"/>
      <c r="F18" s="147"/>
      <c r="G18" s="150"/>
      <c r="H18" s="156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8"/>
      <c r="AF18" s="6">
        <f t="shared" si="0"/>
        <v>0</v>
      </c>
      <c r="AH18" s="6">
        <f t="shared" si="3"/>
        <v>0</v>
      </c>
      <c r="AI18" s="6">
        <f t="shared" si="2"/>
        <v>0</v>
      </c>
    </row>
    <row r="19" spans="1:64" ht="30" customHeight="1" outlineLevel="2" thickBot="1" x14ac:dyDescent="0.3">
      <c r="A19" s="144" t="s">
        <v>17</v>
      </c>
      <c r="B19" s="168" t="s">
        <v>88</v>
      </c>
      <c r="C19" s="5" t="s">
        <v>77</v>
      </c>
      <c r="D19" s="101" t="s">
        <v>2</v>
      </c>
      <c r="E19" s="64"/>
      <c r="F19" s="101">
        <v>93856</v>
      </c>
      <c r="G19" s="64"/>
      <c r="H19" s="96"/>
      <c r="I19" s="125"/>
      <c r="J19" s="232"/>
      <c r="K19" s="232"/>
      <c r="L19" s="152"/>
      <c r="M19" s="152"/>
      <c r="N19" s="38"/>
      <c r="O19" s="152"/>
      <c r="P19" s="152"/>
      <c r="Q19" s="152"/>
      <c r="R19" s="152"/>
      <c r="S19" s="152"/>
      <c r="T19" s="38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3"/>
      <c r="AF19" s="6">
        <f t="shared" si="0"/>
        <v>0</v>
      </c>
      <c r="AH19" s="6">
        <f t="shared" si="3"/>
        <v>0</v>
      </c>
      <c r="AI19" s="6">
        <f t="shared" si="2"/>
        <v>0</v>
      </c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spans="1:64" ht="75" customHeight="1" outlineLevel="2" thickBot="1" x14ac:dyDescent="0.3">
      <c r="A20" s="61" t="s">
        <v>49</v>
      </c>
      <c r="B20" s="67" t="s">
        <v>187</v>
      </c>
      <c r="C20" s="8" t="s">
        <v>77</v>
      </c>
      <c r="D20" s="10" t="s">
        <v>16</v>
      </c>
      <c r="E20" s="63"/>
      <c r="F20" s="10">
        <v>1</v>
      </c>
      <c r="G20" s="64"/>
      <c r="H20" s="96"/>
      <c r="I20" s="123"/>
      <c r="J20" s="233"/>
      <c r="K20" s="123"/>
      <c r="L20" s="123"/>
      <c r="M20" s="125"/>
      <c r="N20" s="38"/>
      <c r="O20" s="123"/>
      <c r="P20" s="123"/>
      <c r="Q20" s="123"/>
      <c r="R20" s="123"/>
      <c r="S20" s="123"/>
      <c r="T20" s="38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95"/>
      <c r="AF20" s="6">
        <f t="shared" si="0"/>
        <v>0</v>
      </c>
      <c r="AH20" s="6">
        <f t="shared" si="3"/>
        <v>0</v>
      </c>
      <c r="AI20" s="6">
        <f t="shared" si="2"/>
        <v>0</v>
      </c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64" ht="30" customHeight="1" outlineLevel="2" thickBot="1" x14ac:dyDescent="0.3">
      <c r="A21" s="61" t="s">
        <v>22</v>
      </c>
      <c r="B21" s="62" t="s">
        <v>57</v>
      </c>
      <c r="C21" s="8" t="s">
        <v>77</v>
      </c>
      <c r="D21" s="8" t="s">
        <v>2</v>
      </c>
      <c r="E21" s="63"/>
      <c r="F21" s="99">
        <f>2*(3400+500+300+300)*25/8</f>
        <v>28125</v>
      </c>
      <c r="G21" s="64"/>
      <c r="H21" s="96"/>
      <c r="I21" s="123"/>
      <c r="J21" s="123"/>
      <c r="K21" s="123"/>
      <c r="L21" s="123"/>
      <c r="M21" s="123"/>
      <c r="N21" s="38"/>
      <c r="O21" s="123"/>
      <c r="P21" s="123"/>
      <c r="Q21" s="123"/>
      <c r="R21" s="123"/>
      <c r="S21" s="233"/>
      <c r="T21" s="38"/>
      <c r="U21" s="123"/>
      <c r="V21" s="123"/>
      <c r="W21" s="123"/>
      <c r="X21" s="123"/>
      <c r="Y21" s="123"/>
      <c r="Z21" s="233"/>
      <c r="AA21" s="123"/>
      <c r="AB21" s="123"/>
      <c r="AC21" s="123"/>
      <c r="AD21" s="123"/>
      <c r="AE21" s="95"/>
      <c r="AF21" s="6">
        <f t="shared" si="0"/>
        <v>0</v>
      </c>
      <c r="AH21" s="6">
        <f t="shared" si="3"/>
        <v>0</v>
      </c>
      <c r="AI21" s="6">
        <f t="shared" si="2"/>
        <v>0</v>
      </c>
    </row>
    <row r="22" spans="1:64" ht="30" customHeight="1" outlineLevel="2" thickBot="1" x14ac:dyDescent="0.3">
      <c r="A22" s="69" t="s">
        <v>18</v>
      </c>
      <c r="B22" s="62" t="s">
        <v>20</v>
      </c>
      <c r="C22" s="8" t="s">
        <v>77</v>
      </c>
      <c r="D22" s="9" t="s">
        <v>16</v>
      </c>
      <c r="E22" s="63"/>
      <c r="F22" s="99">
        <v>1</v>
      </c>
      <c r="G22" s="64"/>
      <c r="H22" s="96"/>
      <c r="I22" s="123"/>
      <c r="J22" s="123"/>
      <c r="K22" s="123"/>
      <c r="L22" s="123"/>
      <c r="M22" s="123"/>
      <c r="N22" s="38"/>
      <c r="O22" s="123"/>
      <c r="P22" s="123"/>
      <c r="Q22" s="123"/>
      <c r="R22" s="123"/>
      <c r="S22" s="233"/>
      <c r="T22" s="38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95"/>
      <c r="AF22" s="6">
        <f t="shared" si="0"/>
        <v>0</v>
      </c>
      <c r="AH22" s="6">
        <f t="shared" si="3"/>
        <v>0</v>
      </c>
      <c r="AI22" s="6">
        <f t="shared" si="2"/>
        <v>0</v>
      </c>
    </row>
    <row r="23" spans="1:64" ht="30" customHeight="1" outlineLevel="2" thickBot="1" x14ac:dyDescent="0.3">
      <c r="A23" s="61" t="s">
        <v>19</v>
      </c>
      <c r="B23" s="62" t="s">
        <v>21</v>
      </c>
      <c r="C23" s="8" t="s">
        <v>77</v>
      </c>
      <c r="D23" s="9" t="s">
        <v>16</v>
      </c>
      <c r="E23" s="63"/>
      <c r="F23" s="99">
        <v>2</v>
      </c>
      <c r="G23" s="64"/>
      <c r="H23" s="96"/>
      <c r="I23" s="123"/>
      <c r="J23" s="123"/>
      <c r="K23" s="123"/>
      <c r="L23" s="123"/>
      <c r="M23" s="123"/>
      <c r="N23" s="38"/>
      <c r="O23" s="133"/>
      <c r="P23" s="123"/>
      <c r="Q23" s="123"/>
      <c r="R23" s="123"/>
      <c r="S23" s="233"/>
      <c r="T23" s="38"/>
      <c r="U23" s="123"/>
      <c r="V23" s="123"/>
      <c r="W23" s="123"/>
      <c r="X23" s="123"/>
      <c r="Y23" s="123"/>
      <c r="Z23" s="123"/>
      <c r="AA23" s="123"/>
      <c r="AB23" s="123"/>
      <c r="AC23" s="233"/>
      <c r="AD23" s="123"/>
      <c r="AE23" s="95"/>
      <c r="AF23" s="6">
        <f t="shared" si="0"/>
        <v>0</v>
      </c>
      <c r="AH23" s="6">
        <f t="shared" si="3"/>
        <v>0</v>
      </c>
      <c r="AI23" s="6">
        <f t="shared" si="2"/>
        <v>0</v>
      </c>
    </row>
    <row r="24" spans="1:64" ht="30" customHeight="1" outlineLevel="2" thickBot="1" x14ac:dyDescent="0.3">
      <c r="A24" s="81" t="s">
        <v>145</v>
      </c>
      <c r="B24" s="169" t="s">
        <v>146</v>
      </c>
      <c r="C24" s="170" t="s">
        <v>77</v>
      </c>
      <c r="D24" s="171" t="s">
        <v>16</v>
      </c>
      <c r="E24" s="163"/>
      <c r="F24" s="172">
        <v>1</v>
      </c>
      <c r="G24" s="163"/>
      <c r="H24" s="164"/>
      <c r="I24" s="134"/>
      <c r="J24" s="234"/>
      <c r="K24" s="134"/>
      <c r="L24" s="134"/>
      <c r="M24" s="134"/>
      <c r="N24" s="165"/>
      <c r="O24" s="173"/>
      <c r="P24" s="134"/>
      <c r="Q24" s="134"/>
      <c r="R24" s="134"/>
      <c r="S24" s="134"/>
      <c r="T24" s="165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66"/>
      <c r="AF24" s="6">
        <f t="shared" si="0"/>
        <v>0</v>
      </c>
      <c r="AH24" s="6">
        <f t="shared" si="3"/>
        <v>0</v>
      </c>
      <c r="AI24" s="6">
        <f t="shared" si="2"/>
        <v>0</v>
      </c>
    </row>
    <row r="25" spans="1:64" ht="20.25" customHeight="1" outlineLevel="1" thickBot="1" x14ac:dyDescent="0.3">
      <c r="A25" s="145">
        <v>3</v>
      </c>
      <c r="B25" s="146" t="s">
        <v>59</v>
      </c>
      <c r="C25" s="147"/>
      <c r="D25" s="147"/>
      <c r="E25" s="148"/>
      <c r="F25" s="167"/>
      <c r="G25" s="150"/>
      <c r="H25" s="151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140"/>
      <c r="AF25" s="6">
        <f t="shared" si="0"/>
        <v>0</v>
      </c>
      <c r="AH25" s="6">
        <f t="shared" si="3"/>
        <v>0</v>
      </c>
      <c r="AI25" s="6">
        <f t="shared" si="2"/>
        <v>0</v>
      </c>
    </row>
    <row r="26" spans="1:64" ht="18.75" outlineLevel="1" thickBot="1" x14ac:dyDescent="0.3">
      <c r="A26" s="154">
        <v>3</v>
      </c>
      <c r="B26" s="155" t="s">
        <v>13</v>
      </c>
      <c r="C26" s="147"/>
      <c r="D26" s="147"/>
      <c r="E26" s="148"/>
      <c r="F26" s="147"/>
      <c r="G26" s="150"/>
      <c r="H26" s="175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76"/>
      <c r="AF26" s="6">
        <f t="shared" si="0"/>
        <v>0</v>
      </c>
      <c r="AH26" s="6">
        <f t="shared" si="3"/>
        <v>0</v>
      </c>
      <c r="AI26" s="6">
        <f t="shared" si="2"/>
        <v>0</v>
      </c>
    </row>
    <row r="27" spans="1:64" ht="28.5" customHeight="1" outlineLevel="2" thickBot="1" x14ac:dyDescent="0.3">
      <c r="A27" s="144" t="s">
        <v>23</v>
      </c>
      <c r="B27" s="70" t="s">
        <v>157</v>
      </c>
      <c r="C27" s="5" t="s">
        <v>82</v>
      </c>
      <c r="D27" s="5" t="s">
        <v>2</v>
      </c>
      <c r="E27" s="64"/>
      <c r="F27" s="101">
        <v>38000</v>
      </c>
      <c r="G27" s="64"/>
      <c r="H27" s="96"/>
      <c r="I27" s="152"/>
      <c r="J27" s="152"/>
      <c r="K27" s="152"/>
      <c r="L27" s="152"/>
      <c r="M27" s="152"/>
      <c r="N27" s="38"/>
      <c r="O27" s="152"/>
      <c r="P27" s="152"/>
      <c r="Q27" s="125"/>
      <c r="R27" s="125"/>
      <c r="S27" s="232"/>
      <c r="T27" s="38"/>
      <c r="U27" s="174"/>
      <c r="V27" s="174"/>
      <c r="W27" s="174"/>
      <c r="X27" s="174"/>
      <c r="Y27" s="152"/>
      <c r="Z27" s="152"/>
      <c r="AA27" s="152"/>
      <c r="AB27" s="152"/>
      <c r="AC27" s="152"/>
      <c r="AD27" s="152"/>
      <c r="AE27" s="153"/>
      <c r="AF27" s="6">
        <f t="shared" si="0"/>
        <v>0</v>
      </c>
      <c r="AH27" s="6">
        <f t="shared" si="3"/>
        <v>0</v>
      </c>
      <c r="AI27" s="6">
        <f t="shared" si="2"/>
        <v>0</v>
      </c>
    </row>
    <row r="28" spans="1:64" ht="37.5" customHeight="1" outlineLevel="2" thickBot="1" x14ac:dyDescent="0.3">
      <c r="A28" s="61" t="s">
        <v>50</v>
      </c>
      <c r="B28" s="70" t="s">
        <v>189</v>
      </c>
      <c r="C28" s="8" t="s">
        <v>84</v>
      </c>
      <c r="D28" s="5" t="s">
        <v>2</v>
      </c>
      <c r="E28" s="63"/>
      <c r="F28" s="101">
        <v>40000</v>
      </c>
      <c r="G28" s="64"/>
      <c r="H28" s="96"/>
      <c r="I28" s="123"/>
      <c r="J28" s="123"/>
      <c r="K28" s="123"/>
      <c r="L28" s="123"/>
      <c r="M28" s="233"/>
      <c r="N28" s="38"/>
      <c r="O28" s="123"/>
      <c r="P28" s="123"/>
      <c r="Q28" s="123"/>
      <c r="R28" s="123"/>
      <c r="S28" s="123"/>
      <c r="T28" s="38"/>
      <c r="U28" s="123"/>
      <c r="V28" s="233"/>
      <c r="W28" s="123"/>
      <c r="X28" s="123"/>
      <c r="Y28" s="123"/>
      <c r="Z28" s="123"/>
      <c r="AA28" s="123"/>
      <c r="AB28" s="123"/>
      <c r="AC28" s="123"/>
      <c r="AD28" s="123"/>
      <c r="AE28" s="95"/>
      <c r="AF28" s="6">
        <f t="shared" si="0"/>
        <v>0</v>
      </c>
      <c r="AH28" s="6">
        <f t="shared" si="3"/>
        <v>0</v>
      </c>
      <c r="AI28" s="6">
        <f t="shared" si="2"/>
        <v>0</v>
      </c>
    </row>
    <row r="29" spans="1:64" ht="36.75" outlineLevel="2" thickBot="1" x14ac:dyDescent="0.3">
      <c r="A29" s="61" t="s">
        <v>51</v>
      </c>
      <c r="B29" s="70" t="s">
        <v>89</v>
      </c>
      <c r="C29" s="8" t="s">
        <v>84</v>
      </c>
      <c r="D29" s="5" t="s">
        <v>2</v>
      </c>
      <c r="E29" s="63"/>
      <c r="F29" s="101">
        <v>18100</v>
      </c>
      <c r="G29" s="64"/>
      <c r="H29" s="96"/>
      <c r="I29" s="123"/>
      <c r="J29" s="123"/>
      <c r="K29" s="123"/>
      <c r="L29" s="123"/>
      <c r="M29" s="123"/>
      <c r="N29" s="38"/>
      <c r="O29" s="123"/>
      <c r="P29" s="123"/>
      <c r="Q29" s="123"/>
      <c r="R29" s="123"/>
      <c r="S29" s="233"/>
      <c r="T29" s="38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95"/>
      <c r="AF29" s="6">
        <f t="shared" si="0"/>
        <v>0</v>
      </c>
      <c r="AH29" s="6">
        <f t="shared" si="3"/>
        <v>0</v>
      </c>
      <c r="AI29" s="6">
        <f t="shared" si="2"/>
        <v>0</v>
      </c>
    </row>
    <row r="30" spans="1:64" ht="54.75" outlineLevel="2" thickBot="1" x14ac:dyDescent="0.3">
      <c r="A30" s="61" t="s">
        <v>24</v>
      </c>
      <c r="B30" s="70" t="s">
        <v>182</v>
      </c>
      <c r="C30" s="8" t="s">
        <v>77</v>
      </c>
      <c r="D30" s="5" t="s">
        <v>2</v>
      </c>
      <c r="E30" s="63"/>
      <c r="F30" s="101">
        <v>127000</v>
      </c>
      <c r="G30" s="64"/>
      <c r="H30" s="96"/>
      <c r="I30" s="123"/>
      <c r="J30" s="123"/>
      <c r="K30" s="123"/>
      <c r="L30" s="123"/>
      <c r="M30" s="123"/>
      <c r="N30" s="38"/>
      <c r="O30" s="123"/>
      <c r="P30" s="123"/>
      <c r="Q30" s="123"/>
      <c r="R30" s="233"/>
      <c r="S30" s="123"/>
      <c r="T30" s="38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95"/>
      <c r="AF30" s="6">
        <f t="shared" si="0"/>
        <v>0</v>
      </c>
      <c r="AH30" s="6">
        <f t="shared" si="3"/>
        <v>0</v>
      </c>
      <c r="AI30" s="6">
        <f t="shared" si="2"/>
        <v>0</v>
      </c>
    </row>
    <row r="31" spans="1:64" ht="50.25" customHeight="1" outlineLevel="2" thickBot="1" x14ac:dyDescent="0.3">
      <c r="A31" s="61" t="s">
        <v>52</v>
      </c>
      <c r="B31" s="70" t="s">
        <v>175</v>
      </c>
      <c r="C31" s="8" t="s">
        <v>84</v>
      </c>
      <c r="D31" s="5" t="s">
        <v>2</v>
      </c>
      <c r="E31" s="63"/>
      <c r="F31" s="101">
        <v>49000</v>
      </c>
      <c r="G31" s="64"/>
      <c r="H31" s="96"/>
      <c r="I31" s="123"/>
      <c r="J31" s="123"/>
      <c r="K31" s="123"/>
      <c r="L31" s="123"/>
      <c r="M31" s="123"/>
      <c r="N31" s="38"/>
      <c r="O31" s="123"/>
      <c r="P31" s="123"/>
      <c r="Q31" s="123"/>
      <c r="R31" s="123"/>
      <c r="S31" s="123"/>
      <c r="T31" s="38"/>
      <c r="U31" s="135"/>
      <c r="V31" s="123"/>
      <c r="W31" s="123"/>
      <c r="X31" s="123"/>
      <c r="Y31" s="123"/>
      <c r="Z31" s="123"/>
      <c r="AA31" s="135"/>
      <c r="AB31" s="233"/>
      <c r="AC31" s="123"/>
      <c r="AD31" s="123"/>
      <c r="AE31" s="95"/>
      <c r="AF31" s="6">
        <f t="shared" si="0"/>
        <v>0</v>
      </c>
      <c r="AH31" s="6">
        <f t="shared" si="3"/>
        <v>0</v>
      </c>
      <c r="AI31" s="6">
        <f t="shared" si="2"/>
        <v>0</v>
      </c>
    </row>
    <row r="32" spans="1:64" ht="36.75" outlineLevel="2" thickBot="1" x14ac:dyDescent="0.3">
      <c r="A32" s="61" t="s">
        <v>25</v>
      </c>
      <c r="B32" s="70" t="s">
        <v>176</v>
      </c>
      <c r="C32" s="8" t="s">
        <v>77</v>
      </c>
      <c r="D32" s="5" t="s">
        <v>2</v>
      </c>
      <c r="E32" s="63"/>
      <c r="F32" s="101">
        <v>10500</v>
      </c>
      <c r="G32" s="64"/>
      <c r="H32" s="96"/>
      <c r="I32" s="123"/>
      <c r="J32" s="233"/>
      <c r="K32" s="125"/>
      <c r="L32" s="123"/>
      <c r="M32" s="123"/>
      <c r="N32" s="38"/>
      <c r="O32" s="123"/>
      <c r="P32" s="123"/>
      <c r="Q32" s="123"/>
      <c r="R32" s="123"/>
      <c r="S32" s="123"/>
      <c r="T32" s="38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95"/>
      <c r="AF32" s="6">
        <f t="shared" si="0"/>
        <v>0</v>
      </c>
      <c r="AH32" s="6">
        <f t="shared" si="3"/>
        <v>0</v>
      </c>
      <c r="AI32" s="6">
        <f t="shared" si="2"/>
        <v>0</v>
      </c>
    </row>
    <row r="33" spans="1:64" ht="24.75" customHeight="1" outlineLevel="2" thickBot="1" x14ac:dyDescent="0.3">
      <c r="A33" s="61" t="s">
        <v>26</v>
      </c>
      <c r="B33" s="70" t="s">
        <v>66</v>
      </c>
      <c r="C33" s="8" t="s">
        <v>77</v>
      </c>
      <c r="D33" s="5" t="s">
        <v>3</v>
      </c>
      <c r="E33" s="63"/>
      <c r="F33" s="101">
        <f>540+490+420</f>
        <v>1450</v>
      </c>
      <c r="G33" s="64"/>
      <c r="H33" s="96"/>
      <c r="I33" s="123"/>
      <c r="J33" s="233"/>
      <c r="K33" s="123"/>
      <c r="L33" s="123"/>
      <c r="M33" s="123"/>
      <c r="N33" s="38"/>
      <c r="O33" s="123"/>
      <c r="P33" s="123"/>
      <c r="Q33" s="123"/>
      <c r="R33" s="123"/>
      <c r="S33" s="123"/>
      <c r="T33" s="38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95"/>
      <c r="AF33" s="6">
        <f t="shared" si="0"/>
        <v>0</v>
      </c>
      <c r="AH33" s="6">
        <f t="shared" si="3"/>
        <v>0</v>
      </c>
      <c r="AI33" s="6">
        <f t="shared" si="2"/>
        <v>0</v>
      </c>
    </row>
    <row r="34" spans="1:64" ht="24.75" customHeight="1" outlineLevel="2" thickBot="1" x14ac:dyDescent="0.3">
      <c r="A34" s="61" t="s">
        <v>60</v>
      </c>
      <c r="B34" s="62" t="s">
        <v>90</v>
      </c>
      <c r="C34" s="8" t="s">
        <v>77</v>
      </c>
      <c r="D34" s="8" t="s">
        <v>16</v>
      </c>
      <c r="E34" s="63"/>
      <c r="F34" s="10">
        <v>4</v>
      </c>
      <c r="G34" s="64"/>
      <c r="H34" s="96"/>
      <c r="I34" s="233"/>
      <c r="J34" s="123"/>
      <c r="K34" s="123"/>
      <c r="L34" s="123"/>
      <c r="M34" s="125"/>
      <c r="N34" s="38"/>
      <c r="O34" s="123"/>
      <c r="P34" s="233"/>
      <c r="Q34" s="123"/>
      <c r="R34" s="123"/>
      <c r="S34" s="125"/>
      <c r="T34" s="38"/>
      <c r="U34" s="123"/>
      <c r="V34" s="123"/>
      <c r="W34" s="233"/>
      <c r="X34" s="123"/>
      <c r="Y34" s="135"/>
      <c r="Z34" s="135"/>
      <c r="AA34" s="123"/>
      <c r="AB34" s="125"/>
      <c r="AC34" s="123"/>
      <c r="AD34" s="233"/>
      <c r="AE34" s="95"/>
      <c r="AF34" s="6">
        <f t="shared" si="0"/>
        <v>0</v>
      </c>
      <c r="AH34" s="6">
        <f t="shared" si="3"/>
        <v>0</v>
      </c>
      <c r="AI34" s="6">
        <f t="shared" si="2"/>
        <v>0</v>
      </c>
    </row>
    <row r="35" spans="1:64" ht="24.75" customHeight="1" outlineLevel="2" thickBot="1" x14ac:dyDescent="0.3">
      <c r="A35" s="61" t="s">
        <v>61</v>
      </c>
      <c r="B35" s="62" t="s">
        <v>21</v>
      </c>
      <c r="C35" s="8" t="s">
        <v>77</v>
      </c>
      <c r="D35" s="8" t="s">
        <v>16</v>
      </c>
      <c r="E35" s="63"/>
      <c r="F35" s="10">
        <v>3</v>
      </c>
      <c r="G35" s="64"/>
      <c r="H35" s="96"/>
      <c r="I35" s="123"/>
      <c r="J35" s="123"/>
      <c r="K35" s="123"/>
      <c r="L35" s="123"/>
      <c r="M35" s="123"/>
      <c r="N35" s="38"/>
      <c r="O35" s="123"/>
      <c r="P35" s="233"/>
      <c r="Q35" s="123"/>
      <c r="R35" s="123"/>
      <c r="S35" s="123"/>
      <c r="T35" s="38"/>
      <c r="U35" s="123"/>
      <c r="V35" s="123"/>
      <c r="W35" s="233"/>
      <c r="X35" s="123"/>
      <c r="Y35" s="123"/>
      <c r="Z35" s="123"/>
      <c r="AA35" s="123"/>
      <c r="AB35" s="135"/>
      <c r="AC35" s="125"/>
      <c r="AD35" s="233"/>
      <c r="AE35" s="95"/>
      <c r="AF35" s="6">
        <f t="shared" si="0"/>
        <v>0</v>
      </c>
      <c r="AH35" s="6">
        <f t="shared" si="3"/>
        <v>0</v>
      </c>
      <c r="AI35" s="6">
        <f t="shared" si="2"/>
        <v>0</v>
      </c>
    </row>
    <row r="36" spans="1:64" ht="30" customHeight="1" outlineLevel="2" thickBot="1" x14ac:dyDescent="0.3">
      <c r="A36" s="81" t="s">
        <v>190</v>
      </c>
      <c r="B36" s="159" t="s">
        <v>96</v>
      </c>
      <c r="C36" s="160" t="s">
        <v>84</v>
      </c>
      <c r="D36" s="177" t="s">
        <v>2</v>
      </c>
      <c r="E36" s="178"/>
      <c r="F36" s="179">
        <v>1000</v>
      </c>
      <c r="G36" s="180"/>
      <c r="H36" s="164"/>
      <c r="I36" s="181"/>
      <c r="J36" s="181"/>
      <c r="K36" s="181"/>
      <c r="L36" s="181"/>
      <c r="M36" s="181"/>
      <c r="N36" s="165"/>
      <c r="O36" s="181"/>
      <c r="P36" s="234"/>
      <c r="Q36" s="181"/>
      <c r="R36" s="181"/>
      <c r="S36" s="181"/>
      <c r="T36" s="165"/>
      <c r="U36" s="181"/>
      <c r="V36" s="181"/>
      <c r="W36" s="181"/>
      <c r="X36" s="181"/>
      <c r="Y36" s="181"/>
      <c r="Z36" s="134"/>
      <c r="AA36" s="134"/>
      <c r="AB36" s="134"/>
      <c r="AC36" s="134"/>
      <c r="AD36" s="134"/>
      <c r="AE36" s="166"/>
      <c r="AF36" s="6">
        <f t="shared" ref="AF36" si="4">+G36-AE36</f>
        <v>0</v>
      </c>
      <c r="AH36" s="6">
        <f t="shared" si="3"/>
        <v>0</v>
      </c>
      <c r="AI36" s="6">
        <f t="shared" si="2"/>
        <v>0</v>
      </c>
    </row>
    <row r="37" spans="1:64" ht="21" customHeight="1" outlineLevel="1" thickBot="1" x14ac:dyDescent="0.3">
      <c r="A37" s="145">
        <v>4</v>
      </c>
      <c r="B37" s="146" t="s">
        <v>27</v>
      </c>
      <c r="C37" s="147"/>
      <c r="D37" s="147"/>
      <c r="E37" s="148"/>
      <c r="F37" s="182"/>
      <c r="G37" s="150"/>
      <c r="H37" s="151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140"/>
      <c r="AF37" s="6">
        <f t="shared" si="0"/>
        <v>0</v>
      </c>
      <c r="AH37" s="6">
        <f t="shared" si="3"/>
        <v>0</v>
      </c>
      <c r="AI37" s="6">
        <f t="shared" si="2"/>
        <v>0</v>
      </c>
    </row>
    <row r="38" spans="1:64" ht="18.75" outlineLevel="1" thickBot="1" x14ac:dyDescent="0.3">
      <c r="A38" s="154">
        <v>4</v>
      </c>
      <c r="B38" s="155" t="s">
        <v>13</v>
      </c>
      <c r="C38" s="147"/>
      <c r="D38" s="147"/>
      <c r="E38" s="148"/>
      <c r="F38" s="147"/>
      <c r="G38" s="150"/>
      <c r="H38" s="156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8"/>
      <c r="AF38" s="6">
        <f t="shared" si="0"/>
        <v>0</v>
      </c>
      <c r="AH38" s="6">
        <f t="shared" si="3"/>
        <v>0</v>
      </c>
      <c r="AI38" s="6">
        <f t="shared" si="2"/>
        <v>0</v>
      </c>
    </row>
    <row r="39" spans="1:64" ht="18" customHeight="1" outlineLevel="2" thickBot="1" x14ac:dyDescent="0.3">
      <c r="A39" s="144" t="s">
        <v>28</v>
      </c>
      <c r="B39" s="70" t="s">
        <v>65</v>
      </c>
      <c r="C39" s="5" t="s">
        <v>77</v>
      </c>
      <c r="D39" s="5" t="s">
        <v>2</v>
      </c>
      <c r="E39" s="64"/>
      <c r="F39" s="101">
        <f>4500*5</f>
        <v>22500</v>
      </c>
      <c r="G39" s="64"/>
      <c r="H39" s="96"/>
      <c r="I39" s="152"/>
      <c r="J39" s="152"/>
      <c r="K39" s="152"/>
      <c r="L39" s="232"/>
      <c r="M39" s="152"/>
      <c r="N39" s="38"/>
      <c r="O39" s="152"/>
      <c r="P39" s="152"/>
      <c r="Q39" s="152"/>
      <c r="R39" s="152"/>
      <c r="S39" s="152"/>
      <c r="T39" s="38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3"/>
      <c r="AF39" s="6">
        <f t="shared" si="0"/>
        <v>0</v>
      </c>
      <c r="AH39" s="6">
        <f t="shared" si="3"/>
        <v>0</v>
      </c>
      <c r="AI39" s="6">
        <f t="shared" si="2"/>
        <v>0</v>
      </c>
    </row>
    <row r="40" spans="1:64" ht="18.75" outlineLevel="2" thickBot="1" x14ac:dyDescent="0.3">
      <c r="A40" s="61" t="s">
        <v>29</v>
      </c>
      <c r="B40" s="67" t="s">
        <v>183</v>
      </c>
      <c r="C40" s="8" t="s">
        <v>77</v>
      </c>
      <c r="D40" s="10" t="s">
        <v>2</v>
      </c>
      <c r="E40" s="63"/>
      <c r="F40" s="101">
        <f>7000*5</f>
        <v>35000</v>
      </c>
      <c r="G40" s="64"/>
      <c r="H40" s="96"/>
      <c r="I40" s="123"/>
      <c r="J40" s="123"/>
      <c r="K40" s="123"/>
      <c r="L40" s="123"/>
      <c r="M40" s="123"/>
      <c r="N40" s="38"/>
      <c r="O40" s="123"/>
      <c r="P40" s="123"/>
      <c r="Q40" s="123"/>
      <c r="R40" s="233"/>
      <c r="S40" s="123"/>
      <c r="T40" s="38"/>
      <c r="U40" s="125"/>
      <c r="V40" s="123"/>
      <c r="W40" s="123"/>
      <c r="X40" s="123"/>
      <c r="Y40" s="123"/>
      <c r="Z40" s="123"/>
      <c r="AA40" s="123"/>
      <c r="AB40" s="123"/>
      <c r="AC40" s="233"/>
      <c r="AD40" s="123"/>
      <c r="AE40" s="95"/>
      <c r="AF40" s="6">
        <f t="shared" si="0"/>
        <v>0</v>
      </c>
      <c r="AH40" s="6">
        <f t="shared" si="3"/>
        <v>0</v>
      </c>
      <c r="AI40" s="6">
        <f t="shared" si="2"/>
        <v>0</v>
      </c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</row>
    <row r="41" spans="1:64" ht="36.75" outlineLevel="2" thickBot="1" x14ac:dyDescent="0.3">
      <c r="A41" s="61" t="s">
        <v>98</v>
      </c>
      <c r="B41" s="72" t="s">
        <v>149</v>
      </c>
      <c r="C41" s="8" t="s">
        <v>77</v>
      </c>
      <c r="D41" s="8" t="s">
        <v>3</v>
      </c>
      <c r="E41" s="63"/>
      <c r="F41" s="101">
        <v>6500</v>
      </c>
      <c r="G41" s="64"/>
      <c r="H41" s="96"/>
      <c r="I41" s="123"/>
      <c r="J41" s="233"/>
      <c r="K41" s="125"/>
      <c r="L41" s="123"/>
      <c r="M41" s="125"/>
      <c r="N41" s="38"/>
      <c r="O41" s="233"/>
      <c r="P41" s="123"/>
      <c r="Q41" s="123"/>
      <c r="R41" s="123"/>
      <c r="S41" s="123"/>
      <c r="T41" s="38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95"/>
      <c r="AF41" s="6">
        <f t="shared" si="0"/>
        <v>0</v>
      </c>
      <c r="AH41" s="6">
        <f t="shared" si="3"/>
        <v>0</v>
      </c>
      <c r="AI41" s="6">
        <f t="shared" si="2"/>
        <v>0</v>
      </c>
    </row>
    <row r="42" spans="1:64" ht="36.75" outlineLevel="2" thickBot="1" x14ac:dyDescent="0.3">
      <c r="A42" s="61" t="s">
        <v>99</v>
      </c>
      <c r="B42" s="72" t="s">
        <v>186</v>
      </c>
      <c r="C42" s="8" t="s">
        <v>77</v>
      </c>
      <c r="D42" s="10" t="s">
        <v>2</v>
      </c>
      <c r="E42" s="111"/>
      <c r="F42" s="101">
        <v>5000</v>
      </c>
      <c r="G42" s="112"/>
      <c r="H42" s="96"/>
      <c r="I42" s="123"/>
      <c r="J42" s="123"/>
      <c r="K42" s="123"/>
      <c r="L42" s="123"/>
      <c r="M42" s="123"/>
      <c r="N42" s="38"/>
      <c r="O42" s="234"/>
      <c r="P42" s="134"/>
      <c r="Q42" s="134"/>
      <c r="R42" s="134"/>
      <c r="S42" s="134"/>
      <c r="T42" s="38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95"/>
      <c r="AF42" s="6">
        <f t="shared" si="0"/>
        <v>0</v>
      </c>
      <c r="AG42" s="7"/>
      <c r="AH42" s="6">
        <f t="shared" si="3"/>
        <v>0</v>
      </c>
      <c r="AI42" s="6">
        <f t="shared" si="2"/>
        <v>0</v>
      </c>
    </row>
    <row r="43" spans="1:64" ht="36.75" customHeight="1" outlineLevel="2" thickBot="1" x14ac:dyDescent="0.3">
      <c r="A43" s="61" t="s">
        <v>30</v>
      </c>
      <c r="B43" s="72" t="s">
        <v>67</v>
      </c>
      <c r="C43" s="8" t="s">
        <v>77</v>
      </c>
      <c r="D43" s="8" t="s">
        <v>3</v>
      </c>
      <c r="E43" s="63"/>
      <c r="F43" s="101">
        <v>900</v>
      </c>
      <c r="G43" s="64"/>
      <c r="H43" s="96"/>
      <c r="I43" s="235"/>
      <c r="J43" s="127"/>
      <c r="K43" s="127"/>
      <c r="L43" s="127"/>
      <c r="M43" s="127"/>
      <c r="N43" s="38"/>
      <c r="O43" s="127"/>
      <c r="P43" s="127"/>
      <c r="Q43" s="127"/>
      <c r="R43" s="127"/>
      <c r="S43" s="127"/>
      <c r="T43" s="38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95"/>
      <c r="AF43" s="6">
        <f t="shared" si="0"/>
        <v>0</v>
      </c>
      <c r="AH43" s="6">
        <f t="shared" si="3"/>
        <v>0</v>
      </c>
      <c r="AI43" s="6">
        <f t="shared" si="2"/>
        <v>0</v>
      </c>
    </row>
    <row r="44" spans="1:64" ht="36" hidden="1" customHeight="1" outlineLevel="1" thickBot="1" x14ac:dyDescent="0.3">
      <c r="A44" s="57" t="s">
        <v>71</v>
      </c>
      <c r="B44" s="58" t="s">
        <v>72</v>
      </c>
      <c r="C44" s="4"/>
      <c r="D44" s="4"/>
      <c r="E44" s="59"/>
      <c r="F44" s="102"/>
      <c r="G44" s="60"/>
      <c r="H44" s="114"/>
      <c r="I44" s="124"/>
      <c r="J44" s="124"/>
      <c r="K44" s="124"/>
      <c r="L44" s="124"/>
      <c r="M44" s="124"/>
      <c r="N44" s="26"/>
      <c r="O44" s="124"/>
      <c r="P44" s="124"/>
      <c r="Q44" s="124"/>
      <c r="R44" s="124"/>
      <c r="S44" s="124"/>
      <c r="T44" s="26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0"/>
      <c r="AF44" s="6">
        <f t="shared" si="0"/>
        <v>0</v>
      </c>
      <c r="AH44" s="6">
        <f t="shared" si="3"/>
        <v>0</v>
      </c>
      <c r="AI44" s="6">
        <f t="shared" si="2"/>
        <v>0</v>
      </c>
    </row>
    <row r="45" spans="1:64" ht="36" hidden="1" customHeight="1" outlineLevel="2" thickBot="1" x14ac:dyDescent="0.3">
      <c r="A45" s="61" t="s">
        <v>30</v>
      </c>
      <c r="B45" s="72" t="s">
        <v>72</v>
      </c>
      <c r="C45" s="8" t="s">
        <v>73</v>
      </c>
      <c r="D45" s="8" t="s">
        <v>16</v>
      </c>
      <c r="E45" s="63"/>
      <c r="F45" s="103">
        <v>0.05</v>
      </c>
      <c r="G45" s="64"/>
      <c r="H45" s="96"/>
      <c r="I45" s="127"/>
      <c r="J45" s="127"/>
      <c r="K45" s="127"/>
      <c r="L45" s="127"/>
      <c r="M45" s="127"/>
      <c r="N45" s="38"/>
      <c r="O45" s="127"/>
      <c r="P45" s="127"/>
      <c r="Q45" s="127"/>
      <c r="R45" s="127"/>
      <c r="S45" s="127"/>
      <c r="T45" s="38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95"/>
      <c r="AF45" s="6">
        <f t="shared" si="0"/>
        <v>0</v>
      </c>
      <c r="AH45" s="6">
        <f t="shared" si="3"/>
        <v>0</v>
      </c>
      <c r="AI45" s="6">
        <f t="shared" si="2"/>
        <v>0</v>
      </c>
    </row>
    <row r="46" spans="1:64" ht="25.5" customHeight="1" collapsed="1" thickBot="1" x14ac:dyDescent="0.3">
      <c r="A46" s="261" t="s">
        <v>31</v>
      </c>
      <c r="B46" s="262"/>
      <c r="C46" s="183"/>
      <c r="D46" s="183"/>
      <c r="E46" s="184"/>
      <c r="F46" s="33"/>
      <c r="G46" s="185"/>
      <c r="H46" s="186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8"/>
      <c r="AF46" s="6">
        <f t="shared" si="0"/>
        <v>0</v>
      </c>
      <c r="AH46" s="6">
        <f t="shared" si="3"/>
        <v>0</v>
      </c>
      <c r="AI46" s="6">
        <f t="shared" si="2"/>
        <v>0</v>
      </c>
    </row>
    <row r="47" spans="1:64" ht="24.75" customHeight="1" outlineLevel="1" thickBot="1" x14ac:dyDescent="0.3">
      <c r="A47" s="189">
        <v>5</v>
      </c>
      <c r="B47" s="78" t="s">
        <v>32</v>
      </c>
      <c r="C47" s="36"/>
      <c r="D47" s="36"/>
      <c r="E47" s="190"/>
      <c r="F47" s="105"/>
      <c r="G47" s="80"/>
      <c r="H47" s="116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191"/>
      <c r="AF47" s="6">
        <f t="shared" si="0"/>
        <v>0</v>
      </c>
      <c r="AH47" s="6">
        <f t="shared" si="3"/>
        <v>0</v>
      </c>
      <c r="AI47" s="6">
        <f t="shared" si="2"/>
        <v>0</v>
      </c>
    </row>
    <row r="48" spans="1:64" ht="42.75" customHeight="1" outlineLevel="1" thickBot="1" x14ac:dyDescent="0.3">
      <c r="A48" s="192">
        <v>5</v>
      </c>
      <c r="B48" s="193" t="s">
        <v>211</v>
      </c>
      <c r="C48" s="36"/>
      <c r="D48" s="36"/>
      <c r="E48" s="79"/>
      <c r="F48" s="36"/>
      <c r="G48" s="80"/>
      <c r="H48" s="116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191"/>
      <c r="AF48" s="6">
        <f t="shared" si="0"/>
        <v>0</v>
      </c>
      <c r="AH48" s="6">
        <f t="shared" si="3"/>
        <v>0</v>
      </c>
      <c r="AI48" s="6">
        <f t="shared" si="2"/>
        <v>0</v>
      </c>
    </row>
    <row r="49" spans="1:35" ht="29.25" customHeight="1" outlineLevel="2" thickBot="1" x14ac:dyDescent="0.3">
      <c r="A49" s="75" t="s">
        <v>33</v>
      </c>
      <c r="B49" s="70" t="s">
        <v>177</v>
      </c>
      <c r="C49" s="8" t="s">
        <v>82</v>
      </c>
      <c r="D49" s="32" t="s">
        <v>2</v>
      </c>
      <c r="E49" s="71"/>
      <c r="F49" s="104">
        <v>1409</v>
      </c>
      <c r="G49" s="76"/>
      <c r="H49" s="96"/>
      <c r="I49" s="233"/>
      <c r="J49" s="233"/>
      <c r="K49" s="126"/>
      <c r="L49" s="128"/>
      <c r="M49" s="128"/>
      <c r="N49" s="38"/>
      <c r="O49" s="126"/>
      <c r="P49" s="126"/>
      <c r="Q49" s="126"/>
      <c r="R49" s="126"/>
      <c r="S49" s="126"/>
      <c r="T49" s="38"/>
      <c r="U49" s="128"/>
      <c r="V49" s="128"/>
      <c r="W49" s="128"/>
      <c r="X49" s="128"/>
      <c r="Y49" s="128"/>
      <c r="Z49" s="137"/>
      <c r="AA49" s="137"/>
      <c r="AB49" s="137"/>
      <c r="AC49" s="137"/>
      <c r="AD49" s="137"/>
      <c r="AE49" s="95"/>
      <c r="AF49" s="6">
        <f t="shared" si="0"/>
        <v>0</v>
      </c>
      <c r="AH49" s="6">
        <f t="shared" si="3"/>
        <v>0</v>
      </c>
      <c r="AI49" s="6">
        <f t="shared" si="2"/>
        <v>0</v>
      </c>
    </row>
    <row r="50" spans="1:35" ht="60.75" customHeight="1" outlineLevel="2" thickBot="1" x14ac:dyDescent="0.3">
      <c r="A50" s="77" t="s">
        <v>53</v>
      </c>
      <c r="B50" s="65" t="s">
        <v>117</v>
      </c>
      <c r="C50" s="8" t="s">
        <v>77</v>
      </c>
      <c r="D50" s="11" t="s">
        <v>2</v>
      </c>
      <c r="E50" s="68"/>
      <c r="F50" s="101">
        <v>18500</v>
      </c>
      <c r="G50" s="76"/>
      <c r="H50" s="96"/>
      <c r="I50" s="233"/>
      <c r="J50" s="233"/>
      <c r="K50" s="126"/>
      <c r="L50" s="126"/>
      <c r="M50" s="126"/>
      <c r="N50" s="38"/>
      <c r="O50" s="126"/>
      <c r="P50" s="126"/>
      <c r="Q50" s="126"/>
      <c r="R50" s="126"/>
      <c r="S50" s="126"/>
      <c r="T50" s="38"/>
      <c r="U50" s="126"/>
      <c r="V50" s="126"/>
      <c r="W50" s="126"/>
      <c r="X50" s="126"/>
      <c r="Y50" s="126"/>
      <c r="Z50" s="123"/>
      <c r="AA50" s="123"/>
      <c r="AB50" s="123"/>
      <c r="AC50" s="123"/>
      <c r="AD50" s="123"/>
      <c r="AE50" s="95"/>
      <c r="AF50" s="6">
        <f t="shared" si="0"/>
        <v>0</v>
      </c>
      <c r="AH50" s="6">
        <f t="shared" si="3"/>
        <v>0</v>
      </c>
      <c r="AI50" s="6">
        <f t="shared" si="2"/>
        <v>0</v>
      </c>
    </row>
    <row r="51" spans="1:35" ht="67.5" customHeight="1" outlineLevel="2" thickBot="1" x14ac:dyDescent="0.3">
      <c r="A51" s="75" t="s">
        <v>54</v>
      </c>
      <c r="B51" s="65" t="s">
        <v>184</v>
      </c>
      <c r="C51" s="8" t="s">
        <v>77</v>
      </c>
      <c r="D51" s="11" t="s">
        <v>2</v>
      </c>
      <c r="E51" s="68"/>
      <c r="F51" s="101">
        <v>15000</v>
      </c>
      <c r="G51" s="76"/>
      <c r="H51" s="96"/>
      <c r="I51" s="233"/>
      <c r="J51" s="233"/>
      <c r="K51" s="126"/>
      <c r="L51" s="126"/>
      <c r="M51" s="126"/>
      <c r="N51" s="38"/>
      <c r="O51" s="126"/>
      <c r="P51" s="126"/>
      <c r="Q51" s="126"/>
      <c r="R51" s="126"/>
      <c r="S51" s="126"/>
      <c r="T51" s="38"/>
      <c r="U51" s="126"/>
      <c r="V51" s="126"/>
      <c r="W51" s="126"/>
      <c r="X51" s="126"/>
      <c r="Y51" s="126"/>
      <c r="Z51" s="123"/>
      <c r="AA51" s="123"/>
      <c r="AB51" s="123"/>
      <c r="AC51" s="123"/>
      <c r="AD51" s="123"/>
      <c r="AE51" s="95"/>
      <c r="AF51" s="6">
        <f>+G51-AE51</f>
        <v>0</v>
      </c>
      <c r="AH51" s="6">
        <f t="shared" si="3"/>
        <v>0</v>
      </c>
      <c r="AI51" s="6">
        <f t="shared" si="2"/>
        <v>0</v>
      </c>
    </row>
    <row r="52" spans="1:35" ht="54" customHeight="1" outlineLevel="2" thickBot="1" x14ac:dyDescent="0.3">
      <c r="A52" s="77" t="s">
        <v>100</v>
      </c>
      <c r="B52" s="65" t="s">
        <v>159</v>
      </c>
      <c r="C52" s="8" t="s">
        <v>82</v>
      </c>
      <c r="D52" s="11" t="s">
        <v>2</v>
      </c>
      <c r="E52" s="68"/>
      <c r="F52" s="101">
        <v>12000</v>
      </c>
      <c r="G52" s="76"/>
      <c r="H52" s="96"/>
      <c r="I52" s="233"/>
      <c r="J52" s="233"/>
      <c r="K52" s="126"/>
      <c r="L52" s="126"/>
      <c r="M52" s="126"/>
      <c r="N52" s="38"/>
      <c r="O52" s="126"/>
      <c r="P52" s="126"/>
      <c r="Q52" s="126"/>
      <c r="R52" s="126"/>
      <c r="S52" s="126"/>
      <c r="T52" s="38"/>
      <c r="U52" s="126"/>
      <c r="V52" s="126"/>
      <c r="W52" s="126"/>
      <c r="X52" s="126"/>
      <c r="Y52" s="126"/>
      <c r="Z52" s="123"/>
      <c r="AA52" s="123"/>
      <c r="AB52" s="123"/>
      <c r="AC52" s="123"/>
      <c r="AD52" s="123"/>
      <c r="AE52" s="95"/>
      <c r="AF52" s="6">
        <f t="shared" si="0"/>
        <v>0</v>
      </c>
      <c r="AH52" s="6">
        <f t="shared" si="3"/>
        <v>0</v>
      </c>
      <c r="AI52" s="6">
        <f t="shared" si="2"/>
        <v>0</v>
      </c>
    </row>
    <row r="53" spans="1:35" ht="60.75" customHeight="1" outlineLevel="2" thickBot="1" x14ac:dyDescent="0.3">
      <c r="A53" s="75" t="s">
        <v>34</v>
      </c>
      <c r="B53" s="65" t="s">
        <v>185</v>
      </c>
      <c r="C53" s="8" t="s">
        <v>77</v>
      </c>
      <c r="D53" s="11" t="s">
        <v>2</v>
      </c>
      <c r="E53" s="66"/>
      <c r="F53" s="101">
        <v>3000</v>
      </c>
      <c r="G53" s="76"/>
      <c r="H53" s="96"/>
      <c r="I53" s="233"/>
      <c r="J53" s="233"/>
      <c r="K53" s="126"/>
      <c r="L53" s="126"/>
      <c r="M53" s="126"/>
      <c r="N53" s="38"/>
      <c r="O53" s="126"/>
      <c r="P53" s="126"/>
      <c r="Q53" s="126"/>
      <c r="R53" s="126"/>
      <c r="S53" s="126"/>
      <c r="T53" s="38"/>
      <c r="U53" s="126"/>
      <c r="V53" s="126"/>
      <c r="W53" s="126"/>
      <c r="X53" s="126"/>
      <c r="Y53" s="126"/>
      <c r="Z53" s="123"/>
      <c r="AA53" s="123"/>
      <c r="AB53" s="123"/>
      <c r="AC53" s="123"/>
      <c r="AD53" s="123"/>
      <c r="AE53" s="95"/>
      <c r="AF53" s="6">
        <f t="shared" si="0"/>
        <v>0</v>
      </c>
      <c r="AH53" s="6">
        <f t="shared" si="3"/>
        <v>0</v>
      </c>
      <c r="AI53" s="6">
        <f t="shared" si="2"/>
        <v>0</v>
      </c>
    </row>
    <row r="54" spans="1:35" ht="49.5" customHeight="1" outlineLevel="2" thickBot="1" x14ac:dyDescent="0.3">
      <c r="A54" s="77" t="s">
        <v>35</v>
      </c>
      <c r="B54" s="65" t="s">
        <v>113</v>
      </c>
      <c r="C54" s="8" t="s">
        <v>77</v>
      </c>
      <c r="D54" s="11" t="s">
        <v>2</v>
      </c>
      <c r="E54" s="68"/>
      <c r="F54" s="101">
        <v>100</v>
      </c>
      <c r="G54" s="76"/>
      <c r="H54" s="96"/>
      <c r="I54" s="233"/>
      <c r="J54" s="126"/>
      <c r="K54" s="126"/>
      <c r="L54" s="126"/>
      <c r="M54" s="126"/>
      <c r="N54" s="38"/>
      <c r="O54" s="126"/>
      <c r="P54" s="126"/>
      <c r="Q54" s="126"/>
      <c r="R54" s="126"/>
      <c r="S54" s="126"/>
      <c r="T54" s="38"/>
      <c r="U54" s="126"/>
      <c r="V54" s="126"/>
      <c r="W54" s="126"/>
      <c r="X54" s="126"/>
      <c r="Y54" s="126"/>
      <c r="Z54" s="123"/>
      <c r="AA54" s="123"/>
      <c r="AB54" s="123"/>
      <c r="AC54" s="123"/>
      <c r="AD54" s="123"/>
      <c r="AE54" s="95"/>
      <c r="AF54" s="6">
        <f t="shared" si="0"/>
        <v>0</v>
      </c>
      <c r="AH54" s="6">
        <f t="shared" si="3"/>
        <v>0</v>
      </c>
      <c r="AI54" s="6">
        <f t="shared" si="2"/>
        <v>0</v>
      </c>
    </row>
    <row r="55" spans="1:35" ht="54.75" customHeight="1" outlineLevel="2" thickBot="1" x14ac:dyDescent="0.3">
      <c r="A55" s="75" t="s">
        <v>36</v>
      </c>
      <c r="B55" s="65" t="s">
        <v>170</v>
      </c>
      <c r="C55" s="8" t="s">
        <v>77</v>
      </c>
      <c r="D55" s="11" t="s">
        <v>16</v>
      </c>
      <c r="E55" s="68"/>
      <c r="F55" s="101">
        <v>3</v>
      </c>
      <c r="G55" s="76"/>
      <c r="H55" s="96"/>
      <c r="I55" s="233"/>
      <c r="J55" s="126"/>
      <c r="K55" s="126"/>
      <c r="L55" s="126"/>
      <c r="M55" s="126"/>
      <c r="N55" s="38"/>
      <c r="O55" s="126"/>
      <c r="P55" s="126"/>
      <c r="Q55" s="233"/>
      <c r="R55" s="126"/>
      <c r="S55" s="126"/>
      <c r="T55" s="38"/>
      <c r="U55" s="126"/>
      <c r="V55" s="126"/>
      <c r="W55" s="126"/>
      <c r="X55" s="126"/>
      <c r="Y55" s="233"/>
      <c r="Z55" s="126"/>
      <c r="AA55" s="123"/>
      <c r="AB55" s="123"/>
      <c r="AC55" s="123"/>
      <c r="AD55" s="123"/>
      <c r="AE55" s="95"/>
      <c r="AF55" s="6">
        <f t="shared" si="0"/>
        <v>0</v>
      </c>
      <c r="AH55" s="6">
        <f t="shared" si="3"/>
        <v>0</v>
      </c>
      <c r="AI55" s="6">
        <f t="shared" si="2"/>
        <v>0</v>
      </c>
    </row>
    <row r="56" spans="1:35" ht="43.5" customHeight="1" outlineLevel="2" thickBot="1" x14ac:dyDescent="0.3">
      <c r="A56" s="77" t="s">
        <v>37</v>
      </c>
      <c r="B56" s="65" t="s">
        <v>171</v>
      </c>
      <c r="C56" s="8" t="s">
        <v>77</v>
      </c>
      <c r="D56" s="11" t="s">
        <v>0</v>
      </c>
      <c r="E56" s="68"/>
      <c r="F56" s="101">
        <v>3</v>
      </c>
      <c r="G56" s="76"/>
      <c r="H56" s="96"/>
      <c r="I56" s="233"/>
      <c r="J56" s="126"/>
      <c r="K56" s="126"/>
      <c r="L56" s="126"/>
      <c r="M56" s="126"/>
      <c r="N56" s="38"/>
      <c r="O56" s="126"/>
      <c r="P56" s="126"/>
      <c r="Q56" s="233"/>
      <c r="R56" s="126"/>
      <c r="S56" s="126"/>
      <c r="T56" s="38"/>
      <c r="U56" s="126"/>
      <c r="V56" s="126"/>
      <c r="W56" s="126"/>
      <c r="X56" s="126"/>
      <c r="Y56" s="233"/>
      <c r="Z56" s="126"/>
      <c r="AA56" s="123"/>
      <c r="AB56" s="123"/>
      <c r="AC56" s="123"/>
      <c r="AD56" s="123"/>
      <c r="AE56" s="95"/>
      <c r="AF56" s="6">
        <f t="shared" si="0"/>
        <v>0</v>
      </c>
      <c r="AH56" s="6">
        <f t="shared" si="3"/>
        <v>0</v>
      </c>
      <c r="AI56" s="6">
        <f t="shared" si="2"/>
        <v>0</v>
      </c>
    </row>
    <row r="57" spans="1:35" ht="54.75" customHeight="1" outlineLevel="2" thickBot="1" x14ac:dyDescent="0.3">
      <c r="A57" s="75" t="s">
        <v>55</v>
      </c>
      <c r="B57" s="65" t="s">
        <v>188</v>
      </c>
      <c r="C57" s="8" t="s">
        <v>77</v>
      </c>
      <c r="D57" s="11" t="s">
        <v>16</v>
      </c>
      <c r="E57" s="68"/>
      <c r="F57" s="101">
        <v>1</v>
      </c>
      <c r="G57" s="76"/>
      <c r="H57" s="96"/>
      <c r="I57" s="126"/>
      <c r="J57" s="126"/>
      <c r="K57" s="126"/>
      <c r="L57" s="126"/>
      <c r="M57" s="126"/>
      <c r="N57" s="38"/>
      <c r="O57" s="233"/>
      <c r="P57" s="126"/>
      <c r="Q57" s="126"/>
      <c r="R57" s="126"/>
      <c r="S57" s="126"/>
      <c r="T57" s="38"/>
      <c r="U57" s="126"/>
      <c r="V57" s="126"/>
      <c r="W57" s="126"/>
      <c r="X57" s="126"/>
      <c r="Y57" s="126"/>
      <c r="Z57" s="233"/>
      <c r="AA57" s="123"/>
      <c r="AB57" s="123"/>
      <c r="AC57" s="123"/>
      <c r="AD57" s="123"/>
      <c r="AE57" s="95"/>
      <c r="AF57" s="6">
        <f t="shared" ref="AF57" si="5">+G57-AE57</f>
        <v>0</v>
      </c>
      <c r="AH57" s="6">
        <f t="shared" si="3"/>
        <v>0</v>
      </c>
      <c r="AI57" s="6">
        <f t="shared" si="2"/>
        <v>0</v>
      </c>
    </row>
    <row r="58" spans="1:35" ht="54.75" customHeight="1" outlineLevel="2" thickBot="1" x14ac:dyDescent="0.3">
      <c r="A58" s="77" t="s">
        <v>38</v>
      </c>
      <c r="B58" s="65" t="s">
        <v>174</v>
      </c>
      <c r="C58" s="8" t="s">
        <v>77</v>
      </c>
      <c r="D58" s="11" t="s">
        <v>16</v>
      </c>
      <c r="E58" s="68"/>
      <c r="F58" s="101">
        <v>1</v>
      </c>
      <c r="G58" s="76"/>
      <c r="H58" s="96"/>
      <c r="I58" s="233"/>
      <c r="J58" s="126"/>
      <c r="K58" s="126"/>
      <c r="L58" s="126"/>
      <c r="M58" s="126"/>
      <c r="N58" s="38"/>
      <c r="O58" s="126"/>
      <c r="P58" s="126"/>
      <c r="Q58" s="126"/>
      <c r="R58" s="126"/>
      <c r="S58" s="126"/>
      <c r="T58" s="38"/>
      <c r="U58" s="233"/>
      <c r="V58" s="126"/>
      <c r="W58" s="126"/>
      <c r="X58" s="126"/>
      <c r="Y58" s="126"/>
      <c r="Z58" s="126"/>
      <c r="AA58" s="123"/>
      <c r="AB58" s="123"/>
      <c r="AC58" s="123"/>
      <c r="AD58" s="123"/>
      <c r="AE58" s="95"/>
      <c r="AF58" s="6">
        <f t="shared" si="0"/>
        <v>0</v>
      </c>
      <c r="AH58" s="6">
        <f t="shared" si="3"/>
        <v>0</v>
      </c>
      <c r="AI58" s="6">
        <f t="shared" si="2"/>
        <v>0</v>
      </c>
    </row>
    <row r="59" spans="1:35" ht="45.75" customHeight="1" outlineLevel="2" thickBot="1" x14ac:dyDescent="0.3">
      <c r="A59" s="75" t="s">
        <v>39</v>
      </c>
      <c r="B59" s="65" t="s">
        <v>172</v>
      </c>
      <c r="C59" s="8" t="s">
        <v>77</v>
      </c>
      <c r="D59" s="11" t="s">
        <v>16</v>
      </c>
      <c r="E59" s="68"/>
      <c r="F59" s="101">
        <v>2</v>
      </c>
      <c r="G59" s="76"/>
      <c r="H59" s="96"/>
      <c r="I59" s="233"/>
      <c r="J59" s="126"/>
      <c r="K59" s="126"/>
      <c r="L59" s="126"/>
      <c r="M59" s="126"/>
      <c r="N59" s="38"/>
      <c r="O59" s="126"/>
      <c r="P59" s="126"/>
      <c r="Q59" s="126"/>
      <c r="R59" s="126"/>
      <c r="S59" s="126"/>
      <c r="T59" s="38"/>
      <c r="U59" s="233"/>
      <c r="V59" s="126"/>
      <c r="W59" s="126"/>
      <c r="X59" s="126"/>
      <c r="Y59" s="126"/>
      <c r="Z59" s="126"/>
      <c r="AA59" s="123"/>
      <c r="AB59" s="123"/>
      <c r="AC59" s="123"/>
      <c r="AD59" s="123"/>
      <c r="AE59" s="95"/>
      <c r="AF59" s="6">
        <f t="shared" si="0"/>
        <v>0</v>
      </c>
      <c r="AH59" s="6">
        <f t="shared" si="3"/>
        <v>0</v>
      </c>
      <c r="AI59" s="6">
        <f t="shared" si="2"/>
        <v>0</v>
      </c>
    </row>
    <row r="60" spans="1:35" ht="30" customHeight="1" outlineLevel="2" thickBot="1" x14ac:dyDescent="0.3">
      <c r="A60" s="77" t="s">
        <v>69</v>
      </c>
      <c r="B60" s="65" t="s">
        <v>114</v>
      </c>
      <c r="C60" s="8" t="s">
        <v>77</v>
      </c>
      <c r="D60" s="11" t="s">
        <v>16</v>
      </c>
      <c r="E60" s="68"/>
      <c r="F60" s="101">
        <v>1</v>
      </c>
      <c r="G60" s="76"/>
      <c r="H60" s="96"/>
      <c r="I60" s="126"/>
      <c r="J60" s="126"/>
      <c r="K60" s="126"/>
      <c r="L60" s="126"/>
      <c r="M60" s="126"/>
      <c r="N60" s="38"/>
      <c r="O60" s="233"/>
      <c r="P60" s="126"/>
      <c r="Q60" s="126"/>
      <c r="R60" s="126"/>
      <c r="S60" s="126"/>
      <c r="T60" s="38"/>
      <c r="U60" s="126"/>
      <c r="V60" s="126"/>
      <c r="W60" s="126"/>
      <c r="X60" s="126"/>
      <c r="Y60" s="126"/>
      <c r="Z60" s="123"/>
      <c r="AA60" s="123"/>
      <c r="AB60" s="123"/>
      <c r="AC60" s="123"/>
      <c r="AD60" s="123"/>
      <c r="AE60" s="95"/>
      <c r="AF60" s="6">
        <f t="shared" si="0"/>
        <v>0</v>
      </c>
      <c r="AH60" s="6">
        <f t="shared" si="3"/>
        <v>0</v>
      </c>
      <c r="AI60" s="6">
        <f t="shared" si="2"/>
        <v>0</v>
      </c>
    </row>
    <row r="61" spans="1:35" ht="30" customHeight="1" outlineLevel="2" thickBot="1" x14ac:dyDescent="0.3">
      <c r="A61" s="75" t="s">
        <v>70</v>
      </c>
      <c r="B61" s="65" t="s">
        <v>115</v>
      </c>
      <c r="C61" s="8" t="s">
        <v>77</v>
      </c>
      <c r="D61" s="11" t="s">
        <v>16</v>
      </c>
      <c r="E61" s="68"/>
      <c r="F61" s="101">
        <v>1</v>
      </c>
      <c r="G61" s="76"/>
      <c r="H61" s="96"/>
      <c r="I61" s="126"/>
      <c r="J61" s="126"/>
      <c r="K61" s="126"/>
      <c r="L61" s="126"/>
      <c r="M61" s="126"/>
      <c r="N61" s="38"/>
      <c r="O61" s="233"/>
      <c r="P61" s="126"/>
      <c r="Q61" s="126"/>
      <c r="R61" s="126"/>
      <c r="S61" s="126"/>
      <c r="T61" s="38"/>
      <c r="U61" s="126"/>
      <c r="V61" s="126"/>
      <c r="W61" s="126"/>
      <c r="X61" s="126"/>
      <c r="Y61" s="126"/>
      <c r="Z61" s="123"/>
      <c r="AA61" s="123"/>
      <c r="AB61" s="123"/>
      <c r="AC61" s="123"/>
      <c r="AD61" s="123"/>
      <c r="AE61" s="95"/>
      <c r="AF61" s="6">
        <f t="shared" si="0"/>
        <v>0</v>
      </c>
      <c r="AH61" s="6">
        <f t="shared" si="3"/>
        <v>0</v>
      </c>
      <c r="AI61" s="6">
        <f t="shared" si="2"/>
        <v>0</v>
      </c>
    </row>
    <row r="62" spans="1:35" ht="93" customHeight="1" outlineLevel="2" thickBot="1" x14ac:dyDescent="0.3">
      <c r="A62" s="77" t="s">
        <v>166</v>
      </c>
      <c r="B62" s="62" t="s">
        <v>178</v>
      </c>
      <c r="C62" s="8" t="s">
        <v>82</v>
      </c>
      <c r="D62" s="12" t="s">
        <v>2</v>
      </c>
      <c r="E62" s="68"/>
      <c r="F62" s="101">
        <v>5500</v>
      </c>
      <c r="G62" s="76"/>
      <c r="H62" s="96"/>
      <c r="I62" s="233"/>
      <c r="J62" s="233"/>
      <c r="K62" s="233"/>
      <c r="L62" s="126"/>
      <c r="M62" s="126"/>
      <c r="N62" s="38"/>
      <c r="O62" s="123"/>
      <c r="P62" s="123"/>
      <c r="Q62" s="126"/>
      <c r="R62" s="126"/>
      <c r="S62" s="126"/>
      <c r="T62" s="38"/>
      <c r="U62" s="123"/>
      <c r="V62" s="123"/>
      <c r="W62" s="123"/>
      <c r="X62" s="123"/>
      <c r="Y62" s="126"/>
      <c r="Z62" s="123"/>
      <c r="AA62" s="123"/>
      <c r="AB62" s="123"/>
      <c r="AC62" s="123"/>
      <c r="AD62" s="123"/>
      <c r="AE62" s="95"/>
      <c r="AF62" s="6">
        <f t="shared" ref="AF62" si="6">+G62-AE62</f>
        <v>0</v>
      </c>
      <c r="AH62" s="6">
        <f t="shared" si="3"/>
        <v>0</v>
      </c>
      <c r="AI62" s="6">
        <f t="shared" si="2"/>
        <v>0</v>
      </c>
    </row>
    <row r="63" spans="1:35" ht="85.5" customHeight="1" outlineLevel="2" thickBot="1" x14ac:dyDescent="0.3">
      <c r="A63" s="75" t="s">
        <v>101</v>
      </c>
      <c r="B63" s="62" t="s">
        <v>164</v>
      </c>
      <c r="C63" s="8" t="s">
        <v>82</v>
      </c>
      <c r="D63" s="12" t="s">
        <v>2</v>
      </c>
      <c r="E63" s="68"/>
      <c r="F63" s="101">
        <v>1950</v>
      </c>
      <c r="G63" s="76"/>
      <c r="H63" s="96"/>
      <c r="I63" s="126"/>
      <c r="J63" s="126"/>
      <c r="K63" s="126"/>
      <c r="L63" s="126"/>
      <c r="M63" s="126"/>
      <c r="N63" s="38"/>
      <c r="O63" s="233"/>
      <c r="P63" s="233"/>
      <c r="Q63" s="126"/>
      <c r="R63" s="126"/>
      <c r="S63" s="126"/>
      <c r="T63" s="38"/>
      <c r="U63" s="123"/>
      <c r="V63" s="123"/>
      <c r="W63" s="123"/>
      <c r="X63" s="123"/>
      <c r="Y63" s="126"/>
      <c r="Z63" s="123"/>
      <c r="AA63" s="123"/>
      <c r="AB63" s="123"/>
      <c r="AC63" s="123"/>
      <c r="AD63" s="123"/>
      <c r="AE63" s="95"/>
      <c r="AF63" s="6">
        <f t="shared" si="0"/>
        <v>0</v>
      </c>
      <c r="AH63" s="6">
        <f t="shared" si="3"/>
        <v>0</v>
      </c>
      <c r="AI63" s="6">
        <f t="shared" si="2"/>
        <v>0</v>
      </c>
    </row>
    <row r="64" spans="1:35" ht="55.5" hidden="1" customHeight="1" outlineLevel="2" thickBot="1" x14ac:dyDescent="0.3">
      <c r="A64" s="77"/>
      <c r="B64" s="62"/>
      <c r="C64" s="8"/>
      <c r="D64" s="32"/>
      <c r="E64" s="109"/>
      <c r="F64" s="110"/>
      <c r="G64" s="109"/>
      <c r="H64" s="96"/>
      <c r="I64" s="126"/>
      <c r="J64" s="126"/>
      <c r="K64" s="126"/>
      <c r="L64" s="126"/>
      <c r="M64" s="126"/>
      <c r="N64" s="38"/>
      <c r="O64" s="125"/>
      <c r="P64" s="126"/>
      <c r="Q64" s="126"/>
      <c r="R64" s="126"/>
      <c r="S64" s="126"/>
      <c r="T64" s="38"/>
      <c r="U64" s="126"/>
      <c r="V64" s="126"/>
      <c r="W64" s="126"/>
      <c r="X64" s="126"/>
      <c r="Y64" s="126"/>
      <c r="Z64" s="126"/>
      <c r="AA64" s="126"/>
      <c r="AB64" s="123"/>
      <c r="AC64" s="123"/>
      <c r="AD64" s="123"/>
      <c r="AE64" s="95"/>
      <c r="AF64" s="53"/>
      <c r="AH64" s="6"/>
      <c r="AI64" s="6"/>
    </row>
    <row r="65" spans="1:35" ht="28.5" hidden="1" customHeight="1" outlineLevel="2" thickBot="1" x14ac:dyDescent="0.3">
      <c r="A65" s="75"/>
      <c r="B65" s="108"/>
      <c r="C65" s="8"/>
      <c r="D65" s="11"/>
      <c r="E65" s="109"/>
      <c r="F65" s="110"/>
      <c r="G65" s="109"/>
      <c r="H65" s="96"/>
      <c r="I65" s="126"/>
      <c r="J65" s="126"/>
      <c r="K65" s="126"/>
      <c r="L65" s="126"/>
      <c r="M65" s="126"/>
      <c r="N65" s="38"/>
      <c r="O65" s="126"/>
      <c r="P65" s="126"/>
      <c r="Q65" s="126"/>
      <c r="R65" s="126"/>
      <c r="S65" s="126"/>
      <c r="T65" s="38"/>
      <c r="U65" s="126"/>
      <c r="V65" s="126"/>
      <c r="W65" s="126"/>
      <c r="X65" s="126"/>
      <c r="Y65" s="126"/>
      <c r="Z65" s="126"/>
      <c r="AA65" s="126"/>
      <c r="AB65" s="123"/>
      <c r="AC65" s="123"/>
      <c r="AD65" s="123"/>
      <c r="AE65" s="95"/>
      <c r="AF65" s="53"/>
      <c r="AH65" s="6"/>
      <c r="AI65" s="6"/>
    </row>
    <row r="66" spans="1:35" ht="34.5" customHeight="1" outlineLevel="2" thickBot="1" x14ac:dyDescent="0.3">
      <c r="A66" s="77" t="s">
        <v>120</v>
      </c>
      <c r="B66" s="62" t="s">
        <v>95</v>
      </c>
      <c r="C66" s="8" t="s">
        <v>84</v>
      </c>
      <c r="D66" s="12" t="s">
        <v>2</v>
      </c>
      <c r="E66" s="68"/>
      <c r="F66" s="101">
        <v>6100</v>
      </c>
      <c r="G66" s="76"/>
      <c r="H66" s="96"/>
      <c r="I66" s="126"/>
      <c r="J66" s="233"/>
      <c r="K66" s="233"/>
      <c r="L66" s="126"/>
      <c r="M66" s="126"/>
      <c r="N66" s="38"/>
      <c r="O66" s="126"/>
      <c r="P66" s="126"/>
      <c r="Q66" s="126"/>
      <c r="R66" s="126"/>
      <c r="S66" s="126"/>
      <c r="T66" s="38"/>
      <c r="U66" s="126"/>
      <c r="V66" s="126"/>
      <c r="W66" s="126"/>
      <c r="X66" s="126"/>
      <c r="Y66" s="126"/>
      <c r="Z66" s="123"/>
      <c r="AA66" s="123"/>
      <c r="AB66" s="123"/>
      <c r="AC66" s="123"/>
      <c r="AD66" s="123"/>
      <c r="AE66" s="95"/>
      <c r="AF66" s="6">
        <f t="shared" si="0"/>
        <v>0</v>
      </c>
      <c r="AH66" s="6">
        <f t="shared" si="3"/>
        <v>0</v>
      </c>
      <c r="AI66" s="6">
        <f t="shared" si="2"/>
        <v>0</v>
      </c>
    </row>
    <row r="67" spans="1:35" ht="30" customHeight="1" outlineLevel="2" thickBot="1" x14ac:dyDescent="0.3">
      <c r="A67" s="77" t="s">
        <v>121</v>
      </c>
      <c r="B67" s="62" t="s">
        <v>92</v>
      </c>
      <c r="C67" s="8" t="s">
        <v>84</v>
      </c>
      <c r="D67" s="12" t="s">
        <v>2</v>
      </c>
      <c r="E67" s="68"/>
      <c r="F67" s="101">
        <v>4500</v>
      </c>
      <c r="G67" s="76"/>
      <c r="H67" s="96"/>
      <c r="I67" s="126"/>
      <c r="J67" s="126"/>
      <c r="K67" s="126"/>
      <c r="L67" s="126"/>
      <c r="M67" s="126"/>
      <c r="N67" s="38"/>
      <c r="O67" s="126"/>
      <c r="P67" s="126"/>
      <c r="Q67" s="126"/>
      <c r="R67" s="233"/>
      <c r="S67" s="126"/>
      <c r="T67" s="38"/>
      <c r="U67" s="126"/>
      <c r="V67" s="133"/>
      <c r="W67" s="126"/>
      <c r="X67" s="126"/>
      <c r="Y67" s="126"/>
      <c r="Z67" s="233"/>
      <c r="AA67" s="126"/>
      <c r="AB67" s="123"/>
      <c r="AC67" s="123"/>
      <c r="AD67" s="123"/>
      <c r="AE67" s="95"/>
      <c r="AF67" s="6">
        <f t="shared" ref="AF67:AF68" si="7">+G67-AE67</f>
        <v>0</v>
      </c>
      <c r="AH67" s="6">
        <f t="shared" si="3"/>
        <v>0</v>
      </c>
      <c r="AI67" s="6">
        <f t="shared" si="2"/>
        <v>0</v>
      </c>
    </row>
    <row r="68" spans="1:35" ht="45.75" customHeight="1" outlineLevel="2" thickBot="1" x14ac:dyDescent="0.3">
      <c r="A68" s="77" t="s">
        <v>122</v>
      </c>
      <c r="B68" s="62" t="s">
        <v>154</v>
      </c>
      <c r="C68" s="8" t="s">
        <v>84</v>
      </c>
      <c r="D68" s="12" t="s">
        <v>2</v>
      </c>
      <c r="E68" s="68"/>
      <c r="F68" s="101">
        <v>6400</v>
      </c>
      <c r="G68" s="76"/>
      <c r="H68" s="96"/>
      <c r="I68" s="126"/>
      <c r="J68" s="126"/>
      <c r="K68" s="126"/>
      <c r="L68" s="126"/>
      <c r="M68" s="233"/>
      <c r="N68" s="38"/>
      <c r="O68" s="126"/>
      <c r="P68" s="126"/>
      <c r="Q68" s="126"/>
      <c r="R68" s="126"/>
      <c r="S68" s="126"/>
      <c r="T68" s="38"/>
      <c r="U68" s="126"/>
      <c r="V68" s="126"/>
      <c r="W68" s="126"/>
      <c r="X68" s="126"/>
      <c r="Y68" s="126"/>
      <c r="Z68" s="123"/>
      <c r="AA68" s="123"/>
      <c r="AB68" s="123"/>
      <c r="AC68" s="123"/>
      <c r="AD68" s="123"/>
      <c r="AE68" s="95"/>
      <c r="AF68" s="6">
        <f t="shared" si="7"/>
        <v>0</v>
      </c>
      <c r="AH68" s="6">
        <f t="shared" si="3"/>
        <v>0</v>
      </c>
      <c r="AI68" s="6">
        <f t="shared" si="2"/>
        <v>0</v>
      </c>
    </row>
    <row r="69" spans="1:35" ht="37.5" customHeight="1" outlineLevel="2" thickBot="1" x14ac:dyDescent="0.3">
      <c r="A69" s="77" t="s">
        <v>123</v>
      </c>
      <c r="B69" s="62" t="s">
        <v>158</v>
      </c>
      <c r="C69" s="8" t="s">
        <v>84</v>
      </c>
      <c r="D69" s="12" t="s">
        <v>2</v>
      </c>
      <c r="E69" s="68"/>
      <c r="F69" s="101">
        <v>6000</v>
      </c>
      <c r="G69" s="76"/>
      <c r="H69" s="96"/>
      <c r="I69" s="126"/>
      <c r="J69" s="126"/>
      <c r="K69" s="126"/>
      <c r="L69" s="126"/>
      <c r="M69" s="126"/>
      <c r="N69" s="38"/>
      <c r="O69" s="126"/>
      <c r="P69" s="126"/>
      <c r="Q69" s="126"/>
      <c r="R69" s="126"/>
      <c r="S69" s="126"/>
      <c r="T69" s="38"/>
      <c r="U69" s="133"/>
      <c r="V69" s="133"/>
      <c r="W69" s="126"/>
      <c r="X69" s="125"/>
      <c r="Y69" s="233"/>
      <c r="Z69" s="126"/>
      <c r="AA69" s="123"/>
      <c r="AB69" s="123"/>
      <c r="AC69" s="123"/>
      <c r="AD69" s="123"/>
      <c r="AE69" s="95"/>
      <c r="AF69" s="6">
        <f t="shared" si="0"/>
        <v>0</v>
      </c>
      <c r="AH69" s="6">
        <f t="shared" si="3"/>
        <v>0</v>
      </c>
      <c r="AI69" s="6">
        <f t="shared" si="2"/>
        <v>0</v>
      </c>
    </row>
    <row r="70" spans="1:35" ht="45.75" customHeight="1" outlineLevel="2" thickBot="1" x14ac:dyDescent="0.3">
      <c r="A70" s="77" t="s">
        <v>124</v>
      </c>
      <c r="B70" s="62" t="s">
        <v>91</v>
      </c>
      <c r="C70" s="8" t="s">
        <v>84</v>
      </c>
      <c r="D70" s="12" t="s">
        <v>2</v>
      </c>
      <c r="E70" s="68"/>
      <c r="F70" s="101">
        <v>3000</v>
      </c>
      <c r="G70" s="76"/>
      <c r="H70" s="96"/>
      <c r="I70" s="126"/>
      <c r="J70" s="126"/>
      <c r="K70" s="126"/>
      <c r="L70" s="126"/>
      <c r="M70" s="126"/>
      <c r="N70" s="38"/>
      <c r="O70" s="126"/>
      <c r="P70" s="126"/>
      <c r="Q70" s="126"/>
      <c r="R70" s="233"/>
      <c r="S70" s="126"/>
      <c r="T70" s="38"/>
      <c r="U70" s="126"/>
      <c r="V70" s="126"/>
      <c r="W70" s="126"/>
      <c r="X70" s="126"/>
      <c r="Y70" s="126"/>
      <c r="Z70" s="123"/>
      <c r="AA70" s="123"/>
      <c r="AB70" s="123"/>
      <c r="AC70" s="123"/>
      <c r="AD70" s="123"/>
      <c r="AE70" s="95"/>
      <c r="AF70" s="6">
        <f t="shared" si="0"/>
        <v>0</v>
      </c>
      <c r="AH70" s="6">
        <f t="shared" si="3"/>
        <v>0</v>
      </c>
      <c r="AI70" s="6">
        <f t="shared" si="2"/>
        <v>0</v>
      </c>
    </row>
    <row r="71" spans="1:35" ht="30" customHeight="1" outlineLevel="2" thickBot="1" x14ac:dyDescent="0.3">
      <c r="A71" s="77" t="s">
        <v>125</v>
      </c>
      <c r="B71" s="65" t="s">
        <v>68</v>
      </c>
      <c r="C71" s="8" t="s">
        <v>77</v>
      </c>
      <c r="D71" s="11" t="s">
        <v>0</v>
      </c>
      <c r="E71" s="68"/>
      <c r="F71" s="101">
        <v>1</v>
      </c>
      <c r="G71" s="76"/>
      <c r="H71" s="96"/>
      <c r="I71" s="125"/>
      <c r="J71" s="126"/>
      <c r="K71" s="126"/>
      <c r="L71" s="126"/>
      <c r="M71" s="126"/>
      <c r="N71" s="38"/>
      <c r="O71" s="125"/>
      <c r="P71" s="233"/>
      <c r="Q71" s="126"/>
      <c r="R71" s="126"/>
      <c r="S71" s="126"/>
      <c r="T71" s="38"/>
      <c r="U71" s="126"/>
      <c r="V71" s="126"/>
      <c r="W71" s="126"/>
      <c r="X71" s="126"/>
      <c r="Y71" s="126"/>
      <c r="Z71" s="123"/>
      <c r="AA71" s="123"/>
      <c r="AB71" s="123"/>
      <c r="AC71" s="123"/>
      <c r="AD71" s="123"/>
      <c r="AE71" s="95"/>
      <c r="AF71" s="6">
        <f t="shared" si="0"/>
        <v>0</v>
      </c>
      <c r="AH71" s="6">
        <f t="shared" si="3"/>
        <v>0</v>
      </c>
      <c r="AI71" s="6">
        <f t="shared" si="2"/>
        <v>0</v>
      </c>
    </row>
    <row r="72" spans="1:35" ht="30" customHeight="1" outlineLevel="2" thickBot="1" x14ac:dyDescent="0.3">
      <c r="A72" s="77" t="s">
        <v>126</v>
      </c>
      <c r="B72" s="62" t="s">
        <v>109</v>
      </c>
      <c r="C72" s="8" t="s">
        <v>77</v>
      </c>
      <c r="D72" s="12" t="s">
        <v>2</v>
      </c>
      <c r="E72" s="68"/>
      <c r="F72" s="101">
        <v>400</v>
      </c>
      <c r="G72" s="76"/>
      <c r="H72" s="96"/>
      <c r="I72" s="126"/>
      <c r="J72" s="233"/>
      <c r="K72" s="126"/>
      <c r="L72" s="126"/>
      <c r="M72" s="126"/>
      <c r="N72" s="38"/>
      <c r="O72" s="126"/>
      <c r="P72" s="126"/>
      <c r="Q72" s="126"/>
      <c r="R72" s="126"/>
      <c r="S72" s="126"/>
      <c r="T72" s="38"/>
      <c r="U72" s="126"/>
      <c r="V72" s="126"/>
      <c r="W72" s="126"/>
      <c r="X72" s="126"/>
      <c r="Y72" s="126"/>
      <c r="Z72" s="123"/>
      <c r="AA72" s="123"/>
      <c r="AB72" s="123"/>
      <c r="AC72" s="123"/>
      <c r="AD72" s="123"/>
      <c r="AE72" s="95"/>
      <c r="AF72" s="6">
        <f t="shared" si="0"/>
        <v>0</v>
      </c>
      <c r="AH72" s="6">
        <f t="shared" si="3"/>
        <v>0</v>
      </c>
      <c r="AI72" s="6">
        <f t="shared" si="2"/>
        <v>0</v>
      </c>
    </row>
    <row r="73" spans="1:35" ht="42" customHeight="1" outlineLevel="2" thickBot="1" x14ac:dyDescent="0.3">
      <c r="A73" s="77" t="s">
        <v>198</v>
      </c>
      <c r="B73" s="62" t="s">
        <v>169</v>
      </c>
      <c r="C73" s="8" t="s">
        <v>77</v>
      </c>
      <c r="D73" s="12" t="s">
        <v>16</v>
      </c>
      <c r="E73" s="68"/>
      <c r="F73" s="101">
        <v>3</v>
      </c>
      <c r="G73" s="76"/>
      <c r="H73" s="96"/>
      <c r="I73" s="233"/>
      <c r="J73" s="126"/>
      <c r="K73" s="126"/>
      <c r="L73" s="126"/>
      <c r="M73" s="126"/>
      <c r="N73" s="38"/>
      <c r="O73" s="126"/>
      <c r="P73" s="126"/>
      <c r="Q73" s="233"/>
      <c r="R73" s="126"/>
      <c r="S73" s="126"/>
      <c r="T73" s="38"/>
      <c r="U73" s="126"/>
      <c r="V73" s="126"/>
      <c r="W73" s="126"/>
      <c r="X73" s="126"/>
      <c r="Y73" s="233"/>
      <c r="Z73" s="123"/>
      <c r="AA73" s="123"/>
      <c r="AB73" s="123"/>
      <c r="AC73" s="123"/>
      <c r="AD73" s="123"/>
      <c r="AE73" s="95"/>
      <c r="AF73" s="6">
        <f t="shared" si="0"/>
        <v>0</v>
      </c>
      <c r="AH73" s="6">
        <f t="shared" si="3"/>
        <v>0</v>
      </c>
      <c r="AI73" s="6">
        <f t="shared" si="2"/>
        <v>0</v>
      </c>
    </row>
    <row r="74" spans="1:35" ht="45" customHeight="1" outlineLevel="2" thickBot="1" x14ac:dyDescent="0.3">
      <c r="A74" s="77" t="s">
        <v>127</v>
      </c>
      <c r="B74" s="62" t="s">
        <v>173</v>
      </c>
      <c r="C74" s="8" t="s">
        <v>77</v>
      </c>
      <c r="D74" s="12" t="s">
        <v>0</v>
      </c>
      <c r="E74" s="68"/>
      <c r="F74" s="101">
        <v>6</v>
      </c>
      <c r="G74" s="76"/>
      <c r="H74" s="96"/>
      <c r="I74" s="233"/>
      <c r="J74" s="126"/>
      <c r="K74" s="126"/>
      <c r="L74" s="126"/>
      <c r="M74" s="126"/>
      <c r="N74" s="38"/>
      <c r="O74" s="126"/>
      <c r="P74" s="126"/>
      <c r="Q74" s="125"/>
      <c r="R74" s="126"/>
      <c r="S74" s="126"/>
      <c r="T74" s="38"/>
      <c r="U74" s="233"/>
      <c r="V74" s="126"/>
      <c r="W74" s="126"/>
      <c r="X74" s="126"/>
      <c r="Y74" s="126"/>
      <c r="Z74" s="123"/>
      <c r="AA74" s="126"/>
      <c r="AB74" s="123"/>
      <c r="AC74" s="123"/>
      <c r="AD74" s="123"/>
      <c r="AE74" s="95"/>
      <c r="AF74" s="6">
        <f t="shared" si="0"/>
        <v>0</v>
      </c>
      <c r="AH74" s="6">
        <f t="shared" si="3"/>
        <v>0</v>
      </c>
      <c r="AI74" s="6">
        <f t="shared" ref="AI74:AI109" si="8">+AE74-AH74</f>
        <v>0</v>
      </c>
    </row>
    <row r="75" spans="1:35" ht="30" customHeight="1" outlineLevel="2" thickBot="1" x14ac:dyDescent="0.3">
      <c r="A75" s="77" t="s">
        <v>128</v>
      </c>
      <c r="B75" s="62" t="s">
        <v>167</v>
      </c>
      <c r="C75" s="8" t="s">
        <v>77</v>
      </c>
      <c r="D75" s="12" t="s">
        <v>0</v>
      </c>
      <c r="E75" s="68"/>
      <c r="F75" s="101">
        <v>9</v>
      </c>
      <c r="G75" s="76"/>
      <c r="H75" s="96"/>
      <c r="I75" s="233"/>
      <c r="J75" s="126"/>
      <c r="K75" s="126"/>
      <c r="L75" s="126"/>
      <c r="M75" s="126"/>
      <c r="N75" s="38"/>
      <c r="O75" s="126"/>
      <c r="P75" s="126"/>
      <c r="Q75" s="233"/>
      <c r="R75" s="126"/>
      <c r="S75" s="126"/>
      <c r="T75" s="38"/>
      <c r="U75" s="126"/>
      <c r="V75" s="126"/>
      <c r="W75" s="126"/>
      <c r="X75" s="126"/>
      <c r="Y75" s="233"/>
      <c r="Z75" s="123"/>
      <c r="AA75" s="123"/>
      <c r="AB75" s="123"/>
      <c r="AC75" s="123"/>
      <c r="AD75" s="123"/>
      <c r="AE75" s="95"/>
      <c r="AF75" s="6">
        <f t="shared" si="0"/>
        <v>0</v>
      </c>
      <c r="AH75" s="6">
        <f t="shared" si="3"/>
        <v>0</v>
      </c>
      <c r="AI75" s="6">
        <f t="shared" si="8"/>
        <v>0</v>
      </c>
    </row>
    <row r="76" spans="1:35" ht="51.75" customHeight="1" outlineLevel="2" thickBot="1" x14ac:dyDescent="0.3">
      <c r="A76" s="77" t="s">
        <v>129</v>
      </c>
      <c r="B76" s="62" t="s">
        <v>168</v>
      </c>
      <c r="C76" s="8" t="s">
        <v>77</v>
      </c>
      <c r="D76" s="12" t="s">
        <v>0</v>
      </c>
      <c r="E76" s="68"/>
      <c r="F76" s="101">
        <v>6</v>
      </c>
      <c r="G76" s="76"/>
      <c r="H76" s="96"/>
      <c r="I76" s="233"/>
      <c r="J76" s="126"/>
      <c r="K76" s="126"/>
      <c r="L76" s="126"/>
      <c r="M76" s="126"/>
      <c r="N76" s="38"/>
      <c r="O76" s="126"/>
      <c r="P76" s="126"/>
      <c r="Q76" s="233"/>
      <c r="R76" s="126"/>
      <c r="S76" s="126"/>
      <c r="T76" s="38"/>
      <c r="U76" s="126"/>
      <c r="V76" s="126"/>
      <c r="W76" s="126"/>
      <c r="X76" s="126"/>
      <c r="Y76" s="233"/>
      <c r="Z76" s="123"/>
      <c r="AA76" s="123"/>
      <c r="AB76" s="123"/>
      <c r="AC76" s="123"/>
      <c r="AD76" s="123"/>
      <c r="AE76" s="95"/>
      <c r="AF76" s="6">
        <f t="shared" si="0"/>
        <v>0</v>
      </c>
      <c r="AH76" s="6">
        <f t="shared" si="3"/>
        <v>0</v>
      </c>
      <c r="AI76" s="6">
        <f t="shared" si="8"/>
        <v>0</v>
      </c>
    </row>
    <row r="77" spans="1:35" ht="30" customHeight="1" outlineLevel="2" thickBot="1" x14ac:dyDescent="0.3">
      <c r="A77" s="77" t="s">
        <v>130</v>
      </c>
      <c r="B77" s="62" t="s">
        <v>116</v>
      </c>
      <c r="C77" s="8" t="s">
        <v>77</v>
      </c>
      <c r="D77" s="12" t="s">
        <v>2</v>
      </c>
      <c r="E77" s="68"/>
      <c r="F77" s="101">
        <v>150</v>
      </c>
      <c r="G77" s="76"/>
      <c r="H77" s="96"/>
      <c r="I77" s="233"/>
      <c r="J77" s="126"/>
      <c r="K77" s="126"/>
      <c r="L77" s="126"/>
      <c r="M77" s="126"/>
      <c r="N77" s="38"/>
      <c r="O77" s="126"/>
      <c r="P77" s="126"/>
      <c r="Q77" s="126"/>
      <c r="R77" s="126"/>
      <c r="S77" s="126"/>
      <c r="T77" s="38"/>
      <c r="U77" s="126"/>
      <c r="V77" s="126"/>
      <c r="W77" s="126"/>
      <c r="X77" s="126"/>
      <c r="Y77" s="126"/>
      <c r="Z77" s="123"/>
      <c r="AA77" s="123"/>
      <c r="AB77" s="123"/>
      <c r="AC77" s="123"/>
      <c r="AD77" s="123"/>
      <c r="AE77" s="95"/>
      <c r="AF77" s="6">
        <f t="shared" si="0"/>
        <v>0</v>
      </c>
      <c r="AH77" s="6">
        <f t="shared" si="3"/>
        <v>0</v>
      </c>
      <c r="AI77" s="6">
        <f t="shared" si="8"/>
        <v>0</v>
      </c>
    </row>
    <row r="78" spans="1:35" ht="61.5" customHeight="1" outlineLevel="2" thickBot="1" x14ac:dyDescent="0.3">
      <c r="A78" s="77" t="s">
        <v>131</v>
      </c>
      <c r="B78" s="159" t="s">
        <v>163</v>
      </c>
      <c r="C78" s="160" t="s">
        <v>77</v>
      </c>
      <c r="D78" s="177" t="s">
        <v>0</v>
      </c>
      <c r="E78" s="178"/>
      <c r="F78" s="179">
        <v>9</v>
      </c>
      <c r="G78" s="180"/>
      <c r="H78" s="164"/>
      <c r="I78" s="181"/>
      <c r="J78" s="181"/>
      <c r="K78" s="181"/>
      <c r="L78" s="234"/>
      <c r="M78" s="181"/>
      <c r="N78" s="165"/>
      <c r="O78" s="181"/>
      <c r="P78" s="181"/>
      <c r="Q78" s="181"/>
      <c r="R78" s="181"/>
      <c r="S78" s="181"/>
      <c r="T78" s="165"/>
      <c r="U78" s="181"/>
      <c r="V78" s="181"/>
      <c r="W78" s="181"/>
      <c r="X78" s="181"/>
      <c r="Y78" s="181"/>
      <c r="Z78" s="134"/>
      <c r="AA78" s="134"/>
      <c r="AB78" s="134"/>
      <c r="AC78" s="134"/>
      <c r="AD78" s="134"/>
      <c r="AE78" s="166"/>
      <c r="AF78" s="6">
        <f t="shared" si="0"/>
        <v>0</v>
      </c>
      <c r="AH78" s="6">
        <f t="shared" ref="AH78:AH109" si="9">SUM(U78:AD78,O78:S78,I78:M78)</f>
        <v>0</v>
      </c>
      <c r="AI78" s="6">
        <f t="shared" si="8"/>
        <v>0</v>
      </c>
    </row>
    <row r="79" spans="1:35" ht="39" customHeight="1" outlineLevel="1" thickBot="1" x14ac:dyDescent="0.3">
      <c r="A79" s="192">
        <v>6</v>
      </c>
      <c r="B79" s="193" t="s">
        <v>210</v>
      </c>
      <c r="C79" s="36"/>
      <c r="D79" s="36"/>
      <c r="E79" s="218"/>
      <c r="F79" s="36"/>
      <c r="G79" s="196"/>
      <c r="H79" s="80"/>
      <c r="I79" s="217"/>
      <c r="J79" s="196"/>
      <c r="K79" s="196"/>
      <c r="L79" s="196"/>
      <c r="M79" s="196"/>
      <c r="N79" s="80"/>
      <c r="O79" s="217"/>
      <c r="P79" s="196"/>
      <c r="Q79" s="196"/>
      <c r="R79" s="196"/>
      <c r="S79" s="196"/>
      <c r="T79" s="80"/>
      <c r="U79" s="217"/>
      <c r="V79" s="196"/>
      <c r="W79" s="196"/>
      <c r="X79" s="196"/>
      <c r="Y79" s="196"/>
      <c r="Z79" s="196"/>
      <c r="AA79" s="196"/>
      <c r="AB79" s="196"/>
      <c r="AC79" s="196"/>
      <c r="AD79" s="196"/>
      <c r="AE79" s="80"/>
      <c r="AF79" s="6">
        <f t="shared" ref="AF79" si="10">+G79-AE79</f>
        <v>0</v>
      </c>
      <c r="AH79" s="6">
        <f t="shared" ref="AH79" si="11">SUM(U79:AD79,O79:S79,I79:M79)</f>
        <v>0</v>
      </c>
      <c r="AI79" s="6">
        <f t="shared" ref="AI79" si="12">+AE79-AH79</f>
        <v>0</v>
      </c>
    </row>
    <row r="80" spans="1:35" ht="61.5" customHeight="1" outlineLevel="2" thickBot="1" x14ac:dyDescent="0.3">
      <c r="A80" s="224" t="s">
        <v>110</v>
      </c>
      <c r="B80" s="62" t="s">
        <v>165</v>
      </c>
      <c r="C80" s="8" t="s">
        <v>82</v>
      </c>
      <c r="D80" s="32" t="s">
        <v>2</v>
      </c>
      <c r="E80" s="109"/>
      <c r="F80" s="110">
        <v>6000</v>
      </c>
      <c r="G80" s="109"/>
      <c r="H80" s="96"/>
      <c r="I80" s="126"/>
      <c r="J80" s="233"/>
      <c r="K80" s="126"/>
      <c r="L80" s="126"/>
      <c r="M80" s="126"/>
      <c r="N80" s="38"/>
      <c r="O80" s="125"/>
      <c r="P80" s="126"/>
      <c r="Q80" s="126"/>
      <c r="R80" s="126"/>
      <c r="S80" s="126"/>
      <c r="T80" s="38"/>
      <c r="U80" s="126"/>
      <c r="V80" s="126"/>
      <c r="W80" s="126"/>
      <c r="X80" s="126"/>
      <c r="Y80" s="126"/>
      <c r="Z80" s="126"/>
      <c r="AA80" s="126"/>
      <c r="AB80" s="123"/>
      <c r="AC80" s="123"/>
      <c r="AD80" s="123"/>
      <c r="AE80" s="95"/>
      <c r="AF80" s="6"/>
      <c r="AH80" s="6"/>
      <c r="AI80" s="6"/>
    </row>
    <row r="81" spans="1:35" ht="61.5" customHeight="1" outlineLevel="2" thickBot="1" x14ac:dyDescent="0.3">
      <c r="A81" s="224" t="s">
        <v>132</v>
      </c>
      <c r="B81" s="250" t="s">
        <v>179</v>
      </c>
      <c r="C81" s="8" t="s">
        <v>82</v>
      </c>
      <c r="D81" s="11" t="s">
        <v>2</v>
      </c>
      <c r="E81" s="109"/>
      <c r="F81" s="110">
        <v>6500</v>
      </c>
      <c r="G81" s="109"/>
      <c r="H81" s="96"/>
      <c r="I81" s="126"/>
      <c r="J81" s="126"/>
      <c r="K81" s="126"/>
      <c r="L81" s="126"/>
      <c r="M81" s="126"/>
      <c r="N81" s="38"/>
      <c r="O81" s="233"/>
      <c r="P81" s="126"/>
      <c r="Q81" s="126"/>
      <c r="R81" s="126"/>
      <c r="S81" s="126"/>
      <c r="T81" s="38"/>
      <c r="U81" s="126"/>
      <c r="V81" s="126"/>
      <c r="W81" s="126"/>
      <c r="X81" s="126"/>
      <c r="Y81" s="126"/>
      <c r="Z81" s="126"/>
      <c r="AA81" s="126"/>
      <c r="AB81" s="123"/>
      <c r="AC81" s="123"/>
      <c r="AD81" s="123"/>
      <c r="AE81" s="95"/>
      <c r="AF81" s="6"/>
      <c r="AH81" s="6"/>
      <c r="AI81" s="6"/>
    </row>
    <row r="82" spans="1:35" ht="39" customHeight="1" outlineLevel="1" thickBot="1" x14ac:dyDescent="0.3">
      <c r="A82" s="192">
        <v>7</v>
      </c>
      <c r="B82" s="193" t="s">
        <v>197</v>
      </c>
      <c r="C82" s="36"/>
      <c r="D82" s="36"/>
      <c r="E82" s="218"/>
      <c r="F82" s="36"/>
      <c r="G82" s="80"/>
      <c r="H82" s="196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191"/>
      <c r="AF82" s="6">
        <f t="shared" si="0"/>
        <v>0</v>
      </c>
      <c r="AH82" s="6">
        <f t="shared" si="9"/>
        <v>0</v>
      </c>
      <c r="AI82" s="6">
        <f t="shared" si="8"/>
        <v>0</v>
      </c>
    </row>
    <row r="83" spans="1:35" ht="30" customHeight="1" outlineLevel="2" thickBot="1" x14ac:dyDescent="0.3">
      <c r="A83" s="225" t="s">
        <v>94</v>
      </c>
      <c r="B83" s="222" t="s">
        <v>141</v>
      </c>
      <c r="C83" s="220" t="s">
        <v>77</v>
      </c>
      <c r="D83" s="194" t="s">
        <v>16</v>
      </c>
      <c r="E83" s="71"/>
      <c r="F83" s="101">
        <v>2</v>
      </c>
      <c r="G83" s="76"/>
      <c r="H83" s="94"/>
      <c r="I83" s="195"/>
      <c r="J83" s="195"/>
      <c r="K83" s="195"/>
      <c r="L83" s="195"/>
      <c r="M83" s="195"/>
      <c r="N83" s="38"/>
      <c r="O83" s="195"/>
      <c r="P83" s="232"/>
      <c r="Q83" s="195"/>
      <c r="R83" s="195"/>
      <c r="S83" s="195"/>
      <c r="T83" s="38"/>
      <c r="U83" s="195"/>
      <c r="V83" s="195"/>
      <c r="W83" s="195"/>
      <c r="X83" s="195"/>
      <c r="Y83" s="195"/>
      <c r="Z83" s="152"/>
      <c r="AA83" s="152"/>
      <c r="AB83" s="152"/>
      <c r="AC83" s="152"/>
      <c r="AD83" s="152"/>
      <c r="AE83" s="153"/>
      <c r="AF83" s="6">
        <f t="shared" si="0"/>
        <v>0</v>
      </c>
      <c r="AH83" s="6">
        <f t="shared" si="9"/>
        <v>0</v>
      </c>
      <c r="AI83" s="6">
        <f t="shared" si="8"/>
        <v>0</v>
      </c>
    </row>
    <row r="84" spans="1:35" ht="30" customHeight="1" outlineLevel="2" thickBot="1" x14ac:dyDescent="0.3">
      <c r="A84" s="226" t="s">
        <v>111</v>
      </c>
      <c r="B84" s="223" t="s">
        <v>133</v>
      </c>
      <c r="C84" s="8" t="s">
        <v>77</v>
      </c>
      <c r="D84" s="12" t="s">
        <v>16</v>
      </c>
      <c r="E84" s="68"/>
      <c r="F84" s="101">
        <v>1</v>
      </c>
      <c r="G84" s="76"/>
      <c r="H84" s="115"/>
      <c r="I84" s="233"/>
      <c r="J84" s="126"/>
      <c r="K84" s="126"/>
      <c r="L84" s="126"/>
      <c r="M84" s="126"/>
      <c r="N84" s="132"/>
      <c r="O84" s="126"/>
      <c r="P84" s="126"/>
      <c r="Q84" s="126"/>
      <c r="R84" s="126"/>
      <c r="S84" s="126"/>
      <c r="T84" s="38"/>
      <c r="U84" s="126"/>
      <c r="V84" s="126"/>
      <c r="W84" s="126"/>
      <c r="X84" s="126"/>
      <c r="Y84" s="126"/>
      <c r="Z84" s="123"/>
      <c r="AA84" s="123"/>
      <c r="AB84" s="123"/>
      <c r="AC84" s="123"/>
      <c r="AD84" s="123"/>
      <c r="AE84" s="95"/>
      <c r="AF84" s="6">
        <f t="shared" si="0"/>
        <v>0</v>
      </c>
      <c r="AH84" s="6">
        <f t="shared" si="9"/>
        <v>0</v>
      </c>
      <c r="AI84" s="6">
        <f t="shared" si="8"/>
        <v>0</v>
      </c>
    </row>
    <row r="85" spans="1:35" ht="45" customHeight="1" outlineLevel="2" thickBot="1" x14ac:dyDescent="0.3">
      <c r="A85" s="226" t="s">
        <v>199</v>
      </c>
      <c r="B85" s="223" t="s">
        <v>161</v>
      </c>
      <c r="C85" s="8" t="s">
        <v>77</v>
      </c>
      <c r="D85" s="12" t="s">
        <v>16</v>
      </c>
      <c r="E85" s="68"/>
      <c r="F85" s="101">
        <v>1</v>
      </c>
      <c r="G85" s="76"/>
      <c r="H85" s="115"/>
      <c r="I85" s="126"/>
      <c r="J85" s="126"/>
      <c r="K85" s="233"/>
      <c r="L85" s="126"/>
      <c r="M85" s="126"/>
      <c r="N85" s="132"/>
      <c r="O85" s="126"/>
      <c r="P85" s="126"/>
      <c r="Q85" s="126"/>
      <c r="R85" s="126"/>
      <c r="S85" s="126"/>
      <c r="T85" s="38"/>
      <c r="U85" s="126"/>
      <c r="V85" s="126"/>
      <c r="W85" s="126"/>
      <c r="X85" s="126"/>
      <c r="Y85" s="126"/>
      <c r="Z85" s="123"/>
      <c r="AA85" s="123"/>
      <c r="AB85" s="123"/>
      <c r="AC85" s="123"/>
      <c r="AD85" s="123"/>
      <c r="AE85" s="95"/>
      <c r="AF85" s="6">
        <f t="shared" si="0"/>
        <v>0</v>
      </c>
      <c r="AH85" s="6">
        <f t="shared" si="9"/>
        <v>0</v>
      </c>
      <c r="AI85" s="6">
        <f t="shared" si="8"/>
        <v>0</v>
      </c>
    </row>
    <row r="86" spans="1:35" ht="54.75" outlineLevel="2" thickBot="1" x14ac:dyDescent="0.3">
      <c r="A86" s="226" t="s">
        <v>200</v>
      </c>
      <c r="B86" s="223" t="s">
        <v>134</v>
      </c>
      <c r="C86" s="8" t="s">
        <v>77</v>
      </c>
      <c r="D86" s="12" t="s">
        <v>16</v>
      </c>
      <c r="E86" s="68"/>
      <c r="F86" s="101">
        <v>1</v>
      </c>
      <c r="G86" s="76"/>
      <c r="H86" s="115"/>
      <c r="I86" s="233"/>
      <c r="J86" s="126"/>
      <c r="K86" s="126"/>
      <c r="L86" s="126"/>
      <c r="M86" s="126"/>
      <c r="N86" s="132"/>
      <c r="O86" s="126"/>
      <c r="P86" s="126"/>
      <c r="Q86" s="126"/>
      <c r="R86" s="126"/>
      <c r="S86" s="126"/>
      <c r="T86" s="38"/>
      <c r="U86" s="126"/>
      <c r="V86" s="126"/>
      <c r="W86" s="126"/>
      <c r="X86" s="126"/>
      <c r="Y86" s="126"/>
      <c r="Z86" s="123"/>
      <c r="AA86" s="123"/>
      <c r="AB86" s="123"/>
      <c r="AC86" s="123"/>
      <c r="AD86" s="123"/>
      <c r="AE86" s="95"/>
      <c r="AF86" s="6">
        <f t="shared" si="0"/>
        <v>0</v>
      </c>
      <c r="AH86" s="6">
        <f t="shared" si="9"/>
        <v>0</v>
      </c>
      <c r="AI86" s="6">
        <f t="shared" si="8"/>
        <v>0</v>
      </c>
    </row>
    <row r="87" spans="1:35" ht="18.75" outlineLevel="2" thickBot="1" x14ac:dyDescent="0.3">
      <c r="A87" s="226" t="s">
        <v>201</v>
      </c>
      <c r="B87" s="223" t="s">
        <v>135</v>
      </c>
      <c r="C87" s="221" t="s">
        <v>77</v>
      </c>
      <c r="D87" s="12" t="s">
        <v>16</v>
      </c>
      <c r="E87" s="68"/>
      <c r="F87" s="101">
        <v>1</v>
      </c>
      <c r="G87" s="76"/>
      <c r="H87" s="94"/>
      <c r="I87" s="126"/>
      <c r="J87" s="233"/>
      <c r="K87" s="126"/>
      <c r="L87" s="126"/>
      <c r="M87" s="126"/>
      <c r="N87" s="38"/>
      <c r="O87" s="126"/>
      <c r="P87" s="126"/>
      <c r="Q87" s="126"/>
      <c r="R87" s="126"/>
      <c r="S87" s="126"/>
      <c r="T87" s="38"/>
      <c r="U87" s="126"/>
      <c r="V87" s="126"/>
      <c r="W87" s="126"/>
      <c r="X87" s="126"/>
      <c r="Y87" s="126"/>
      <c r="Z87" s="123"/>
      <c r="AA87" s="123"/>
      <c r="AB87" s="123"/>
      <c r="AC87" s="123"/>
      <c r="AD87" s="123"/>
      <c r="AE87" s="95"/>
      <c r="AF87" s="6">
        <f t="shared" si="0"/>
        <v>0</v>
      </c>
      <c r="AH87" s="6">
        <f t="shared" si="9"/>
        <v>0</v>
      </c>
      <c r="AI87" s="6">
        <f t="shared" si="8"/>
        <v>0</v>
      </c>
    </row>
    <row r="88" spans="1:35" ht="36.75" outlineLevel="2" thickBot="1" x14ac:dyDescent="0.3">
      <c r="A88" s="226" t="s">
        <v>202</v>
      </c>
      <c r="B88" s="223" t="s">
        <v>136</v>
      </c>
      <c r="C88" s="219" t="s">
        <v>77</v>
      </c>
      <c r="D88" s="12" t="s">
        <v>16</v>
      </c>
      <c r="E88" s="68"/>
      <c r="F88" s="101">
        <v>1</v>
      </c>
      <c r="G88" s="76"/>
      <c r="H88" s="94"/>
      <c r="I88" s="233"/>
      <c r="J88" s="126"/>
      <c r="K88" s="126"/>
      <c r="L88" s="126"/>
      <c r="M88" s="126"/>
      <c r="N88" s="38"/>
      <c r="O88" s="233"/>
      <c r="P88" s="126"/>
      <c r="Q88" s="126"/>
      <c r="R88" s="126"/>
      <c r="S88" s="126"/>
      <c r="T88" s="38"/>
      <c r="U88" s="233"/>
      <c r="V88" s="126"/>
      <c r="W88" s="126"/>
      <c r="X88" s="126"/>
      <c r="Y88" s="126"/>
      <c r="Z88" s="123"/>
      <c r="AA88" s="123"/>
      <c r="AB88" s="123"/>
      <c r="AC88" s="123"/>
      <c r="AD88" s="123"/>
      <c r="AE88" s="95"/>
      <c r="AF88" s="6">
        <f>+G88-AE88</f>
        <v>0</v>
      </c>
      <c r="AH88" s="6">
        <f t="shared" si="9"/>
        <v>0</v>
      </c>
      <c r="AI88" s="6">
        <f t="shared" si="8"/>
        <v>0</v>
      </c>
    </row>
    <row r="89" spans="1:35" ht="36.75" outlineLevel="2" thickBot="1" x14ac:dyDescent="0.3">
      <c r="A89" s="226" t="s">
        <v>203</v>
      </c>
      <c r="B89" s="223" t="s">
        <v>137</v>
      </c>
      <c r="C89" s="93" t="s">
        <v>77</v>
      </c>
      <c r="D89" s="12" t="s">
        <v>16</v>
      </c>
      <c r="E89" s="68"/>
      <c r="F89" s="101">
        <v>1</v>
      </c>
      <c r="G89" s="76"/>
      <c r="H89" s="94"/>
      <c r="I89" s="233"/>
      <c r="J89" s="126"/>
      <c r="K89" s="126"/>
      <c r="L89" s="126"/>
      <c r="M89" s="126"/>
      <c r="N89" s="38"/>
      <c r="O89" s="126"/>
      <c r="P89" s="126"/>
      <c r="Q89" s="126"/>
      <c r="R89" s="126"/>
      <c r="S89" s="126"/>
      <c r="T89" s="38"/>
      <c r="U89" s="126"/>
      <c r="V89" s="126"/>
      <c r="W89" s="126"/>
      <c r="X89" s="126"/>
      <c r="Y89" s="126"/>
      <c r="Z89" s="123"/>
      <c r="AA89" s="123"/>
      <c r="AB89" s="123"/>
      <c r="AC89" s="123"/>
      <c r="AD89" s="123"/>
      <c r="AE89" s="95"/>
      <c r="AF89" s="6">
        <f t="shared" ref="AF89:AF93" si="13">+G89-AE89</f>
        <v>0</v>
      </c>
      <c r="AH89" s="6">
        <f t="shared" si="9"/>
        <v>0</v>
      </c>
      <c r="AI89" s="6">
        <f t="shared" si="8"/>
        <v>0</v>
      </c>
    </row>
    <row r="90" spans="1:35" ht="36.75" outlineLevel="2" thickBot="1" x14ac:dyDescent="0.3">
      <c r="A90" s="226" t="s">
        <v>204</v>
      </c>
      <c r="B90" s="223" t="s">
        <v>138</v>
      </c>
      <c r="C90" s="93" t="s">
        <v>77</v>
      </c>
      <c r="D90" s="12" t="s">
        <v>16</v>
      </c>
      <c r="E90" s="68"/>
      <c r="F90" s="101">
        <v>1</v>
      </c>
      <c r="G90" s="76"/>
      <c r="H90" s="94"/>
      <c r="I90" s="126"/>
      <c r="J90" s="233"/>
      <c r="K90" s="126"/>
      <c r="L90" s="126"/>
      <c r="M90" s="126"/>
      <c r="N90" s="38"/>
      <c r="O90" s="126"/>
      <c r="P90" s="126"/>
      <c r="Q90" s="126"/>
      <c r="R90" s="126"/>
      <c r="S90" s="126"/>
      <c r="T90" s="38"/>
      <c r="U90" s="126"/>
      <c r="V90" s="126"/>
      <c r="W90" s="126"/>
      <c r="X90" s="126"/>
      <c r="Y90" s="126"/>
      <c r="Z90" s="123"/>
      <c r="AA90" s="123"/>
      <c r="AB90" s="123"/>
      <c r="AC90" s="123"/>
      <c r="AD90" s="123"/>
      <c r="AE90" s="95"/>
      <c r="AF90" s="6">
        <f t="shared" si="13"/>
        <v>0</v>
      </c>
      <c r="AH90" s="6">
        <f t="shared" si="9"/>
        <v>0</v>
      </c>
      <c r="AI90" s="6">
        <f t="shared" si="8"/>
        <v>0</v>
      </c>
    </row>
    <row r="91" spans="1:35" ht="30" customHeight="1" outlineLevel="2" thickBot="1" x14ac:dyDescent="0.3">
      <c r="A91" s="226" t="s">
        <v>205</v>
      </c>
      <c r="B91" s="223" t="s">
        <v>139</v>
      </c>
      <c r="C91" s="93" t="s">
        <v>77</v>
      </c>
      <c r="D91" s="12" t="s">
        <v>16</v>
      </c>
      <c r="E91" s="68"/>
      <c r="F91" s="101">
        <v>1</v>
      </c>
      <c r="G91" s="76"/>
      <c r="H91" s="96"/>
      <c r="I91" s="233"/>
      <c r="J91" s="126"/>
      <c r="K91" s="126"/>
      <c r="L91" s="126"/>
      <c r="M91" s="126"/>
      <c r="N91" s="38"/>
      <c r="O91" s="233"/>
      <c r="P91" s="126"/>
      <c r="Q91" s="126"/>
      <c r="R91" s="126"/>
      <c r="S91" s="126"/>
      <c r="T91" s="38"/>
      <c r="U91" s="233"/>
      <c r="V91" s="126"/>
      <c r="W91" s="126"/>
      <c r="X91" s="126"/>
      <c r="Y91" s="126"/>
      <c r="Z91" s="123"/>
      <c r="AA91" s="123"/>
      <c r="AB91" s="123"/>
      <c r="AC91" s="123"/>
      <c r="AD91" s="123"/>
      <c r="AE91" s="95"/>
      <c r="AF91" s="6">
        <f t="shared" si="13"/>
        <v>0</v>
      </c>
      <c r="AH91" s="6">
        <f t="shared" si="9"/>
        <v>0</v>
      </c>
      <c r="AI91" s="6">
        <f t="shared" si="8"/>
        <v>0</v>
      </c>
    </row>
    <row r="92" spans="1:35" ht="42.75" customHeight="1" outlineLevel="2" thickBot="1" x14ac:dyDescent="0.3">
      <c r="A92" s="226" t="s">
        <v>206</v>
      </c>
      <c r="B92" s="223" t="s">
        <v>142</v>
      </c>
      <c r="C92" s="8" t="s">
        <v>77</v>
      </c>
      <c r="D92" s="12" t="s">
        <v>16</v>
      </c>
      <c r="E92" s="68"/>
      <c r="F92" s="101">
        <f>(2800*2+250*3)*230000</f>
        <v>1460500000</v>
      </c>
      <c r="G92" s="76"/>
      <c r="H92" s="96"/>
      <c r="I92" s="126"/>
      <c r="J92" s="233"/>
      <c r="K92" s="126"/>
      <c r="L92" s="126"/>
      <c r="M92" s="126"/>
      <c r="N92" s="38"/>
      <c r="O92" s="135"/>
      <c r="P92" s="126"/>
      <c r="Q92" s="126"/>
      <c r="R92" s="126"/>
      <c r="S92" s="125"/>
      <c r="T92" s="38"/>
      <c r="U92" s="126"/>
      <c r="V92" s="126"/>
      <c r="W92" s="126"/>
      <c r="X92" s="126"/>
      <c r="Y92" s="126"/>
      <c r="Z92" s="123"/>
      <c r="AA92" s="123"/>
      <c r="AB92" s="123"/>
      <c r="AC92" s="123"/>
      <c r="AD92" s="123"/>
      <c r="AE92" s="95"/>
      <c r="AF92" s="6">
        <f>+G92-AE92</f>
        <v>0</v>
      </c>
      <c r="AH92" s="6">
        <f t="shared" si="9"/>
        <v>0</v>
      </c>
      <c r="AI92" s="6">
        <f t="shared" si="8"/>
        <v>0</v>
      </c>
    </row>
    <row r="93" spans="1:35" ht="18.75" outlineLevel="2" thickBot="1" x14ac:dyDescent="0.3">
      <c r="A93" s="227" t="s">
        <v>207</v>
      </c>
      <c r="B93" s="228" t="s">
        <v>140</v>
      </c>
      <c r="C93" s="197" t="s">
        <v>77</v>
      </c>
      <c r="D93" s="177" t="s">
        <v>16</v>
      </c>
      <c r="E93" s="178"/>
      <c r="F93" s="179">
        <v>1</v>
      </c>
      <c r="G93" s="180"/>
      <c r="H93" s="164"/>
      <c r="I93" s="234"/>
      <c r="J93" s="234"/>
      <c r="K93" s="234"/>
      <c r="L93" s="234"/>
      <c r="M93" s="234"/>
      <c r="N93" s="165"/>
      <c r="O93" s="234"/>
      <c r="P93" s="234"/>
      <c r="Q93" s="234"/>
      <c r="R93" s="234"/>
      <c r="S93" s="234"/>
      <c r="T93" s="165"/>
      <c r="U93" s="234"/>
      <c r="V93" s="234"/>
      <c r="W93" s="234"/>
      <c r="X93" s="234"/>
      <c r="Y93" s="234"/>
      <c r="Z93" s="234"/>
      <c r="AA93" s="234"/>
      <c r="AB93" s="234"/>
      <c r="AC93" s="234"/>
      <c r="AD93" s="234"/>
      <c r="AE93" s="166"/>
      <c r="AF93" s="6">
        <f t="shared" si="13"/>
        <v>0</v>
      </c>
      <c r="AH93" s="6">
        <f t="shared" si="9"/>
        <v>0</v>
      </c>
      <c r="AI93" s="6">
        <f t="shared" si="8"/>
        <v>0</v>
      </c>
    </row>
    <row r="94" spans="1:35" ht="36.75" customHeight="1" outlineLevel="1" thickBot="1" x14ac:dyDescent="0.3">
      <c r="A94" s="192">
        <v>8</v>
      </c>
      <c r="B94" s="193" t="s">
        <v>48</v>
      </c>
      <c r="C94" s="36"/>
      <c r="D94" s="36"/>
      <c r="E94" s="79"/>
      <c r="F94" s="36"/>
      <c r="G94" s="80"/>
      <c r="H94" s="116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121"/>
      <c r="AF94" s="6">
        <f t="shared" si="0"/>
        <v>0</v>
      </c>
      <c r="AH94" s="6">
        <f t="shared" si="9"/>
        <v>0</v>
      </c>
      <c r="AI94" s="6">
        <f t="shared" si="8"/>
        <v>0</v>
      </c>
    </row>
    <row r="95" spans="1:35" ht="79.5" customHeight="1" outlineLevel="2" thickBot="1" x14ac:dyDescent="0.3">
      <c r="A95" s="75" t="s">
        <v>93</v>
      </c>
      <c r="B95" s="70" t="s">
        <v>180</v>
      </c>
      <c r="C95" s="5" t="s">
        <v>77</v>
      </c>
      <c r="D95" s="32" t="s">
        <v>16</v>
      </c>
      <c r="E95" s="71"/>
      <c r="F95" s="101">
        <v>1</v>
      </c>
      <c r="G95" s="76"/>
      <c r="H95" s="96"/>
      <c r="I95" s="195"/>
      <c r="J95" s="232"/>
      <c r="K95" s="232"/>
      <c r="L95" s="195"/>
      <c r="M95" s="195"/>
      <c r="N95" s="38"/>
      <c r="O95" s="195"/>
      <c r="P95" s="195"/>
      <c r="Q95" s="195"/>
      <c r="R95" s="195"/>
      <c r="S95" s="195"/>
      <c r="T95" s="38"/>
      <c r="U95" s="195"/>
      <c r="V95" s="195"/>
      <c r="W95" s="195"/>
      <c r="X95" s="195"/>
      <c r="Y95" s="195"/>
      <c r="Z95" s="152"/>
      <c r="AA95" s="152"/>
      <c r="AB95" s="152"/>
      <c r="AC95" s="152"/>
      <c r="AD95" s="152"/>
      <c r="AE95" s="153"/>
      <c r="AF95" s="6">
        <f t="shared" si="0"/>
        <v>0</v>
      </c>
      <c r="AH95" s="6">
        <f t="shared" si="9"/>
        <v>0</v>
      </c>
      <c r="AI95" s="6">
        <f t="shared" si="8"/>
        <v>0</v>
      </c>
    </row>
    <row r="96" spans="1:35" ht="49.5" customHeight="1" outlineLevel="2" thickBot="1" x14ac:dyDescent="0.3">
      <c r="A96" s="198" t="s">
        <v>102</v>
      </c>
      <c r="B96" s="199" t="s">
        <v>155</v>
      </c>
      <c r="C96" s="160" t="s">
        <v>77</v>
      </c>
      <c r="D96" s="200" t="s">
        <v>16</v>
      </c>
      <c r="E96" s="178"/>
      <c r="F96" s="179">
        <v>1</v>
      </c>
      <c r="G96" s="180"/>
      <c r="H96" s="164"/>
      <c r="I96" s="181"/>
      <c r="J96" s="181"/>
      <c r="K96" s="234"/>
      <c r="L96" s="181"/>
      <c r="M96" s="181"/>
      <c r="N96" s="165"/>
      <c r="O96" s="181"/>
      <c r="P96" s="181"/>
      <c r="Q96" s="181"/>
      <c r="R96" s="181"/>
      <c r="S96" s="181"/>
      <c r="T96" s="165"/>
      <c r="U96" s="181"/>
      <c r="V96" s="181"/>
      <c r="W96" s="181"/>
      <c r="X96" s="181"/>
      <c r="Y96" s="181"/>
      <c r="Z96" s="134"/>
      <c r="AA96" s="134"/>
      <c r="AB96" s="134"/>
      <c r="AC96" s="134"/>
      <c r="AD96" s="134"/>
      <c r="AE96" s="166"/>
      <c r="AF96" s="6">
        <f t="shared" si="0"/>
        <v>0</v>
      </c>
      <c r="AH96" s="6">
        <f t="shared" si="9"/>
        <v>0</v>
      </c>
      <c r="AI96" s="6">
        <f t="shared" si="8"/>
        <v>0</v>
      </c>
    </row>
    <row r="97" spans="1:35" ht="36.75" customHeight="1" outlineLevel="1" thickBot="1" x14ac:dyDescent="0.3">
      <c r="A97" s="192">
        <v>9</v>
      </c>
      <c r="B97" s="193" t="s">
        <v>191</v>
      </c>
      <c r="C97" s="36"/>
      <c r="D97" s="36"/>
      <c r="E97" s="79"/>
      <c r="F97" s="36"/>
      <c r="G97" s="80"/>
      <c r="H97" s="116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121"/>
      <c r="AF97" s="6">
        <f t="shared" si="0"/>
        <v>0</v>
      </c>
      <c r="AH97" s="6">
        <f t="shared" si="9"/>
        <v>0</v>
      </c>
      <c r="AI97" s="6">
        <f t="shared" si="8"/>
        <v>0</v>
      </c>
    </row>
    <row r="98" spans="1:35" ht="21.75" customHeight="1" outlineLevel="2" thickBot="1" x14ac:dyDescent="0.3">
      <c r="A98" s="75" t="s">
        <v>41</v>
      </c>
      <c r="B98" s="70" t="s">
        <v>192</v>
      </c>
      <c r="C98" s="5" t="s">
        <v>77</v>
      </c>
      <c r="D98" s="32" t="s">
        <v>2</v>
      </c>
      <c r="E98" s="76"/>
      <c r="F98" s="104">
        <f>5335+1468</f>
        <v>6803</v>
      </c>
      <c r="G98" s="76"/>
      <c r="H98" s="96"/>
      <c r="I98" s="232"/>
      <c r="J98" s="195"/>
      <c r="K98" s="195"/>
      <c r="L98" s="195"/>
      <c r="M98" s="195"/>
      <c r="N98" s="38"/>
      <c r="O98" s="195"/>
      <c r="P98" s="195"/>
      <c r="Q98" s="195"/>
      <c r="R98" s="195"/>
      <c r="S98" s="195"/>
      <c r="T98" s="38"/>
      <c r="U98" s="195"/>
      <c r="V98" s="195"/>
      <c r="W98" s="195"/>
      <c r="X98" s="195"/>
      <c r="Y98" s="195"/>
      <c r="Z98" s="152"/>
      <c r="AA98" s="152"/>
      <c r="AB98" s="152"/>
      <c r="AC98" s="152"/>
      <c r="AD98" s="152"/>
      <c r="AE98" s="153"/>
      <c r="AF98" s="6">
        <f t="shared" si="0"/>
        <v>0</v>
      </c>
      <c r="AH98" s="6">
        <f t="shared" si="9"/>
        <v>0</v>
      </c>
      <c r="AI98" s="6">
        <f t="shared" si="8"/>
        <v>0</v>
      </c>
    </row>
    <row r="99" spans="1:35" ht="21.75" customHeight="1" outlineLevel="2" thickBot="1" x14ac:dyDescent="0.3">
      <c r="A99" s="75" t="s">
        <v>208</v>
      </c>
      <c r="B99" s="70" t="s">
        <v>193</v>
      </c>
      <c r="C99" s="8" t="s">
        <v>84</v>
      </c>
      <c r="D99" s="32" t="s">
        <v>2</v>
      </c>
      <c r="E99" s="76"/>
      <c r="F99" s="104">
        <v>27280</v>
      </c>
      <c r="G99" s="76"/>
      <c r="H99" s="96"/>
      <c r="I99" s="129"/>
      <c r="J99" s="129"/>
      <c r="K99" s="129"/>
      <c r="L99" s="235"/>
      <c r="M99" s="129"/>
      <c r="N99" s="38"/>
      <c r="O99" s="129"/>
      <c r="P99" s="129"/>
      <c r="Q99" s="129"/>
      <c r="R99" s="129"/>
      <c r="S99" s="129"/>
      <c r="T99" s="38"/>
      <c r="U99" s="129"/>
      <c r="V99" s="129"/>
      <c r="W99" s="129"/>
      <c r="X99" s="129"/>
      <c r="Y99" s="129"/>
      <c r="Z99" s="127"/>
      <c r="AA99" s="127"/>
      <c r="AB99" s="127"/>
      <c r="AC99" s="127"/>
      <c r="AD99" s="127"/>
      <c r="AE99" s="95"/>
      <c r="AF99" s="6">
        <f t="shared" ref="AF99" si="14">+G99-AE99</f>
        <v>0</v>
      </c>
      <c r="AH99" s="6">
        <f t="shared" si="9"/>
        <v>0</v>
      </c>
      <c r="AI99" s="6">
        <f t="shared" si="8"/>
        <v>0</v>
      </c>
    </row>
    <row r="100" spans="1:35" ht="21.75" customHeight="1" outlineLevel="2" thickBot="1" x14ac:dyDescent="0.3">
      <c r="A100" s="75" t="s">
        <v>209</v>
      </c>
      <c r="B100" s="70" t="s">
        <v>194</v>
      </c>
      <c r="C100" s="8" t="s">
        <v>84</v>
      </c>
      <c r="D100" s="32" t="s">
        <v>2</v>
      </c>
      <c r="E100" s="76"/>
      <c r="F100" s="104">
        <v>86542</v>
      </c>
      <c r="G100" s="76"/>
      <c r="H100" s="96"/>
      <c r="I100" s="129"/>
      <c r="J100" s="129"/>
      <c r="K100" s="129"/>
      <c r="L100" s="129"/>
      <c r="M100" s="129"/>
      <c r="N100" s="38"/>
      <c r="O100" s="129"/>
      <c r="P100" s="129"/>
      <c r="Q100" s="129"/>
      <c r="R100" s="129"/>
      <c r="S100" s="129"/>
      <c r="T100" s="38"/>
      <c r="U100" s="129"/>
      <c r="V100" s="129"/>
      <c r="W100" s="235"/>
      <c r="X100" s="129"/>
      <c r="Y100" s="129"/>
      <c r="Z100" s="127"/>
      <c r="AA100" s="127"/>
      <c r="AB100" s="127"/>
      <c r="AC100" s="127"/>
      <c r="AD100" s="127"/>
      <c r="AE100" s="95"/>
      <c r="AF100" s="6">
        <f t="shared" si="0"/>
        <v>0</v>
      </c>
      <c r="AH100" s="6">
        <f t="shared" si="9"/>
        <v>0</v>
      </c>
      <c r="AI100" s="6">
        <f t="shared" si="8"/>
        <v>0</v>
      </c>
    </row>
    <row r="101" spans="1:35" ht="36" hidden="1" customHeight="1" outlineLevel="1" thickBot="1" x14ac:dyDescent="0.3">
      <c r="A101" s="57" t="s">
        <v>86</v>
      </c>
      <c r="B101" s="58" t="s">
        <v>87</v>
      </c>
      <c r="C101" s="4"/>
      <c r="D101" s="4"/>
      <c r="E101" s="59"/>
      <c r="F101" s="102"/>
      <c r="G101" s="60"/>
      <c r="H101" s="114"/>
      <c r="I101" s="124"/>
      <c r="J101" s="124"/>
      <c r="K101" s="124"/>
      <c r="L101" s="124"/>
      <c r="M101" s="124"/>
      <c r="N101" s="26"/>
      <c r="O101" s="124"/>
      <c r="P101" s="124"/>
      <c r="Q101" s="124"/>
      <c r="R101" s="124"/>
      <c r="S101" s="124"/>
      <c r="T101" s="26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0"/>
      <c r="AF101" s="6">
        <f t="shared" ref="AF101:AF102" si="15">+G101-AE101</f>
        <v>0</v>
      </c>
      <c r="AH101" s="6">
        <f t="shared" si="9"/>
        <v>0</v>
      </c>
      <c r="AI101" s="6">
        <f t="shared" si="8"/>
        <v>0</v>
      </c>
    </row>
    <row r="102" spans="1:35" ht="30.75" hidden="1" customHeight="1" outlineLevel="2" thickBot="1" x14ac:dyDescent="0.3">
      <c r="A102" s="61" t="s">
        <v>112</v>
      </c>
      <c r="B102" s="72" t="s">
        <v>87</v>
      </c>
      <c r="C102" s="8" t="s">
        <v>73</v>
      </c>
      <c r="D102" s="8" t="s">
        <v>16</v>
      </c>
      <c r="E102" s="63"/>
      <c r="F102" s="103">
        <v>0</v>
      </c>
      <c r="G102" s="64"/>
      <c r="H102" s="96"/>
      <c r="I102" s="127"/>
      <c r="J102" s="127"/>
      <c r="K102" s="127"/>
      <c r="L102" s="127"/>
      <c r="M102" s="127"/>
      <c r="N102" s="38"/>
      <c r="O102" s="127"/>
      <c r="P102" s="127"/>
      <c r="Q102" s="127"/>
      <c r="R102" s="127"/>
      <c r="S102" s="127"/>
      <c r="T102" s="38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95"/>
      <c r="AF102" s="6">
        <f t="shared" si="15"/>
        <v>0</v>
      </c>
      <c r="AH102" s="6">
        <f t="shared" si="9"/>
        <v>0</v>
      </c>
      <c r="AI102" s="6">
        <f t="shared" si="8"/>
        <v>0</v>
      </c>
    </row>
    <row r="103" spans="1:35" ht="25.5" customHeight="1" collapsed="1" thickBot="1" x14ac:dyDescent="0.3">
      <c r="A103" s="259" t="s">
        <v>40</v>
      </c>
      <c r="B103" s="260"/>
      <c r="C103" s="29"/>
      <c r="D103" s="28"/>
      <c r="E103" s="73"/>
      <c r="F103" s="29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6">
        <f t="shared" si="0"/>
        <v>0</v>
      </c>
      <c r="AH103" s="6">
        <f t="shared" si="9"/>
        <v>0</v>
      </c>
      <c r="AI103" s="6">
        <f t="shared" si="8"/>
        <v>0</v>
      </c>
    </row>
    <row r="104" spans="1:35" ht="21" customHeight="1" thickBot="1" x14ac:dyDescent="0.3">
      <c r="A104" s="57">
        <v>9</v>
      </c>
      <c r="B104" s="78" t="s">
        <v>147</v>
      </c>
      <c r="C104" s="36"/>
      <c r="D104" s="36"/>
      <c r="E104" s="79"/>
      <c r="F104" s="105"/>
      <c r="G104" s="80"/>
      <c r="H104" s="116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121"/>
      <c r="AF104" s="6">
        <f t="shared" si="0"/>
        <v>0</v>
      </c>
      <c r="AH104" s="6">
        <f t="shared" si="9"/>
        <v>0</v>
      </c>
      <c r="AI104" s="6">
        <f t="shared" si="8"/>
        <v>0</v>
      </c>
    </row>
    <row r="105" spans="1:35" ht="68.25" customHeight="1" outlineLevel="1" thickBot="1" x14ac:dyDescent="0.3">
      <c r="A105" s="81" t="s">
        <v>41</v>
      </c>
      <c r="B105" s="159" t="s">
        <v>148</v>
      </c>
      <c r="C105" s="160" t="s">
        <v>153</v>
      </c>
      <c r="D105" s="207" t="s">
        <v>42</v>
      </c>
      <c r="E105" s="163"/>
      <c r="F105" s="207">
        <v>0.08</v>
      </c>
      <c r="G105" s="163"/>
      <c r="H105" s="164"/>
      <c r="I105" s="236"/>
      <c r="J105" s="236"/>
      <c r="K105" s="236"/>
      <c r="L105" s="236"/>
      <c r="M105" s="236"/>
      <c r="N105" s="165"/>
      <c r="O105" s="236"/>
      <c r="P105" s="236"/>
      <c r="Q105" s="236"/>
      <c r="R105" s="236"/>
      <c r="S105" s="236"/>
      <c r="T105" s="165"/>
      <c r="U105" s="236"/>
      <c r="V105" s="236"/>
      <c r="W105" s="236"/>
      <c r="X105" s="236"/>
      <c r="Y105" s="236"/>
      <c r="Z105" s="236"/>
      <c r="AA105" s="236"/>
      <c r="AB105" s="236"/>
      <c r="AC105" s="236"/>
      <c r="AD105" s="236"/>
      <c r="AE105" s="166"/>
      <c r="AF105" s="6">
        <f t="shared" si="0"/>
        <v>0</v>
      </c>
      <c r="AH105" s="6">
        <f t="shared" si="9"/>
        <v>0</v>
      </c>
      <c r="AI105" s="6">
        <f t="shared" si="8"/>
        <v>0</v>
      </c>
    </row>
    <row r="106" spans="1:35" ht="25.5" customHeight="1" thickBot="1" x14ac:dyDescent="0.3">
      <c r="A106" s="259" t="s">
        <v>150</v>
      </c>
      <c r="B106" s="260"/>
      <c r="C106" s="210"/>
      <c r="D106" s="211"/>
      <c r="E106" s="212"/>
      <c r="F106" s="210"/>
      <c r="G106" s="213"/>
      <c r="H106" s="214"/>
      <c r="I106" s="215"/>
      <c r="J106" s="215"/>
      <c r="K106" s="215"/>
      <c r="L106" s="215"/>
      <c r="M106" s="215"/>
      <c r="N106" s="215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6"/>
      <c r="AF106" s="6">
        <f t="shared" si="0"/>
        <v>0</v>
      </c>
      <c r="AH106" s="6">
        <f t="shared" si="9"/>
        <v>0</v>
      </c>
      <c r="AI106" s="6">
        <f t="shared" si="8"/>
        <v>0</v>
      </c>
    </row>
    <row r="107" spans="1:35" ht="9.75" customHeight="1" thickBot="1" x14ac:dyDescent="0.3">
      <c r="A107" s="82"/>
      <c r="B107" s="13"/>
      <c r="C107" s="14"/>
      <c r="D107" s="14"/>
      <c r="E107" s="83"/>
      <c r="F107" s="14"/>
      <c r="G107" s="84"/>
      <c r="H107" s="27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208"/>
      <c r="AA107" s="208"/>
      <c r="AB107" s="208"/>
      <c r="AC107" s="208"/>
      <c r="AD107" s="208"/>
      <c r="AE107" s="209"/>
      <c r="AF107" s="6"/>
      <c r="AH107" s="6"/>
      <c r="AI107" s="6"/>
    </row>
    <row r="108" spans="1:35" ht="39" customHeight="1" thickBot="1" x14ac:dyDescent="0.3">
      <c r="A108" s="259" t="s">
        <v>43</v>
      </c>
      <c r="B108" s="260"/>
      <c r="C108" s="29"/>
      <c r="D108" s="30"/>
      <c r="E108" s="85"/>
      <c r="F108" s="106"/>
      <c r="G108" s="86"/>
      <c r="H108" s="117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141"/>
      <c r="AF108" s="6">
        <f t="shared" si="0"/>
        <v>0</v>
      </c>
      <c r="AH108" s="6">
        <f t="shared" si="9"/>
        <v>0</v>
      </c>
      <c r="AI108" s="6">
        <f t="shared" si="8"/>
        <v>0</v>
      </c>
    </row>
    <row r="109" spans="1:35" ht="36.75" customHeight="1" thickBot="1" x14ac:dyDescent="0.3">
      <c r="A109" s="261" t="s">
        <v>151</v>
      </c>
      <c r="B109" s="262"/>
      <c r="C109" s="33"/>
      <c r="D109" s="34"/>
      <c r="E109" s="87"/>
      <c r="F109" s="107"/>
      <c r="G109" s="88"/>
      <c r="H109" s="118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142"/>
      <c r="AF109" s="6">
        <f t="shared" si="0"/>
        <v>0</v>
      </c>
      <c r="AH109" s="6">
        <f t="shared" si="9"/>
        <v>0</v>
      </c>
      <c r="AI109" s="6">
        <f t="shared" si="8"/>
        <v>0</v>
      </c>
    </row>
    <row r="110" spans="1:35" ht="18.75" thickBot="1" x14ac:dyDescent="0.3">
      <c r="A110" s="201"/>
      <c r="B110" s="202"/>
      <c r="C110" s="203"/>
      <c r="D110" s="203"/>
      <c r="E110" s="204"/>
      <c r="F110" s="204"/>
      <c r="G110" s="205"/>
      <c r="H110" s="206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143"/>
      <c r="AF110" s="6"/>
    </row>
    <row r="111" spans="1:35" x14ac:dyDescent="0.25">
      <c r="N111" s="21"/>
      <c r="T111" s="21"/>
      <c r="AF111" s="6"/>
    </row>
    <row r="112" spans="1:35" x14ac:dyDescent="0.25">
      <c r="N112" s="21"/>
      <c r="T112" s="21"/>
      <c r="AF112" s="6"/>
    </row>
    <row r="113" spans="1:32" x14ac:dyDescent="0.25">
      <c r="N113" s="21"/>
      <c r="T113" s="21"/>
      <c r="AF113" s="6"/>
    </row>
    <row r="114" spans="1:32" x14ac:dyDescent="0.25">
      <c r="A114" s="284" t="s">
        <v>78</v>
      </c>
      <c r="B114" s="284"/>
      <c r="C114" s="284"/>
      <c r="D114" s="14"/>
      <c r="F114" s="243"/>
      <c r="G114" s="254" t="s">
        <v>79</v>
      </c>
      <c r="H114" s="254"/>
      <c r="I114" s="254" t="s">
        <v>80</v>
      </c>
      <c r="J114" s="254"/>
      <c r="K114" s="254" t="s">
        <v>81</v>
      </c>
      <c r="L114" s="254"/>
      <c r="M114" s="244"/>
      <c r="AF114" s="6"/>
    </row>
    <row r="115" spans="1:32" ht="36" x14ac:dyDescent="0.25">
      <c r="A115" s="285" t="s">
        <v>77</v>
      </c>
      <c r="B115" s="55" t="s">
        <v>152</v>
      </c>
      <c r="C115" s="286"/>
      <c r="D115" s="43"/>
      <c r="E115" s="238" t="s">
        <v>77</v>
      </c>
      <c r="F115" s="245">
        <f>SUMIF($C$11:$C$105,"=C",$G$11:$G$105)</f>
        <v>0</v>
      </c>
      <c r="G115" s="245">
        <f>SUMIF($C$11:$C$105,"=C",$H$11:$H$105)</f>
        <v>0</v>
      </c>
      <c r="H115" s="246" t="e">
        <f>G115/$F$119</f>
        <v>#DIV/0!</v>
      </c>
      <c r="I115" s="245">
        <f>SUMIF($C$11:$C$105,"=C",$N$11:$N$105)</f>
        <v>0</v>
      </c>
      <c r="J115" s="246" t="e">
        <f>I115/$F$119</f>
        <v>#DIV/0!</v>
      </c>
      <c r="K115" s="245">
        <f>SUMIF($C$11:$C$105,"=C",$T$11:$T$105)</f>
        <v>0</v>
      </c>
      <c r="L115" s="246" t="e">
        <f>K115/$F$119</f>
        <v>#DIV/0!</v>
      </c>
      <c r="M115" s="244"/>
      <c r="AF115" s="6"/>
    </row>
    <row r="116" spans="1:32" ht="36" x14ac:dyDescent="0.25">
      <c r="A116" s="285"/>
      <c r="B116" s="56" t="s">
        <v>195</v>
      </c>
      <c r="C116" s="286"/>
      <c r="D116" s="43"/>
      <c r="E116" s="239" t="s">
        <v>82</v>
      </c>
      <c r="F116" s="245">
        <f>SUMIF($C$11:$C$105,"=T",$G$11:$G$105)</f>
        <v>0</v>
      </c>
      <c r="G116" s="245">
        <f>SUMIF($C$11:$C$105,"=T",$H$11:$H$105)</f>
        <v>0</v>
      </c>
      <c r="H116" s="246" t="e">
        <f>G116/$F$119</f>
        <v>#DIV/0!</v>
      </c>
      <c r="I116" s="245">
        <f>SUMIF($C$11:$C$105,"=T",$N$11:$N$105)</f>
        <v>0</v>
      </c>
      <c r="J116" s="246" t="e">
        <f>I116/$F$119</f>
        <v>#DIV/0!</v>
      </c>
      <c r="K116" s="245">
        <f>SUMIF($C$11:$C$105,"=T",$T$11:$T$105)</f>
        <v>0</v>
      </c>
      <c r="L116" s="246" t="e">
        <f>K116/$F$119</f>
        <v>#DIV/0!</v>
      </c>
      <c r="M116" s="244"/>
      <c r="AF116" s="6"/>
    </row>
    <row r="117" spans="1:32" x14ac:dyDescent="0.25">
      <c r="A117" s="285" t="s">
        <v>82</v>
      </c>
      <c r="B117" s="42" t="s">
        <v>83</v>
      </c>
      <c r="C117" s="287"/>
      <c r="D117" s="43"/>
      <c r="E117" s="240" t="s">
        <v>84</v>
      </c>
      <c r="F117" s="245">
        <f>SUMIF($C$11:$C$105,"=N",$G$11:$G$105)</f>
        <v>0</v>
      </c>
      <c r="G117" s="245">
        <f>SUMIF($C$11:$C$105,"=N",$H$11:$H$105)</f>
        <v>0</v>
      </c>
      <c r="H117" s="246" t="e">
        <f>G117/$F$119</f>
        <v>#DIV/0!</v>
      </c>
      <c r="I117" s="245">
        <f>SUMIF($C$11:$C$105,"=N",$N$11:$N$105)</f>
        <v>0</v>
      </c>
      <c r="J117" s="246" t="e">
        <f>I117/$F$119</f>
        <v>#DIV/0!</v>
      </c>
      <c r="K117" s="245">
        <f>SUMIF($C$11:$C$105,"=N",$T$11:$T$105)</f>
        <v>0</v>
      </c>
      <c r="L117" s="246" t="e">
        <f>K117/$F$119</f>
        <v>#DIV/0!</v>
      </c>
      <c r="M117" s="244"/>
      <c r="AD117" s="52"/>
      <c r="AE117" s="50"/>
      <c r="AF117" s="6"/>
    </row>
    <row r="118" spans="1:32" x14ac:dyDescent="0.25">
      <c r="A118" s="285"/>
      <c r="B118" s="42" t="s">
        <v>196</v>
      </c>
      <c r="C118" s="287"/>
      <c r="D118" s="43"/>
      <c r="E118" s="241" t="s">
        <v>153</v>
      </c>
      <c r="F118" s="245">
        <f>SUMIF($C$11:$C$105,"=E",$G$11:$G$105)</f>
        <v>0</v>
      </c>
      <c r="G118" s="245">
        <f>SUMIF($C$11:$C$105,"=E",$H$11:$H$105)</f>
        <v>0</v>
      </c>
      <c r="H118" s="246" t="e">
        <f>G118/$F$119</f>
        <v>#DIV/0!</v>
      </c>
      <c r="I118" s="245">
        <f>SUMIF($C$11:$C$105,"=E",$N$11:$N$105)</f>
        <v>0</v>
      </c>
      <c r="J118" s="246" t="e">
        <f>I118/$F$119</f>
        <v>#DIV/0!</v>
      </c>
      <c r="K118" s="245">
        <f>SUMIF($C$11:$C$105,"=E",$T$11:$T$105)</f>
        <v>0</v>
      </c>
      <c r="L118" s="246" t="e">
        <f>K118/$F$119</f>
        <v>#DIV/0!</v>
      </c>
      <c r="M118" s="244"/>
      <c r="AF118" s="6"/>
    </row>
    <row r="119" spans="1:32" ht="21.75" customHeight="1" x14ac:dyDescent="0.25">
      <c r="A119" s="48" t="s">
        <v>84</v>
      </c>
      <c r="B119" s="42" t="s">
        <v>85</v>
      </c>
      <c r="C119" s="44"/>
      <c r="D119" s="43"/>
      <c r="E119" s="242" t="s">
        <v>74</v>
      </c>
      <c r="F119" s="245">
        <f>SUM(F115:F118)</f>
        <v>0</v>
      </c>
      <c r="G119" s="245">
        <f>SUM(G115:G118)</f>
        <v>0</v>
      </c>
      <c r="H119" s="246" t="e">
        <f>G119/$F$119</f>
        <v>#DIV/0!</v>
      </c>
      <c r="I119" s="245">
        <f>SUM(I115:I118)</f>
        <v>0</v>
      </c>
      <c r="J119" s="246" t="e">
        <f>J115+J116+J117+J118</f>
        <v>#DIV/0!</v>
      </c>
      <c r="K119" s="247">
        <f>SUM(K115:K118)</f>
        <v>0</v>
      </c>
      <c r="L119" s="246" t="e">
        <f>SUM(L115:L118)</f>
        <v>#DIV/0!</v>
      </c>
      <c r="M119" s="246" t="e">
        <f>H119+J119+L119</f>
        <v>#DIV/0!</v>
      </c>
      <c r="AE119" s="51"/>
      <c r="AF119" s="6"/>
    </row>
    <row r="120" spans="1:32" ht="23.25" customHeight="1" x14ac:dyDescent="0.25">
      <c r="A120" s="97" t="s">
        <v>153</v>
      </c>
      <c r="B120" s="42" t="s">
        <v>147</v>
      </c>
      <c r="C120" s="45"/>
      <c r="D120" s="43"/>
      <c r="F120" s="243"/>
      <c r="G120" s="248"/>
      <c r="H120" s="249"/>
      <c r="I120" s="244"/>
      <c r="J120" s="244"/>
      <c r="K120" s="244"/>
      <c r="L120" s="244"/>
      <c r="M120" s="244"/>
      <c r="AF120" s="6"/>
    </row>
    <row r="121" spans="1:32" ht="24.75" customHeight="1" x14ac:dyDescent="0.25">
      <c r="D121" s="43"/>
      <c r="F121" s="15"/>
      <c r="G121" s="46"/>
      <c r="H121" s="16"/>
      <c r="I121" s="47"/>
      <c r="AF121" s="6"/>
    </row>
    <row r="122" spans="1:32" x14ac:dyDescent="0.25">
      <c r="AF122" s="6"/>
    </row>
    <row r="123" spans="1:32" x14ac:dyDescent="0.25">
      <c r="AF123" s="6"/>
    </row>
    <row r="124" spans="1:32" x14ac:dyDescent="0.25">
      <c r="AF124" s="6"/>
    </row>
    <row r="125" spans="1:32" x14ac:dyDescent="0.25">
      <c r="AF125" s="6"/>
    </row>
    <row r="126" spans="1:32" x14ac:dyDescent="0.25">
      <c r="AF126" s="6"/>
    </row>
  </sheetData>
  <autoFilter ref="A7:WWS106"/>
  <mergeCells count="58">
    <mergeCell ref="A114:C114"/>
    <mergeCell ref="A115:A116"/>
    <mergeCell ref="C115:C116"/>
    <mergeCell ref="A117:A118"/>
    <mergeCell ref="C117:C118"/>
    <mergeCell ref="G114:H114"/>
    <mergeCell ref="I114:J114"/>
    <mergeCell ref="A3:G3"/>
    <mergeCell ref="H1:AE1"/>
    <mergeCell ref="Z5:Z6"/>
    <mergeCell ref="AA5:AA6"/>
    <mergeCell ref="AD5:AD6"/>
    <mergeCell ref="AB5:AB6"/>
    <mergeCell ref="AC5:AC6"/>
    <mergeCell ref="X5:X6"/>
    <mergeCell ref="Y5:Y6"/>
    <mergeCell ref="H3:AE3"/>
    <mergeCell ref="V5:V6"/>
    <mergeCell ref="W5:W6"/>
    <mergeCell ref="K5:K6"/>
    <mergeCell ref="H2:AE2"/>
    <mergeCell ref="S5:S6"/>
    <mergeCell ref="T5:T6"/>
    <mergeCell ref="U5:U6"/>
    <mergeCell ref="L5:L6"/>
    <mergeCell ref="M5:M6"/>
    <mergeCell ref="N5:N6"/>
    <mergeCell ref="O5:O6"/>
    <mergeCell ref="P5:P6"/>
    <mergeCell ref="Q5:Q6"/>
    <mergeCell ref="R5:R6"/>
    <mergeCell ref="F5:F6"/>
    <mergeCell ref="G5:G6"/>
    <mergeCell ref="H5:H6"/>
    <mergeCell ref="I5:I6"/>
    <mergeCell ref="J5:J6"/>
    <mergeCell ref="I4:K4"/>
    <mergeCell ref="L4:M4"/>
    <mergeCell ref="K114:L114"/>
    <mergeCell ref="A1:G1"/>
    <mergeCell ref="A2:G2"/>
    <mergeCell ref="A103:B103"/>
    <mergeCell ref="A46:B46"/>
    <mergeCell ref="A8:G8"/>
    <mergeCell ref="A5:A6"/>
    <mergeCell ref="B5:B6"/>
    <mergeCell ref="C5:C6"/>
    <mergeCell ref="D5:D6"/>
    <mergeCell ref="E5:E6"/>
    <mergeCell ref="A106:B106"/>
    <mergeCell ref="A108:B108"/>
    <mergeCell ref="A109:B109"/>
    <mergeCell ref="X4:Y4"/>
    <mergeCell ref="Z4:AB4"/>
    <mergeCell ref="AC4:AD4"/>
    <mergeCell ref="O4:Q4"/>
    <mergeCell ref="R4:S4"/>
    <mergeCell ref="U4:W4"/>
  </mergeCells>
  <phoneticPr fontId="16" type="noConversion"/>
  <conditionalFormatting sqref="C45 C102">
    <cfRule type="containsText" dxfId="39" priority="170" operator="containsText" text="I">
      <formula>NOT(ISERROR(SEARCH("I",C45)))</formula>
    </cfRule>
    <cfRule type="containsText" dxfId="38" priority="171" operator="containsText" text="C">
      <formula>NOT(ISERROR(SEARCH("C",C45)))</formula>
    </cfRule>
    <cfRule type="containsText" dxfId="37" priority="172" operator="containsText" text="N">
      <formula>NOT(ISERROR(SEARCH("N",C45)))</formula>
    </cfRule>
    <cfRule type="containsText" dxfId="36" priority="173" operator="containsText" text="T">
      <formula>NOT(ISERROR(SEARCH("T",C45)))</formula>
    </cfRule>
  </conditionalFormatting>
  <conditionalFormatting sqref="C11:C16 C19:C24 C27:C35 C39:C41 C95:C96 C98:C100 C83:C93 C63 C49:C56 C58:C61 C66:C78 C43 C105">
    <cfRule type="containsText" dxfId="35" priority="167" operator="containsText" text="C">
      <formula>NOT(ISERROR(SEARCH("C",C11)))</formula>
    </cfRule>
    <cfRule type="containsText" dxfId="34" priority="168" operator="containsText" text="N">
      <formula>NOT(ISERROR(SEARCH("N",C11)))</formula>
    </cfRule>
    <cfRule type="containsText" dxfId="33" priority="169" operator="containsText" text="T">
      <formula>NOT(ISERROR(SEARCH("T",C11)))</formula>
    </cfRule>
  </conditionalFormatting>
  <conditionalFormatting sqref="C11:C16 C19:C24 C27:C35 C39:C41 C95:C96 C98:C100 C85:C93 C63 C49:C56 C58:C61 C66:C78 C43 C105">
    <cfRule type="containsText" dxfId="32" priority="166" operator="containsText" text="E">
      <formula>NOT(ISERROR(SEARCH("E",C11)))</formula>
    </cfRule>
  </conditionalFormatting>
  <conditionalFormatting sqref="C36">
    <cfRule type="containsText" dxfId="31" priority="48" operator="containsText" text="C">
      <formula>NOT(ISERROR(SEARCH("C",C36)))</formula>
    </cfRule>
    <cfRule type="containsText" dxfId="30" priority="49" operator="containsText" text="N">
      <formula>NOT(ISERROR(SEARCH("N",C36)))</formula>
    </cfRule>
    <cfRule type="containsText" dxfId="29" priority="50" operator="containsText" text="T">
      <formula>NOT(ISERROR(SEARCH("T",C36)))</formula>
    </cfRule>
  </conditionalFormatting>
  <conditionalFormatting sqref="C36">
    <cfRule type="containsText" dxfId="28" priority="47" operator="containsText" text="A">
      <formula>NOT(ISERROR(SEARCH("A",C36)))</formula>
    </cfRule>
  </conditionalFormatting>
  <conditionalFormatting sqref="C62">
    <cfRule type="containsText" dxfId="27" priority="39" operator="containsText" text="C">
      <formula>NOT(ISERROR(SEARCH("C",C62)))</formula>
    </cfRule>
    <cfRule type="containsText" dxfId="26" priority="40" operator="containsText" text="N">
      <formula>NOT(ISERROR(SEARCH("N",C62)))</formula>
    </cfRule>
    <cfRule type="containsText" dxfId="25" priority="41" operator="containsText" text="T">
      <formula>NOT(ISERROR(SEARCH("T",C62)))</formula>
    </cfRule>
  </conditionalFormatting>
  <conditionalFormatting sqref="C62">
    <cfRule type="containsText" dxfId="24" priority="38" operator="containsText" text="A">
      <formula>NOT(ISERROR(SEARCH("A",C62)))</formula>
    </cfRule>
  </conditionalFormatting>
  <conditionalFormatting sqref="C57">
    <cfRule type="containsText" dxfId="23" priority="35" operator="containsText" text="C">
      <formula>NOT(ISERROR(SEARCH("C",C57)))</formula>
    </cfRule>
    <cfRule type="containsText" dxfId="22" priority="36" operator="containsText" text="N">
      <formula>NOT(ISERROR(SEARCH("N",C57)))</formula>
    </cfRule>
    <cfRule type="containsText" dxfId="21" priority="37" operator="containsText" text="T">
      <formula>NOT(ISERROR(SEARCH("T",C57)))</formula>
    </cfRule>
  </conditionalFormatting>
  <conditionalFormatting sqref="C57">
    <cfRule type="containsText" dxfId="20" priority="34" operator="containsText" text="A">
      <formula>NOT(ISERROR(SEARCH("A",C57)))</formula>
    </cfRule>
  </conditionalFormatting>
  <conditionalFormatting sqref="C42">
    <cfRule type="containsText" dxfId="19" priority="26" operator="containsText" text="C">
      <formula>NOT(ISERROR(SEARCH("C",C42)))</formula>
    </cfRule>
    <cfRule type="containsText" dxfId="18" priority="27" operator="containsText" text="N">
      <formula>NOT(ISERROR(SEARCH("N",C42)))</formula>
    </cfRule>
    <cfRule type="containsText" dxfId="17" priority="28" operator="containsText" text="T">
      <formula>NOT(ISERROR(SEARCH("T",C42)))</formula>
    </cfRule>
  </conditionalFormatting>
  <conditionalFormatting sqref="C42">
    <cfRule type="containsText" dxfId="16" priority="25" operator="containsText" text="A">
      <formula>NOT(ISERROR(SEARCH("A",C42)))</formula>
    </cfRule>
  </conditionalFormatting>
  <conditionalFormatting sqref="C64">
    <cfRule type="containsText" dxfId="15" priority="22" operator="containsText" text="C">
      <formula>NOT(ISERROR(SEARCH("C",C64)))</formula>
    </cfRule>
    <cfRule type="containsText" dxfId="14" priority="23" operator="containsText" text="N">
      <formula>NOT(ISERROR(SEARCH("N",C64)))</formula>
    </cfRule>
    <cfRule type="containsText" dxfId="13" priority="24" operator="containsText" text="T">
      <formula>NOT(ISERROR(SEARCH("T",C64)))</formula>
    </cfRule>
  </conditionalFormatting>
  <conditionalFormatting sqref="C64">
    <cfRule type="containsText" dxfId="12" priority="21" operator="containsText" text="A">
      <formula>NOT(ISERROR(SEARCH("A",C64)))</formula>
    </cfRule>
  </conditionalFormatting>
  <conditionalFormatting sqref="C65">
    <cfRule type="containsText" dxfId="11" priority="18" operator="containsText" text="C">
      <formula>NOT(ISERROR(SEARCH("C",C65)))</formula>
    </cfRule>
    <cfRule type="containsText" dxfId="10" priority="19" operator="containsText" text="N">
      <formula>NOT(ISERROR(SEARCH("N",C65)))</formula>
    </cfRule>
    <cfRule type="containsText" dxfId="9" priority="20" operator="containsText" text="T">
      <formula>NOT(ISERROR(SEARCH("T",C65)))</formula>
    </cfRule>
  </conditionalFormatting>
  <conditionalFormatting sqref="C65">
    <cfRule type="containsText" dxfId="8" priority="17" operator="containsText" text="A">
      <formula>NOT(ISERROR(SEARCH("A",C65)))</formula>
    </cfRule>
  </conditionalFormatting>
  <conditionalFormatting sqref="C80">
    <cfRule type="containsText" dxfId="7" priority="6" operator="containsText" text="C">
      <formula>NOT(ISERROR(SEARCH("C",C80)))</formula>
    </cfRule>
    <cfRule type="containsText" dxfId="6" priority="7" operator="containsText" text="N">
      <formula>NOT(ISERROR(SEARCH("N",C80)))</formula>
    </cfRule>
    <cfRule type="containsText" dxfId="5" priority="8" operator="containsText" text="T">
      <formula>NOT(ISERROR(SEARCH("T",C80)))</formula>
    </cfRule>
  </conditionalFormatting>
  <conditionalFormatting sqref="C80">
    <cfRule type="containsText" dxfId="4" priority="5" operator="containsText" text="A">
      <formula>NOT(ISERROR(SEARCH("A",C80)))</formula>
    </cfRule>
  </conditionalFormatting>
  <conditionalFormatting sqref="C81">
    <cfRule type="containsText" dxfId="3" priority="2" operator="containsText" text="C">
      <formula>NOT(ISERROR(SEARCH("C",C81)))</formula>
    </cfRule>
    <cfRule type="containsText" dxfId="2" priority="3" operator="containsText" text="N">
      <formula>NOT(ISERROR(SEARCH("N",C81)))</formula>
    </cfRule>
    <cfRule type="containsText" dxfId="1" priority="4" operator="containsText" text="T">
      <formula>NOT(ISERROR(SEARCH("T",C81)))</formula>
    </cfRule>
  </conditionalFormatting>
  <conditionalFormatting sqref="C81">
    <cfRule type="containsText" dxfId="0" priority="1" operator="containsText" text="A">
      <formula>NOT(ISERROR(SEARCH("A",C81)))</formula>
    </cfRule>
  </conditionalFormatting>
  <printOptions horizontalCentered="1" verticalCentered="1"/>
  <pageMargins left="0" right="0" top="0" bottom="0" header="0" footer="0"/>
  <pageSetup paperSize="8" scale="20" orientation="landscape" r:id="rId1"/>
  <extLst>
    <ext xmlns:mx="http://schemas.microsoft.com/office/mac/excel/2008/main" uri="{64002731-A6B0-56B0-2670-7721B7C09600}">
      <mx:PLV Mode="0" OnePage="0" WScale="1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C6F26FAF1844C801E905D2BCE2BE4" ma:contentTypeVersion="5" ma:contentTypeDescription="Crear nuevo documento." ma:contentTypeScope="" ma:versionID="ac5a4544deefd20ea4290f6546d8124b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3773CE7-03BC-421A-AE89-21F4259A48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7B529DF-7FF6-4A85-B222-D268A94A7E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6A1CD2-5A23-4C23-899A-2204D355E3B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BARRANQUILLA FIN</vt:lpstr>
      <vt:lpstr>'BARRANQUILLA FIN'!Área_de_impresión</vt:lpstr>
      <vt:lpstr>'BARRANQUILLA FIN'!Títulos_a_imprimir</vt:lpstr>
    </vt:vector>
  </TitlesOfParts>
  <Company>Dell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cbl</dc:creator>
  <cp:lastModifiedBy>Juan Fernando Herrera Urrego</cp:lastModifiedBy>
  <cp:lastPrinted>2013-09-20T11:27:43Z</cp:lastPrinted>
  <dcterms:created xsi:type="dcterms:W3CDTF">2013-02-09T18:00:28Z</dcterms:created>
  <dcterms:modified xsi:type="dcterms:W3CDTF">2014-02-12T23:35:50Z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0x01010083EC6F26FAF1844C801E905D2BCE2BE4</vt:lpwstr>
  </property>
</Properties>
</file>