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-my.sharepoint.com/personal/lmrodriguez_ani_gov_co/Documents/LIDA/sinfad/Nueva carpeta/2022/SEPTIEMBRE/reportes finales/"/>
    </mc:Choice>
  </mc:AlternateContent>
  <xr:revisionPtr revIDLastSave="0" documentId="8_{A6E7C661-5742-4364-9390-8F531D4692B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Anexo (1) Form" sheetId="1" r:id="rId1"/>
    <sheet name="Anexo (2) D" sheetId="4" r:id="rId2"/>
    <sheet name="Anexo (3) Form" sheetId="2" r:id="rId3"/>
    <sheet name="Anexo (4) D" sheetId="3" r:id="rId4"/>
    <sheet name="2022" sheetId="5" r:id="rId5"/>
  </sheets>
  <externalReferences>
    <externalReference r:id="rId6"/>
  </externalReferences>
  <definedNames>
    <definedName name="_xlnm._FilterDatabase" localSheetId="4" hidden="1">'2022'!$A$2:$D$102</definedName>
    <definedName name="_xlnm.Print_Area" localSheetId="4">'2022'!$A$1:$E$102</definedName>
    <definedName name="_xlnm.Print_Area" localSheetId="0">'Anexo (1) Form'!$B$1:$H$69</definedName>
    <definedName name="_xlnm.Print_Area" localSheetId="1">'Anexo (2) D'!$B$1:$H$180</definedName>
    <definedName name="_xlnm.Print_Area" localSheetId="2">'Anexo (3) Form'!$B$1:$H$39</definedName>
    <definedName name="_xlnm.Print_Area" localSheetId="3">'Anexo (4) D'!$B$1:$H$77</definedName>
    <definedName name="_xlnm.Print_Titles" localSheetId="1">'Anexo (2) D'!$1:$6</definedName>
    <definedName name="_xlnm.Print_Titles" localSheetId="3">'Anexo (4) D'!$1:$7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2" l="1"/>
  <c r="K9" i="2"/>
  <c r="K37" i="1"/>
  <c r="K29" i="1"/>
  <c r="K17" i="1"/>
  <c r="K11" i="1"/>
  <c r="D119" i="4"/>
  <c r="D30" i="4" l="1"/>
  <c r="D25" i="4"/>
  <c r="D21" i="4"/>
  <c r="O74" i="5"/>
  <c r="B101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1" i="5"/>
  <c r="B52" i="5"/>
  <c r="B53" i="5"/>
  <c r="B55" i="5"/>
  <c r="B58" i="5"/>
  <c r="B56" i="5"/>
  <c r="B59" i="5"/>
  <c r="B60" i="5"/>
  <c r="B61" i="5"/>
  <c r="B62" i="5"/>
  <c r="B65" i="5"/>
  <c r="B67" i="5"/>
  <c r="B68" i="5"/>
  <c r="B69" i="5"/>
  <c r="B70" i="5"/>
  <c r="B71" i="5"/>
  <c r="B72" i="5"/>
  <c r="B74" i="5"/>
  <c r="B75" i="5"/>
  <c r="B76" i="5"/>
  <c r="B77" i="5"/>
  <c r="B80" i="5"/>
  <c r="B82" i="5"/>
  <c r="B83" i="5"/>
  <c r="B84" i="5"/>
  <c r="B85" i="5"/>
  <c r="B87" i="5"/>
  <c r="B88" i="5"/>
  <c r="B89" i="5"/>
  <c r="B90" i="5"/>
  <c r="B91" i="5"/>
  <c r="B92" i="5"/>
  <c r="B93" i="5"/>
  <c r="B94" i="5"/>
  <c r="B96" i="5"/>
  <c r="B97" i="5"/>
  <c r="B98" i="5"/>
  <c r="B99" i="5"/>
  <c r="B100" i="5"/>
  <c r="D48" i="3" l="1"/>
  <c r="D14" i="3"/>
  <c r="D19" i="3"/>
  <c r="E61" i="5" l="1"/>
  <c r="E59" i="5"/>
  <c r="D66" i="3"/>
  <c r="D49" i="3"/>
  <c r="D39" i="3"/>
  <c r="D61" i="5" l="1"/>
  <c r="D28" i="3"/>
  <c r="F144" i="4" l="1"/>
  <c r="E91" i="5" l="1"/>
  <c r="F45" i="4" l="1"/>
  <c r="F41" i="4"/>
  <c r="P19" i="5" l="1"/>
  <c r="P18" i="5" s="1"/>
  <c r="O19" i="5"/>
  <c r="O18" i="5" s="1"/>
  <c r="N19" i="5"/>
  <c r="N18" i="5" s="1"/>
  <c r="K18" i="5"/>
  <c r="J18" i="5"/>
  <c r="I18" i="5"/>
  <c r="E88" i="5" l="1"/>
  <c r="E79" i="5"/>
  <c r="D53" i="3"/>
  <c r="E26" i="5"/>
  <c r="D79" i="5" l="1"/>
  <c r="F79" i="5" s="1"/>
  <c r="I12" i="5" l="1"/>
  <c r="I61" i="5" l="1"/>
  <c r="E57" i="5" l="1"/>
  <c r="P24" i="5" l="1"/>
  <c r="O24" i="5"/>
  <c r="N24" i="5"/>
  <c r="K23" i="5"/>
  <c r="P23" i="5" s="1"/>
  <c r="J23" i="5"/>
  <c r="O23" i="5" s="1"/>
  <c r="I23" i="5"/>
  <c r="N23" i="5" s="1"/>
  <c r="P13" i="5" l="1"/>
  <c r="O13" i="5"/>
  <c r="N13" i="5"/>
  <c r="P21" i="5" l="1"/>
  <c r="P20" i="5" s="1"/>
  <c r="O21" i="5"/>
  <c r="O20" i="5" s="1"/>
  <c r="N21" i="5"/>
  <c r="N20" i="5" s="1"/>
  <c r="K20" i="5"/>
  <c r="K17" i="5" s="1"/>
  <c r="P17" i="5" s="1"/>
  <c r="J20" i="5"/>
  <c r="J17" i="5" s="1"/>
  <c r="O17" i="5" s="1"/>
  <c r="I20" i="5"/>
  <c r="I17" i="5" s="1"/>
  <c r="N17" i="5" s="1"/>
  <c r="D7" i="5" l="1"/>
  <c r="C7" i="5"/>
  <c r="F24" i="4"/>
  <c r="I68" i="5"/>
  <c r="K12" i="5"/>
  <c r="J12" i="5"/>
  <c r="R17" i="5" l="1"/>
  <c r="D46" i="4"/>
  <c r="Q17" i="5"/>
  <c r="E7" i="5"/>
  <c r="F20" i="4" l="1"/>
  <c r="F18" i="4" l="1"/>
  <c r="F18" i="3"/>
  <c r="F13" i="2" l="1"/>
  <c r="K59" i="5"/>
  <c r="P32" i="5" l="1"/>
  <c r="O32" i="5"/>
  <c r="N32" i="5"/>
  <c r="K31" i="5"/>
  <c r="P31" i="5" s="1"/>
  <c r="J31" i="5"/>
  <c r="O31" i="5" s="1"/>
  <c r="I31" i="5"/>
  <c r="N31" i="5" s="1"/>
  <c r="F63" i="4" l="1"/>
  <c r="E9" i="5" l="1"/>
  <c r="F46" i="3"/>
  <c r="E73" i="5"/>
  <c r="D73" i="5"/>
  <c r="D54" i="3"/>
  <c r="K38" i="5"/>
  <c r="P38" i="5" s="1"/>
  <c r="J38" i="5"/>
  <c r="O38" i="5" s="1"/>
  <c r="I38" i="5"/>
  <c r="N38" i="5" s="1"/>
  <c r="K36" i="5"/>
  <c r="P36" i="5" s="1"/>
  <c r="J36" i="5"/>
  <c r="I36" i="5"/>
  <c r="N36" i="5" s="1"/>
  <c r="P39" i="5"/>
  <c r="O39" i="5"/>
  <c r="N39" i="5"/>
  <c r="P37" i="5"/>
  <c r="O37" i="5"/>
  <c r="N37" i="5"/>
  <c r="F23" i="2" l="1"/>
  <c r="O36" i="5"/>
  <c r="J35" i="5"/>
  <c r="O35" i="5" s="1"/>
  <c r="C9" i="5" s="1"/>
  <c r="Q35" i="5" s="1"/>
  <c r="D47" i="3"/>
  <c r="F73" i="5"/>
  <c r="K35" i="5"/>
  <c r="P35" i="5" s="1"/>
  <c r="D9" i="5" s="1"/>
  <c r="I35" i="5"/>
  <c r="D48" i="4" l="1"/>
  <c r="R35" i="5"/>
  <c r="N35" i="5"/>
  <c r="F165" i="4" l="1"/>
  <c r="E99" i="5"/>
  <c r="P62" i="5" l="1"/>
  <c r="O62" i="5"/>
  <c r="N62" i="5"/>
  <c r="K61" i="5"/>
  <c r="P61" i="5" s="1"/>
  <c r="J61" i="5"/>
  <c r="O61" i="5" s="1"/>
  <c r="N61" i="5"/>
  <c r="K58" i="5" l="1"/>
  <c r="I6" i="5" l="1"/>
  <c r="I5" i="5" s="1"/>
  <c r="J6" i="5"/>
  <c r="J5" i="5" s="1"/>
  <c r="K6" i="5"/>
  <c r="K5" i="5" s="1"/>
  <c r="I10" i="5"/>
  <c r="J10" i="5"/>
  <c r="K10" i="5"/>
  <c r="I15" i="5"/>
  <c r="J15" i="5"/>
  <c r="K15" i="5"/>
  <c r="I25" i="5"/>
  <c r="J25" i="5"/>
  <c r="K25" i="5"/>
  <c r="I27" i="5"/>
  <c r="J27" i="5"/>
  <c r="K27" i="5"/>
  <c r="I29" i="5"/>
  <c r="J29" i="5"/>
  <c r="K29" i="5"/>
  <c r="I33" i="5"/>
  <c r="J33" i="5"/>
  <c r="K33" i="5"/>
  <c r="I41" i="5"/>
  <c r="I40" i="5" s="1"/>
  <c r="J41" i="5"/>
  <c r="J40" i="5" s="1"/>
  <c r="K41" i="5"/>
  <c r="K40" i="5" s="1"/>
  <c r="I44" i="5"/>
  <c r="J44" i="5"/>
  <c r="K44" i="5"/>
  <c r="I47" i="5"/>
  <c r="J47" i="5"/>
  <c r="K47" i="5"/>
  <c r="I50" i="5"/>
  <c r="I49" i="5" s="1"/>
  <c r="J50" i="5"/>
  <c r="J49" i="5" s="1"/>
  <c r="K50" i="5"/>
  <c r="K49" i="5" s="1"/>
  <c r="I54" i="5"/>
  <c r="J54" i="5"/>
  <c r="K54" i="5"/>
  <c r="I56" i="5"/>
  <c r="J56" i="5"/>
  <c r="K56" i="5"/>
  <c r="I59" i="5"/>
  <c r="I58" i="5" s="1"/>
  <c r="J59" i="5"/>
  <c r="J58" i="5" s="1"/>
  <c r="I65" i="5"/>
  <c r="I64" i="5" s="1"/>
  <c r="J65" i="5"/>
  <c r="J64" i="5" s="1"/>
  <c r="K65" i="5"/>
  <c r="K64" i="5" s="1"/>
  <c r="I67" i="5"/>
  <c r="J68" i="5"/>
  <c r="J67" i="5" s="1"/>
  <c r="K68" i="5"/>
  <c r="K67" i="5" s="1"/>
  <c r="K22" i="5" l="1"/>
  <c r="J22" i="5"/>
  <c r="I22" i="5"/>
  <c r="I43" i="5"/>
  <c r="K53" i="5"/>
  <c r="K52" i="5" s="1"/>
  <c r="J53" i="5"/>
  <c r="J52" i="5" s="1"/>
  <c r="I53" i="5"/>
  <c r="I52" i="5" s="1"/>
  <c r="K43" i="5"/>
  <c r="J43" i="5"/>
  <c r="I9" i="5"/>
  <c r="K9" i="5"/>
  <c r="J9" i="5"/>
  <c r="K63" i="5"/>
  <c r="J63" i="5"/>
  <c r="I63" i="5"/>
  <c r="J70" i="5" l="1"/>
  <c r="K70" i="5"/>
  <c r="I70" i="5"/>
  <c r="F35" i="3"/>
  <c r="F56" i="3"/>
  <c r="F24" i="2" l="1"/>
  <c r="F22" i="2"/>
  <c r="P60" i="5"/>
  <c r="O60" i="5"/>
  <c r="N60" i="5"/>
  <c r="P59" i="5"/>
  <c r="O59" i="5"/>
  <c r="P58" i="5"/>
  <c r="R58" i="5" s="1"/>
  <c r="O58" i="5"/>
  <c r="N58" i="5"/>
  <c r="N59" i="5" l="1"/>
  <c r="E101" i="5" l="1"/>
  <c r="E100" i="5"/>
  <c r="E98" i="5"/>
  <c r="E97" i="5"/>
  <c r="E96" i="5"/>
  <c r="E92" i="5"/>
  <c r="E94" i="5"/>
  <c r="E89" i="5"/>
  <c r="F117" i="4" l="1"/>
  <c r="F50" i="4" l="1"/>
  <c r="E80" i="5" l="1"/>
  <c r="F19" i="1" l="1"/>
  <c r="F21" i="3" l="1"/>
  <c r="F14" i="2" l="1"/>
  <c r="F39" i="4"/>
  <c r="F169" i="4"/>
  <c r="F161" i="4"/>
  <c r="F150" i="4"/>
  <c r="F140" i="4"/>
  <c r="F55" i="1"/>
  <c r="F60" i="1" l="1"/>
  <c r="F61" i="1"/>
  <c r="F59" i="1"/>
  <c r="F56" i="1"/>
  <c r="F54" i="1"/>
  <c r="F22" i="1"/>
  <c r="F20" i="1"/>
  <c r="F14" i="1"/>
  <c r="F138" i="4"/>
  <c r="P11" i="5" l="1"/>
  <c r="O11" i="5"/>
  <c r="N11" i="5"/>
  <c r="P10" i="5"/>
  <c r="E27" i="5" l="1"/>
  <c r="F125" i="4" l="1"/>
  <c r="D102" i="4"/>
  <c r="F47" i="1" l="1"/>
  <c r="F49" i="1" l="1"/>
  <c r="O10" i="5"/>
  <c r="N10" i="5" l="1"/>
  <c r="F36" i="4" l="1"/>
  <c r="E33" i="5" l="1"/>
  <c r="P40" i="5"/>
  <c r="D28" i="5" s="1"/>
  <c r="R40" i="5" s="1"/>
  <c r="O40" i="5"/>
  <c r="C28" i="5" s="1"/>
  <c r="D29" i="4" s="1"/>
  <c r="N41" i="5"/>
  <c r="P42" i="5"/>
  <c r="O42" i="5"/>
  <c r="N42" i="5"/>
  <c r="P69" i="5"/>
  <c r="O69" i="5"/>
  <c r="N69" i="5"/>
  <c r="P66" i="5"/>
  <c r="O66" i="5"/>
  <c r="N66" i="5"/>
  <c r="P65" i="5"/>
  <c r="P64" i="5"/>
  <c r="D48" i="5" s="1"/>
  <c r="O63" i="5"/>
  <c r="N67" i="5"/>
  <c r="N64" i="5"/>
  <c r="P57" i="5"/>
  <c r="O57" i="5"/>
  <c r="N57" i="5"/>
  <c r="P55" i="5"/>
  <c r="O55" i="5"/>
  <c r="N55" i="5"/>
  <c r="D118" i="4" l="1"/>
  <c r="R64" i="5"/>
  <c r="Q40" i="5"/>
  <c r="P41" i="5"/>
  <c r="O67" i="5"/>
  <c r="C49" i="5" s="1"/>
  <c r="Q67" i="5" s="1"/>
  <c r="P67" i="5"/>
  <c r="D49" i="5" s="1"/>
  <c r="O68" i="5"/>
  <c r="N40" i="5"/>
  <c r="O41" i="5"/>
  <c r="P68" i="5"/>
  <c r="O64" i="5"/>
  <c r="C48" i="5" s="1"/>
  <c r="N65" i="5"/>
  <c r="O65" i="5"/>
  <c r="N68" i="5"/>
  <c r="N63" i="5"/>
  <c r="D105" i="4" l="1"/>
  <c r="Q64" i="5"/>
  <c r="R67" i="5"/>
  <c r="P63" i="5"/>
  <c r="P56" i="5"/>
  <c r="P54" i="5"/>
  <c r="O56" i="5"/>
  <c r="N56" i="5"/>
  <c r="D117" i="4" l="1"/>
  <c r="O54" i="5"/>
  <c r="N54" i="5"/>
  <c r="P7" i="5"/>
  <c r="O7" i="5"/>
  <c r="N7" i="5"/>
  <c r="P8" i="5"/>
  <c r="O8" i="5"/>
  <c r="N8" i="5"/>
  <c r="N5" i="5" l="1"/>
  <c r="P5" i="5"/>
  <c r="O5" i="5"/>
  <c r="N6" i="5"/>
  <c r="N52" i="5"/>
  <c r="N53" i="5"/>
  <c r="P52" i="5"/>
  <c r="P79" i="5" s="1"/>
  <c r="P53" i="5"/>
  <c r="D35" i="5" s="1"/>
  <c r="D110" i="4" s="1"/>
  <c r="O52" i="5"/>
  <c r="O79" i="5" s="1"/>
  <c r="O53" i="5"/>
  <c r="C35" i="5" s="1"/>
  <c r="P6" i="5"/>
  <c r="O6" i="5"/>
  <c r="R53" i="5" l="1"/>
  <c r="D86" i="4"/>
  <c r="Q53" i="5"/>
  <c r="P80" i="5"/>
  <c r="P81" i="5" s="1"/>
  <c r="D5" i="5"/>
  <c r="C5" i="5"/>
  <c r="P51" i="5"/>
  <c r="O51" i="5"/>
  <c r="N51" i="5"/>
  <c r="O49" i="5"/>
  <c r="C30" i="5" s="1"/>
  <c r="P48" i="5"/>
  <c r="O48" i="5"/>
  <c r="N48" i="5"/>
  <c r="P46" i="5"/>
  <c r="O46" i="5"/>
  <c r="N46" i="5"/>
  <c r="P45" i="5"/>
  <c r="N45" i="5"/>
  <c r="P50" i="5"/>
  <c r="O50" i="5"/>
  <c r="N50" i="5"/>
  <c r="O47" i="5"/>
  <c r="P47" i="5"/>
  <c r="N47" i="5"/>
  <c r="O45" i="5"/>
  <c r="N44" i="5"/>
  <c r="D37" i="4" l="1"/>
  <c r="R5" i="5"/>
  <c r="D31" i="4"/>
  <c r="Q49" i="5"/>
  <c r="D16" i="4"/>
  <c r="Q5" i="5"/>
  <c r="P49" i="5"/>
  <c r="D30" i="5" s="1"/>
  <c r="N49" i="5"/>
  <c r="D19" i="1" l="1"/>
  <c r="D36" i="4"/>
  <c r="D73" i="4"/>
  <c r="R49" i="5"/>
  <c r="D37" i="3"/>
  <c r="E6" i="5" l="1"/>
  <c r="P9" i="5"/>
  <c r="O9" i="5"/>
  <c r="N9" i="5"/>
  <c r="D6" i="5" l="1"/>
  <c r="D42" i="4" s="1"/>
  <c r="C6" i="5"/>
  <c r="F58" i="1"/>
  <c r="F53" i="1"/>
  <c r="Q9" i="5" l="1"/>
  <c r="R9" i="5"/>
  <c r="F101" i="4"/>
  <c r="D41" i="4" l="1"/>
  <c r="D20" i="4"/>
  <c r="F34" i="1"/>
  <c r="F104" i="4"/>
  <c r="F13" i="4"/>
  <c r="F159" i="4"/>
  <c r="F131" i="4"/>
  <c r="F41" i="1"/>
  <c r="F112" i="4"/>
  <c r="F109" i="4"/>
  <c r="F98" i="4"/>
  <c r="F88" i="4"/>
  <c r="F85" i="4"/>
  <c r="F71" i="4"/>
  <c r="F21" i="1"/>
  <c r="F28" i="4"/>
  <c r="F7" i="4"/>
  <c r="F156" i="4" s="1"/>
  <c r="F34" i="4" l="1"/>
  <c r="F107" i="4"/>
  <c r="F35" i="1"/>
  <c r="F31" i="1"/>
  <c r="F40" i="1"/>
  <c r="F39" i="1"/>
  <c r="F33" i="1"/>
  <c r="F32" i="1"/>
  <c r="F23" i="1"/>
  <c r="F15" i="1"/>
  <c r="F13" i="1"/>
  <c r="F11" i="4"/>
  <c r="F83" i="4"/>
  <c r="F79" i="4"/>
  <c r="F7" i="1"/>
  <c r="F121" i="4" l="1"/>
  <c r="F17" i="1"/>
  <c r="F11" i="1"/>
  <c r="F29" i="1"/>
  <c r="F37" i="1"/>
  <c r="F77" i="4"/>
  <c r="F7" i="2"/>
  <c r="F25" i="1" l="1"/>
  <c r="F43" i="1"/>
  <c r="F133" i="4"/>
  <c r="F63" i="3"/>
  <c r="F26" i="3"/>
  <c r="F60" i="3"/>
  <c r="F25" i="2" l="1"/>
  <c r="F26" i="2"/>
  <c r="F24" i="3"/>
  <c r="F17" i="2"/>
  <c r="F51" i="1"/>
  <c r="F172" i="4"/>
  <c r="F16" i="2" l="1"/>
  <c r="F63" i="1"/>
  <c r="F13" i="3"/>
  <c r="F12" i="2" l="1"/>
  <c r="F11" i="3"/>
  <c r="F33" i="3"/>
  <c r="D101" i="4"/>
  <c r="E45" i="5"/>
  <c r="E32" i="5"/>
  <c r="F9" i="3" l="1"/>
  <c r="F11" i="2"/>
  <c r="F20" i="2"/>
  <c r="D34" i="1"/>
  <c r="P34" i="5"/>
  <c r="O34" i="5"/>
  <c r="N34" i="5"/>
  <c r="P33" i="5"/>
  <c r="O33" i="5"/>
  <c r="N33" i="5"/>
  <c r="P30" i="5"/>
  <c r="O30" i="5"/>
  <c r="N30" i="5"/>
  <c r="P28" i="5"/>
  <c r="O28" i="5"/>
  <c r="N28" i="5"/>
  <c r="P27" i="5"/>
  <c r="O27" i="5"/>
  <c r="N27" i="5"/>
  <c r="P26" i="5"/>
  <c r="O26" i="5"/>
  <c r="N26" i="5"/>
  <c r="P25" i="5"/>
  <c r="O25" i="5"/>
  <c r="N25" i="5"/>
  <c r="P22" i="5"/>
  <c r="O22" i="5"/>
  <c r="N22" i="5"/>
  <c r="P16" i="5"/>
  <c r="O16" i="5"/>
  <c r="N16" i="5"/>
  <c r="P15" i="5"/>
  <c r="O15" i="5"/>
  <c r="N15" i="5"/>
  <c r="P14" i="5"/>
  <c r="O14" i="5"/>
  <c r="N14" i="5"/>
  <c r="P12" i="5"/>
  <c r="O12" i="5"/>
  <c r="N12" i="5"/>
  <c r="F68" i="3" l="1"/>
  <c r="C8" i="5"/>
  <c r="F9" i="2"/>
  <c r="D8" i="5"/>
  <c r="B4" i="1"/>
  <c r="D47" i="4" l="1"/>
  <c r="D26" i="4"/>
  <c r="R22" i="5"/>
  <c r="Q22" i="5"/>
  <c r="F29" i="2"/>
  <c r="P29" i="5"/>
  <c r="O29" i="5"/>
  <c r="N29" i="5"/>
  <c r="D45" i="4" l="1"/>
  <c r="D24" i="4"/>
  <c r="E63" i="5"/>
  <c r="D18" i="4" l="1"/>
  <c r="D39" i="4"/>
  <c r="C86" i="5"/>
  <c r="C64" i="5"/>
  <c r="C54" i="5"/>
  <c r="D14" i="1" l="1"/>
  <c r="D20" i="1"/>
  <c r="E81" i="5"/>
  <c r="E77" i="5"/>
  <c r="E37" i="5"/>
  <c r="E41" i="5" l="1"/>
  <c r="E78" i="5" l="1"/>
  <c r="E75" i="5" l="1"/>
  <c r="E58" i="5"/>
  <c r="D7" i="4"/>
  <c r="D156" i="4" s="1"/>
  <c r="E84" i="5" l="1"/>
  <c r="E66" i="5"/>
  <c r="B5" i="1" l="1"/>
  <c r="B5" i="4"/>
  <c r="B5" i="2"/>
  <c r="B3" i="1"/>
  <c r="B3" i="2"/>
  <c r="D41" i="1" l="1"/>
  <c r="B4" i="2"/>
  <c r="E90" i="5" l="1"/>
  <c r="E74" i="5"/>
  <c r="E53" i="5"/>
  <c r="E19" i="5" l="1"/>
  <c r="E20" i="5"/>
  <c r="E21" i="5"/>
  <c r="E22" i="5"/>
  <c r="E23" i="5"/>
  <c r="E24" i="5"/>
  <c r="E25" i="5"/>
  <c r="E28" i="5"/>
  <c r="E29" i="5"/>
  <c r="E30" i="5"/>
  <c r="E31" i="5"/>
  <c r="E60" i="5" l="1"/>
  <c r="D7" i="1"/>
  <c r="D79" i="4" l="1"/>
  <c r="E11" i="5"/>
  <c r="E4" i="5"/>
  <c r="E3" i="5"/>
  <c r="E93" i="5" l="1"/>
  <c r="E87" i="5"/>
  <c r="E85" i="5"/>
  <c r="E83" i="5"/>
  <c r="E82" i="5"/>
  <c r="E76" i="5"/>
  <c r="E72" i="5"/>
  <c r="E71" i="5"/>
  <c r="E70" i="5"/>
  <c r="E69" i="5"/>
  <c r="E68" i="5"/>
  <c r="E67" i="5"/>
  <c r="E65" i="5"/>
  <c r="E62" i="5"/>
  <c r="E56" i="5"/>
  <c r="E52" i="5"/>
  <c r="E51" i="5"/>
  <c r="E49" i="5"/>
  <c r="E48" i="5"/>
  <c r="E47" i="5"/>
  <c r="E46" i="5"/>
  <c r="E44" i="5"/>
  <c r="E43" i="5"/>
  <c r="E42" i="5"/>
  <c r="E40" i="5"/>
  <c r="E39" i="5"/>
  <c r="E38" i="5"/>
  <c r="E36" i="5"/>
  <c r="E35" i="5"/>
  <c r="E18" i="5"/>
  <c r="E17" i="5"/>
  <c r="E16" i="5"/>
  <c r="E15" i="5"/>
  <c r="E14" i="5"/>
  <c r="E13" i="5"/>
  <c r="E12" i="5"/>
  <c r="E10" i="5"/>
  <c r="E8" i="5"/>
  <c r="E5" i="5"/>
  <c r="D7" i="2"/>
  <c r="D85" i="4" l="1"/>
  <c r="D109" i="4"/>
  <c r="D31" i="1" l="1"/>
  <c r="D39" i="1"/>
  <c r="D63" i="5" l="1"/>
  <c r="F63" i="5" s="1"/>
  <c r="D52" i="3" l="1"/>
  <c r="D78" i="5"/>
  <c r="F78" i="5" s="1"/>
  <c r="D66" i="5"/>
  <c r="F66" i="5" l="1"/>
  <c r="D104" i="4"/>
  <c r="D35" i="1" l="1"/>
  <c r="N43" i="5" l="1"/>
  <c r="N70" i="5" s="1"/>
  <c r="P44" i="5" l="1"/>
  <c r="O44" i="5"/>
  <c r="P43" i="5" l="1"/>
  <c r="P70" i="5" s="1"/>
  <c r="O43" i="5"/>
  <c r="O70" i="5" s="1"/>
  <c r="C29" i="5" l="1"/>
  <c r="P74" i="5"/>
  <c r="D29" i="5"/>
  <c r="D72" i="4" s="1"/>
  <c r="Q43" i="5" l="1"/>
  <c r="R43" i="5"/>
  <c r="O75" i="5"/>
  <c r="O76" i="5" s="1"/>
  <c r="P75" i="5"/>
  <c r="P76" i="5" s="1"/>
  <c r="D28" i="4" l="1"/>
  <c r="D15" i="1" l="1"/>
  <c r="D58" i="3" l="1"/>
  <c r="D81" i="5"/>
  <c r="F81" i="5" s="1"/>
  <c r="D15" i="3" l="1"/>
  <c r="D57" i="5" l="1"/>
  <c r="F57" i="5" s="1"/>
  <c r="F5" i="5" l="1"/>
  <c r="F6" i="5"/>
  <c r="F8" i="5"/>
  <c r="F9" i="5"/>
  <c r="D10" i="5"/>
  <c r="D21" i="5"/>
  <c r="F21" i="5" s="1"/>
  <c r="F28" i="5"/>
  <c r="F29" i="5"/>
  <c r="F30" i="5"/>
  <c r="C41" i="5"/>
  <c r="F48" i="5"/>
  <c r="F49" i="5"/>
  <c r="D53" i="5"/>
  <c r="F53" i="5" s="1"/>
  <c r="D65" i="3"/>
  <c r="D80" i="5" l="1"/>
  <c r="F80" i="5" s="1"/>
  <c r="D57" i="3"/>
  <c r="D77" i="5"/>
  <c r="F77" i="5" s="1"/>
  <c r="D51" i="3"/>
  <c r="D100" i="5"/>
  <c r="D170" i="4" s="1"/>
  <c r="D94" i="5"/>
  <c r="D152" i="4" s="1"/>
  <c r="D93" i="5"/>
  <c r="D151" i="4" s="1"/>
  <c r="D85" i="5"/>
  <c r="F85" i="5" s="1"/>
  <c r="D72" i="5"/>
  <c r="F72" i="5" s="1"/>
  <c r="D43" i="3"/>
  <c r="D27" i="3"/>
  <c r="D60" i="5"/>
  <c r="F60" i="5" s="1"/>
  <c r="D16" i="3"/>
  <c r="D59" i="5"/>
  <c r="F59" i="5" s="1"/>
  <c r="D51" i="5"/>
  <c r="F51" i="5" s="1"/>
  <c r="B54" i="5"/>
  <c r="C44" i="5"/>
  <c r="D99" i="4" s="1"/>
  <c r="C40" i="5"/>
  <c r="D93" i="4" s="1"/>
  <c r="C36" i="5"/>
  <c r="D33" i="5"/>
  <c r="D76" i="4" s="1"/>
  <c r="D31" i="5"/>
  <c r="D74" i="4" s="1"/>
  <c r="D22" i="5"/>
  <c r="D64" i="4" s="1"/>
  <c r="D20" i="5"/>
  <c r="D61" i="4" s="1"/>
  <c r="D16" i="5"/>
  <c r="D57" i="4" s="1"/>
  <c r="C4" i="5"/>
  <c r="D15" i="4" s="1"/>
  <c r="C3" i="5"/>
  <c r="F3" i="5" s="1"/>
  <c r="B34" i="5"/>
  <c r="H1" i="5" s="1"/>
  <c r="B95" i="5"/>
  <c r="D87" i="5"/>
  <c r="D141" i="4" s="1"/>
  <c r="D101" i="5"/>
  <c r="D171" i="4" s="1"/>
  <c r="D99" i="5"/>
  <c r="D167" i="4" s="1"/>
  <c r="D97" i="5"/>
  <c r="D163" i="4" s="1"/>
  <c r="D92" i="5"/>
  <c r="D148" i="4" s="1"/>
  <c r="D89" i="5"/>
  <c r="D145" i="4" s="1"/>
  <c r="D41" i="3"/>
  <c r="D70" i="5"/>
  <c r="F70" i="5" s="1"/>
  <c r="D68" i="5"/>
  <c r="F68" i="5" s="1"/>
  <c r="B64" i="5"/>
  <c r="J1" i="5" s="1"/>
  <c r="D55" i="5"/>
  <c r="D47" i="5"/>
  <c r="D115" i="4" s="1"/>
  <c r="D46" i="5"/>
  <c r="D114" i="4" s="1"/>
  <c r="F41" i="5"/>
  <c r="Q58" i="5"/>
  <c r="O80" i="5"/>
  <c r="O81" i="5" s="1"/>
  <c r="D94" i="4"/>
  <c r="C38" i="5"/>
  <c r="D91" i="4" s="1"/>
  <c r="C37" i="5"/>
  <c r="D90" i="4" s="1"/>
  <c r="B50" i="5"/>
  <c r="I1" i="5" s="1"/>
  <c r="F35" i="5"/>
  <c r="D32" i="5"/>
  <c r="D75" i="4" s="1"/>
  <c r="D27" i="5"/>
  <c r="D69" i="4" s="1"/>
  <c r="D26" i="5"/>
  <c r="D68" i="4" s="1"/>
  <c r="D24" i="5"/>
  <c r="D66" i="4" s="1"/>
  <c r="D23" i="5"/>
  <c r="D65" i="4" s="1"/>
  <c r="D19" i="5"/>
  <c r="D60" i="4" s="1"/>
  <c r="D18" i="5"/>
  <c r="D59" i="4" s="1"/>
  <c r="D17" i="5"/>
  <c r="D58" i="4" s="1"/>
  <c r="D13" i="5"/>
  <c r="D54" i="4" s="1"/>
  <c r="D12" i="5"/>
  <c r="D53" i="4" s="1"/>
  <c r="D98" i="5"/>
  <c r="D166" i="4" s="1"/>
  <c r="B102" i="5"/>
  <c r="D96" i="5"/>
  <c r="D162" i="4" s="1"/>
  <c r="D91" i="5"/>
  <c r="D147" i="4" s="1"/>
  <c r="D90" i="5"/>
  <c r="D146" i="4" s="1"/>
  <c r="D42" i="3"/>
  <c r="D71" i="5"/>
  <c r="F71" i="5" s="1"/>
  <c r="D38" i="3"/>
  <c r="D67" i="5"/>
  <c r="F67" i="5" s="1"/>
  <c r="D29" i="3"/>
  <c r="D62" i="5"/>
  <c r="F62" i="5" s="1"/>
  <c r="D56" i="5"/>
  <c r="F56" i="5" s="1"/>
  <c r="D45" i="5"/>
  <c r="F45" i="5" s="1"/>
  <c r="D88" i="5"/>
  <c r="D142" i="4" s="1"/>
  <c r="D84" i="5"/>
  <c r="F84" i="5" s="1"/>
  <c r="D83" i="5"/>
  <c r="F83" i="5" s="1"/>
  <c r="D64" i="3"/>
  <c r="D82" i="5"/>
  <c r="F82" i="5" s="1"/>
  <c r="D61" i="3"/>
  <c r="D50" i="3"/>
  <c r="D76" i="5"/>
  <c r="F76" i="5" s="1"/>
  <c r="D75" i="5"/>
  <c r="F75" i="5" s="1"/>
  <c r="D74" i="5"/>
  <c r="F74" i="5" s="1"/>
  <c r="D69" i="5"/>
  <c r="F69" i="5" s="1"/>
  <c r="D40" i="3"/>
  <c r="D36" i="3"/>
  <c r="D65" i="5"/>
  <c r="B86" i="5"/>
  <c r="K1" i="5" s="1"/>
  <c r="D22" i="3"/>
  <c r="D58" i="5"/>
  <c r="F58" i="5" s="1"/>
  <c r="D52" i="5"/>
  <c r="D127" i="4" s="1"/>
  <c r="C43" i="5"/>
  <c r="D96" i="4" s="1"/>
  <c r="C42" i="5"/>
  <c r="D95" i="4" s="1"/>
  <c r="C39" i="5"/>
  <c r="D92" i="4" s="1"/>
  <c r="D25" i="5"/>
  <c r="D67" i="4" s="1"/>
  <c r="D15" i="5"/>
  <c r="D56" i="4" s="1"/>
  <c r="D14" i="5"/>
  <c r="D55" i="4" s="1"/>
  <c r="D11" i="5"/>
  <c r="D52" i="4" s="1"/>
  <c r="F10" i="5"/>
  <c r="D51" i="4"/>
  <c r="B104" i="5" l="1"/>
  <c r="F22" i="5"/>
  <c r="F36" i="5"/>
  <c r="D89" i="4"/>
  <c r="F87" i="5"/>
  <c r="F43" i="5"/>
  <c r="F42" i="5"/>
  <c r="F39" i="5"/>
  <c r="F52" i="5"/>
  <c r="F20" i="5"/>
  <c r="F25" i="5"/>
  <c r="F91" i="5"/>
  <c r="F23" i="5"/>
  <c r="F27" i="5"/>
  <c r="F37" i="5"/>
  <c r="F11" i="5"/>
  <c r="F18" i="5"/>
  <c r="F24" i="5"/>
  <c r="F32" i="5"/>
  <c r="F38" i="5"/>
  <c r="F46" i="5"/>
  <c r="D56" i="3"/>
  <c r="F14" i="5"/>
  <c r="F90" i="5"/>
  <c r="F19" i="5"/>
  <c r="F26" i="5"/>
  <c r="F47" i="5"/>
  <c r="F13" i="5"/>
  <c r="F99" i="5"/>
  <c r="F94" i="5"/>
  <c r="F4" i="5"/>
  <c r="F40" i="5"/>
  <c r="F100" i="5"/>
  <c r="D34" i="5"/>
  <c r="F15" i="5"/>
  <c r="F88" i="5"/>
  <c r="F12" i="5"/>
  <c r="F97" i="5"/>
  <c r="F33" i="5"/>
  <c r="F44" i="5"/>
  <c r="D21" i="3"/>
  <c r="D60" i="3"/>
  <c r="C50" i="5"/>
  <c r="D150" i="4"/>
  <c r="D46" i="3"/>
  <c r="F98" i="5"/>
  <c r="F17" i="5"/>
  <c r="F55" i="5"/>
  <c r="D64" i="5"/>
  <c r="F64" i="5" s="1"/>
  <c r="D95" i="5"/>
  <c r="F95" i="5" s="1"/>
  <c r="F16" i="5"/>
  <c r="F31" i="5"/>
  <c r="D54" i="5"/>
  <c r="F54" i="5" s="1"/>
  <c r="D126" i="4"/>
  <c r="F65" i="5"/>
  <c r="D86" i="5"/>
  <c r="F86" i="5" s="1"/>
  <c r="D63" i="3"/>
  <c r="D165" i="4"/>
  <c r="F89" i="5"/>
  <c r="D102" i="5"/>
  <c r="F102" i="5" s="1"/>
  <c r="D35" i="3"/>
  <c r="D113" i="4"/>
  <c r="D50" i="5"/>
  <c r="D18" i="3"/>
  <c r="D144" i="4"/>
  <c r="B106" i="5"/>
  <c r="D169" i="4"/>
  <c r="D26" i="3"/>
  <c r="D13" i="3"/>
  <c r="F96" i="5"/>
  <c r="F92" i="5"/>
  <c r="F101" i="5"/>
  <c r="D14" i="4"/>
  <c r="C34" i="5"/>
  <c r="D98" i="4"/>
  <c r="F93" i="5"/>
  <c r="D50" i="4" l="1"/>
  <c r="D63" i="4"/>
  <c r="D71" i="4"/>
  <c r="F50" i="5"/>
  <c r="D24" i="2"/>
  <c r="D56" i="1"/>
  <c r="D161" i="4"/>
  <c r="D25" i="2"/>
  <c r="D140" i="4"/>
  <c r="D33" i="1"/>
  <c r="D17" i="2"/>
  <c r="D24" i="3"/>
  <c r="D60" i="1"/>
  <c r="D13" i="2"/>
  <c r="D11" i="3"/>
  <c r="D12" i="2"/>
  <c r="D61" i="1"/>
  <c r="D26" i="2"/>
  <c r="D55" i="1"/>
  <c r="D33" i="3"/>
  <c r="D22" i="2"/>
  <c r="D13" i="4"/>
  <c r="D88" i="4"/>
  <c r="D14" i="2"/>
  <c r="D112" i="4"/>
  <c r="D23" i="2"/>
  <c r="D21" i="1" l="1"/>
  <c r="D22" i="1"/>
  <c r="D34" i="4"/>
  <c r="D23" i="1"/>
  <c r="D11" i="2"/>
  <c r="D54" i="1"/>
  <c r="D138" i="4"/>
  <c r="D11" i="4"/>
  <c r="D13" i="1"/>
  <c r="D9" i="3"/>
  <c r="D59" i="1"/>
  <c r="D159" i="4"/>
  <c r="D107" i="4"/>
  <c r="D40" i="1"/>
  <c r="D16" i="2"/>
  <c r="D32" i="1"/>
  <c r="D83" i="4"/>
  <c r="D20" i="2"/>
  <c r="D17" i="1" l="1"/>
  <c r="D121" i="4"/>
  <c r="D53" i="1"/>
  <c r="D77" i="4"/>
  <c r="D37" i="1"/>
  <c r="D11" i="1"/>
  <c r="D58" i="1"/>
  <c r="D9" i="2"/>
  <c r="D68" i="3"/>
  <c r="D29" i="1"/>
  <c r="D43" i="1" l="1"/>
  <c r="D31" i="2"/>
  <c r="D25" i="1"/>
  <c r="D29" i="2"/>
  <c r="D128" i="4" l="1"/>
  <c r="D32" i="2"/>
  <c r="D125" i="4" l="1"/>
  <c r="D131" i="4" l="1"/>
  <c r="D47" i="1"/>
  <c r="D49" i="1" l="1"/>
  <c r="D133" i="4"/>
  <c r="D172" i="4" l="1"/>
  <c r="D51" i="1"/>
  <c r="D63" i="1" l="1"/>
</calcChain>
</file>

<file path=xl/sharedStrings.xml><?xml version="1.0" encoding="utf-8"?>
<sst xmlns="http://schemas.openxmlformats.org/spreadsheetml/2006/main" count="814" uniqueCount="360">
  <si>
    <t>ANEXO No. 1</t>
  </si>
  <si>
    <t>CODIGO</t>
  </si>
  <si>
    <t>ACTIVO</t>
  </si>
  <si>
    <t xml:space="preserve"> </t>
  </si>
  <si>
    <t>CORRIENTE ( 1 )</t>
  </si>
  <si>
    <t>CORRIENTE ( 4 )</t>
  </si>
  <si>
    <t>NO CORRIENTE ( 2 )</t>
  </si>
  <si>
    <t>TOTAL PASIVO Y PATRIMONIO (8)</t>
  </si>
  <si>
    <t>CUENTAS DE ORDEN ACREEDORAS (10)</t>
  </si>
  <si>
    <t>TOTAL  ACTIVO  ( 3 )</t>
  </si>
  <si>
    <t>CUENTAS DE ORDEN DEUDORAS  (9)</t>
  </si>
  <si>
    <t>AGENCIA NACIONAL DE INFRAESTRUCTURA</t>
  </si>
  <si>
    <t>Propiedades, planta y equipo</t>
  </si>
  <si>
    <t>Otros activos</t>
  </si>
  <si>
    <t>Cuentas por pagar</t>
  </si>
  <si>
    <t>Otros pasivos</t>
  </si>
  <si>
    <t>Deudoras de control</t>
  </si>
  <si>
    <t>Acreedoras de control</t>
  </si>
  <si>
    <t>Representante Legal</t>
  </si>
  <si>
    <t>PASIVO</t>
  </si>
  <si>
    <t>NO CORRIENTE ( 5 )</t>
  </si>
  <si>
    <t>TOTAL  PASIVO  ( 6 )</t>
  </si>
  <si>
    <t>ANEXO No. 3</t>
  </si>
  <si>
    <t>ANEXO No. 4</t>
  </si>
  <si>
    <t>Operaciones Interinstitucionales</t>
  </si>
  <si>
    <t>Generales</t>
  </si>
  <si>
    <t>Otros Ingresos</t>
  </si>
  <si>
    <t>Financieros</t>
  </si>
  <si>
    <t>Otros Gastos</t>
  </si>
  <si>
    <t>Comisiones</t>
  </si>
  <si>
    <t>ANEXO No. 2</t>
  </si>
  <si>
    <t>CORRIENTE (1)</t>
  </si>
  <si>
    <t>Caja</t>
  </si>
  <si>
    <t>Recursos entregados en administración</t>
  </si>
  <si>
    <t>Depósitos entregados en garantía</t>
  </si>
  <si>
    <t>NO CORRIENTE (2)</t>
  </si>
  <si>
    <t>Maquinaria y equipo</t>
  </si>
  <si>
    <t>Equipos de comunicación y computación</t>
  </si>
  <si>
    <t>Bienes y servicios pagados por anticipado</t>
  </si>
  <si>
    <t>CORRIENTE (4)</t>
  </si>
  <si>
    <t>Recursos recibidos en administración</t>
  </si>
  <si>
    <t>Otras cuentas por pagar</t>
  </si>
  <si>
    <t>Capital fiscal</t>
  </si>
  <si>
    <t>Otros Activos</t>
  </si>
  <si>
    <t>NO CORRIENTE (5)</t>
  </si>
  <si>
    <t>Sueldos y salarios</t>
  </si>
  <si>
    <t>Fondos recibidos</t>
  </si>
  <si>
    <t>Contribuciones efectivas</t>
  </si>
  <si>
    <t>Aportes sobre la nómina</t>
  </si>
  <si>
    <t>Operaciones de enlace</t>
  </si>
  <si>
    <t>SALDO FINAL(Miles)</t>
  </si>
  <si>
    <t>SALDO FINAL CORRIENTE(Miles)</t>
  </si>
  <si>
    <t>SALDO FINAL NO CORRIENTE(Miles)</t>
  </si>
  <si>
    <t>Ext</t>
  </si>
  <si>
    <t xml:space="preserve">Otros gastos </t>
  </si>
  <si>
    <t>De Administración y operación</t>
  </si>
  <si>
    <t>Prestaciones sociales</t>
  </si>
  <si>
    <t>Gastos de personal diversos</t>
  </si>
  <si>
    <t>Deterioro, depreciaciones, amortizaciones y provisiones</t>
  </si>
  <si>
    <t>Depreciación de propiedades, planta y equipo</t>
  </si>
  <si>
    <t>Amortización de activos intangibles</t>
  </si>
  <si>
    <t>Ingresos diversos</t>
  </si>
  <si>
    <t>Gastos Diversos</t>
  </si>
  <si>
    <t>Efectivo de uso restringido</t>
  </si>
  <si>
    <t>Otras cuentas por cobrar</t>
  </si>
  <si>
    <t>Propiedades, planta y equipo no explotados</t>
  </si>
  <si>
    <t>Redes, líneas y cables</t>
  </si>
  <si>
    <t>Equipo médico y científico</t>
  </si>
  <si>
    <t>Muebles, enseres y equipo de oficina</t>
  </si>
  <si>
    <t>Equipos de transporte, tracción y elevación</t>
  </si>
  <si>
    <t>Equipos de comedor, cocina, despensa y hotelería</t>
  </si>
  <si>
    <t>Propiedades, planta y equipo en concesión</t>
  </si>
  <si>
    <t>Bienes de uso público en construcción - concesiones</t>
  </si>
  <si>
    <t>Bienes de uso público en servicio</t>
  </si>
  <si>
    <t>Bienes de uso público en servicio - concesiones</t>
  </si>
  <si>
    <t>Activos intangibles</t>
  </si>
  <si>
    <t>Financiamiento interno de largo plazo</t>
  </si>
  <si>
    <t>Adquisición de bienes y servicios nacionales</t>
  </si>
  <si>
    <t>Recursos a favor de terceros</t>
  </si>
  <si>
    <t>Descuentos de nómina</t>
  </si>
  <si>
    <t>Retención en la fuente e impuesto de timbre</t>
  </si>
  <si>
    <t>Beneficios a los empleados</t>
  </si>
  <si>
    <t>Beneficios a los empleados a corto plazo</t>
  </si>
  <si>
    <t>Provisiones</t>
  </si>
  <si>
    <t>Provisiones diversas</t>
  </si>
  <si>
    <t>Garantías</t>
  </si>
  <si>
    <t>Otros pasivos diferidos</t>
  </si>
  <si>
    <t>Patrimonio de las entidades de gobierno</t>
  </si>
  <si>
    <t>Resultados de ejercicios anteriores</t>
  </si>
  <si>
    <t>Activos contingentes</t>
  </si>
  <si>
    <t>Pasivos contingentes</t>
  </si>
  <si>
    <t>Contribuciones imputadas</t>
  </si>
  <si>
    <t>Transferencias y subvenciones</t>
  </si>
  <si>
    <t>Depreciación de bienes de uso público</t>
  </si>
  <si>
    <t>CUENTA</t>
  </si>
  <si>
    <t>TOTAL</t>
  </si>
  <si>
    <t>CORRIENTE</t>
  </si>
  <si>
    <t>NO CORRIENTE</t>
  </si>
  <si>
    <t>Ingresos fiscales</t>
  </si>
  <si>
    <t>GASTOS (2)</t>
  </si>
  <si>
    <t>Impuestos, contribuciones y tasas</t>
  </si>
  <si>
    <t>GASTOS</t>
  </si>
  <si>
    <t>Efectivo y equivalentes al efectivo</t>
  </si>
  <si>
    <t>Depósitos en instituciones financieras</t>
  </si>
  <si>
    <t>Depreciación acumulada de propiedades, planta y equipo (Cr)</t>
  </si>
  <si>
    <t>Amortización acumulada de activos intangibles (Cr)</t>
  </si>
  <si>
    <t>Depreciación acumulada de bienes de uso público (Cr)</t>
  </si>
  <si>
    <t>Deudoras por contra (Cr)</t>
  </si>
  <si>
    <t>Préstamos por pagar</t>
  </si>
  <si>
    <t>Acreedoras por contra (Db)</t>
  </si>
  <si>
    <t>Contribuciones, tasas e ingresos no tributarios</t>
  </si>
  <si>
    <t>Provisión por garantías</t>
  </si>
  <si>
    <t>Bienes de uso público e históricos y culturales</t>
  </si>
  <si>
    <t>Créditos judiciales</t>
  </si>
  <si>
    <t>Resultado del ejercicio</t>
  </si>
  <si>
    <t>ESTADO DE SITUACIÓN FINANCIERA</t>
  </si>
  <si>
    <t>ESTADO DE RESULTADOS</t>
  </si>
  <si>
    <t>Subvenciones por pagar</t>
  </si>
  <si>
    <t>Provisión, litigios y demandas</t>
  </si>
  <si>
    <t>Subvenciones</t>
  </si>
  <si>
    <t>Operaciones sin flujo de efectivo</t>
  </si>
  <si>
    <t>Bienes muebles en bodega</t>
  </si>
  <si>
    <t>Litigios y demandas</t>
  </si>
  <si>
    <t>DESCRIPCIÓN</t>
  </si>
  <si>
    <t>1.1.05</t>
  </si>
  <si>
    <t>1.1.10</t>
  </si>
  <si>
    <t>1.1.32</t>
  </si>
  <si>
    <t>1.3.11</t>
  </si>
  <si>
    <t>1.3.84</t>
  </si>
  <si>
    <t>1.9.05</t>
  </si>
  <si>
    <t>1.9.08</t>
  </si>
  <si>
    <t>1.9.09</t>
  </si>
  <si>
    <t>1.6.35</t>
  </si>
  <si>
    <t>1.6.37</t>
  </si>
  <si>
    <t>1.6.50</t>
  </si>
  <si>
    <t>1.6.55</t>
  </si>
  <si>
    <t>1.6.60</t>
  </si>
  <si>
    <t>1.6.65</t>
  </si>
  <si>
    <t>1.6.70</t>
  </si>
  <si>
    <t>1.6.75</t>
  </si>
  <si>
    <t>1.6.80</t>
  </si>
  <si>
    <t>1.6.83</t>
  </si>
  <si>
    <t>1.6.85</t>
  </si>
  <si>
    <t>1.7.06</t>
  </si>
  <si>
    <t>1.7.10</t>
  </si>
  <si>
    <t>1.7.11</t>
  </si>
  <si>
    <t>1.7.85</t>
  </si>
  <si>
    <t>1.9.70</t>
  </si>
  <si>
    <t>1.9.75</t>
  </si>
  <si>
    <t>1.9.89</t>
  </si>
  <si>
    <t>2.3</t>
  </si>
  <si>
    <t>2.4.01</t>
  </si>
  <si>
    <t>2.4.02</t>
  </si>
  <si>
    <t>2.4.07</t>
  </si>
  <si>
    <t>2.4.24</t>
  </si>
  <si>
    <t>2.4.36</t>
  </si>
  <si>
    <t>2.4.40</t>
  </si>
  <si>
    <t>2.4.60</t>
  </si>
  <si>
    <t>2.4.90</t>
  </si>
  <si>
    <t>2.5.11</t>
  </si>
  <si>
    <t>2.7.90</t>
  </si>
  <si>
    <t>2.9</t>
  </si>
  <si>
    <t>2.9.02</t>
  </si>
  <si>
    <t>2.3.14</t>
  </si>
  <si>
    <t>2.7.01</t>
  </si>
  <si>
    <t>2.7.07</t>
  </si>
  <si>
    <t>2.9.90</t>
  </si>
  <si>
    <t>3.1.05</t>
  </si>
  <si>
    <t>3.1.09</t>
  </si>
  <si>
    <t>3.1.10</t>
  </si>
  <si>
    <t>3.1.45</t>
  </si>
  <si>
    <t>4.7.05</t>
  </si>
  <si>
    <t>4.7.22</t>
  </si>
  <si>
    <t>4.8.08</t>
  </si>
  <si>
    <t>5.1.01</t>
  </si>
  <si>
    <t>5.1.03</t>
  </si>
  <si>
    <t>5.1.04</t>
  </si>
  <si>
    <t>5.1.07</t>
  </si>
  <si>
    <t>5.1.11</t>
  </si>
  <si>
    <t>5.1.20</t>
  </si>
  <si>
    <t>5.3.60</t>
  </si>
  <si>
    <t>5.3.64</t>
  </si>
  <si>
    <t>5.3.66</t>
  </si>
  <si>
    <t>5.7.20</t>
  </si>
  <si>
    <t>4.8.02</t>
  </si>
  <si>
    <t>4.1.10</t>
  </si>
  <si>
    <t>5.8.02</t>
  </si>
  <si>
    <t>5.8.04</t>
  </si>
  <si>
    <t>1.7.05</t>
  </si>
  <si>
    <t>1.3.84.90</t>
  </si>
  <si>
    <t>1.9.05.01</t>
  </si>
  <si>
    <t>1.9.08.01</t>
  </si>
  <si>
    <t>1.9.09.02</t>
  </si>
  <si>
    <t>2.3.14.07</t>
  </si>
  <si>
    <t>2.3.14.13</t>
  </si>
  <si>
    <t>2.9.02.01</t>
  </si>
  <si>
    <t>2.9.90.04</t>
  </si>
  <si>
    <t>8.1.20</t>
  </si>
  <si>
    <t>8.3.47</t>
  </si>
  <si>
    <t>8.3.90</t>
  </si>
  <si>
    <t>8.9.05</t>
  </si>
  <si>
    <t>8.9.15</t>
  </si>
  <si>
    <t>9.1.20</t>
  </si>
  <si>
    <t>9.1.28</t>
  </si>
  <si>
    <t>9.3.08</t>
  </si>
  <si>
    <t>9.9.05</t>
  </si>
  <si>
    <t>9.9.15</t>
  </si>
  <si>
    <t>5.1.02</t>
  </si>
  <si>
    <t>5.1.08</t>
  </si>
  <si>
    <t>5.3.68</t>
  </si>
  <si>
    <t>5.3.69</t>
  </si>
  <si>
    <t>5.4.24</t>
  </si>
  <si>
    <t>5.8.90</t>
  </si>
  <si>
    <t>Otros ingresos</t>
  </si>
  <si>
    <t>1.3.11.16</t>
  </si>
  <si>
    <t>1.3.11.16.001</t>
  </si>
  <si>
    <t>1.3.84.21</t>
  </si>
  <si>
    <t>1.3.84.21.001</t>
  </si>
  <si>
    <t>1.3.84.26</t>
  </si>
  <si>
    <t>1.3.84.26.001</t>
  </si>
  <si>
    <t>1.3.84.27</t>
  </si>
  <si>
    <t>1.3.84.27.001</t>
  </si>
  <si>
    <t>1.3.84.90.001</t>
  </si>
  <si>
    <t>1.9.08.01.001</t>
  </si>
  <si>
    <t>1.9.08.01.002</t>
  </si>
  <si>
    <t>1.9.08.03</t>
  </si>
  <si>
    <t>1.9.08.03.001</t>
  </si>
  <si>
    <t>1.9.09.02.001</t>
  </si>
  <si>
    <t>1.1.32.10</t>
  </si>
  <si>
    <t>1.1.32.10.001</t>
  </si>
  <si>
    <t>1.1.32.10.002</t>
  </si>
  <si>
    <t>2.3.14.07.001</t>
  </si>
  <si>
    <t>2.3.14.13.001</t>
  </si>
  <si>
    <t>2.9.02.01.001</t>
  </si>
  <si>
    <t>2.9.90.04.001</t>
  </si>
  <si>
    <t>1.9.05.01.001</t>
  </si>
  <si>
    <t>CTE</t>
  </si>
  <si>
    <t>NO CTE</t>
  </si>
  <si>
    <t>Deterioro acumulado de bienes de uso público - concesiones (Cr)</t>
  </si>
  <si>
    <t>1.7.91</t>
  </si>
  <si>
    <t>4.4.28</t>
  </si>
  <si>
    <t>4.8.09</t>
  </si>
  <si>
    <t>1.3.11.01</t>
  </si>
  <si>
    <t>1.3.11.01.001</t>
  </si>
  <si>
    <t>INGRESOS</t>
  </si>
  <si>
    <t>INGRESOS (1)</t>
  </si>
  <si>
    <t>RESULTADO DEL EJERCICIO (3)</t>
  </si>
  <si>
    <t>RESULTADO DEL EJERCICIO</t>
  </si>
  <si>
    <t>Cuentas por cobrar  (por transacciones con contraprestación)</t>
  </si>
  <si>
    <t>Litigios y mecanismos alternativos de solución de conflictos</t>
  </si>
  <si>
    <t>CUENTAS DE ORDEN</t>
  </si>
  <si>
    <t>Bienes entregados a terceros</t>
  </si>
  <si>
    <t>Otras cuentas deudoras de control</t>
  </si>
  <si>
    <t>Activos contingentes por contra (cr)</t>
  </si>
  <si>
    <t>Deudoras de control por contra (cr)</t>
  </si>
  <si>
    <t>Garantías contractuales</t>
  </si>
  <si>
    <t>Recursos administrados en nombre de terceros</t>
  </si>
  <si>
    <t>Pasivos contingentes por contra (db)</t>
  </si>
  <si>
    <t>Acreedoras de control por contra (db)</t>
  </si>
  <si>
    <t>PATRIMONIO</t>
  </si>
  <si>
    <t>TOTAL  ACTIVO (3)</t>
  </si>
  <si>
    <t>TOTAL PASIVO (6)</t>
  </si>
  <si>
    <t>(Cifras en miles de pesos colombianos)</t>
  </si>
  <si>
    <t>TOTAL PATRIMONIO (7)</t>
  </si>
  <si>
    <t>TOTAL  PATRIMONIO  ( 7 )</t>
  </si>
  <si>
    <t>Cuentas por cobrar  (por transacciones sin contraprestación)</t>
  </si>
  <si>
    <t>Cuentas por cobrar</t>
  </si>
  <si>
    <t>Cuentas por cobrar por transacciones con contraprestación</t>
  </si>
  <si>
    <t>Cuentas por cobrar por transacciones sin contraprestación</t>
  </si>
  <si>
    <t>Transferencias y Subvenciones</t>
  </si>
  <si>
    <t>Otras transferencias</t>
  </si>
  <si>
    <t>5.4.23</t>
  </si>
  <si>
    <t>8.3.15</t>
  </si>
  <si>
    <t>Bienes y derechos retirados</t>
  </si>
  <si>
    <t>2.4.40.11</t>
  </si>
  <si>
    <t>2.4.40.11.001</t>
  </si>
  <si>
    <t>2.4.40.14</t>
  </si>
  <si>
    <t>2.4.40.14.001</t>
  </si>
  <si>
    <t>4.7</t>
  </si>
  <si>
    <t>4.4</t>
  </si>
  <si>
    <t>CÓDIGO</t>
  </si>
  <si>
    <t>4.8</t>
  </si>
  <si>
    <t>4.1</t>
  </si>
  <si>
    <t>5.1</t>
  </si>
  <si>
    <t>5.3</t>
  </si>
  <si>
    <t>5.4</t>
  </si>
  <si>
    <t>5.7</t>
  </si>
  <si>
    <t>5.8</t>
  </si>
  <si>
    <t>1.1</t>
  </si>
  <si>
    <t>1.3</t>
  </si>
  <si>
    <t>1.9</t>
  </si>
  <si>
    <t>1.6</t>
  </si>
  <si>
    <t>1.7</t>
  </si>
  <si>
    <t>2.4</t>
  </si>
  <si>
    <t>2.5</t>
  </si>
  <si>
    <t>2.7</t>
  </si>
  <si>
    <t>3.1</t>
  </si>
  <si>
    <t>8.1</t>
  </si>
  <si>
    <t>8.3</t>
  </si>
  <si>
    <t>8.9</t>
  </si>
  <si>
    <t>9.1</t>
  </si>
  <si>
    <t>9.3</t>
  </si>
  <si>
    <t>9.9</t>
  </si>
  <si>
    <t>Deterioro de bienes de uso público - concesiones</t>
  </si>
  <si>
    <t>5.3.76</t>
  </si>
  <si>
    <t>9.3.90</t>
  </si>
  <si>
    <t>Otras cuentas acreedoras de control</t>
  </si>
  <si>
    <t>1.3.86</t>
  </si>
  <si>
    <t>1.3.86.14</t>
  </si>
  <si>
    <t>1.3.86.14.001</t>
  </si>
  <si>
    <t>1.3.86.90</t>
  </si>
  <si>
    <t>1.3.86.90.001</t>
  </si>
  <si>
    <t>5.3.47</t>
  </si>
  <si>
    <t>Deterioro de cuentas por cobrar</t>
  </si>
  <si>
    <t>Deterioro acumulado de cuentas por cobrar (Cr)</t>
  </si>
  <si>
    <t>NOTA</t>
  </si>
  <si>
    <t>INGRESOS DE TRANSACCIONES SIN CONTRAPRESTACIÓN</t>
  </si>
  <si>
    <t>INGRESOS DE TRANSACCIONES CON CONTRAPRESTACIÓN</t>
  </si>
  <si>
    <t>Recursos de la entidad concedente en patrimonios autónomos constituidos por concesionarios privados</t>
  </si>
  <si>
    <t>1.3.11.02</t>
  </si>
  <si>
    <t>1.3.11.02.004</t>
  </si>
  <si>
    <t>1.3.84.39</t>
  </si>
  <si>
    <t>1.3.84.39.001</t>
  </si>
  <si>
    <t>1.3.38</t>
  </si>
  <si>
    <t>Sentencias, laudos arbitrales y conciliaciones extrajudiciales a favor de la entidad</t>
  </si>
  <si>
    <t>1.3.11.02.003</t>
  </si>
  <si>
    <t>1.3.38.05</t>
  </si>
  <si>
    <t>1.3.38.05.001</t>
  </si>
  <si>
    <t>1.3.84.10</t>
  </si>
  <si>
    <t>1.3.84.10.001</t>
  </si>
  <si>
    <t>4.7.20</t>
  </si>
  <si>
    <t>1.7.87</t>
  </si>
  <si>
    <t>5.3.75</t>
  </si>
  <si>
    <t>8.1.90</t>
  </si>
  <si>
    <t>Otros activos contingentes</t>
  </si>
  <si>
    <t>Depreciación de bienes de uso público en servicio - concesiones</t>
  </si>
  <si>
    <t>Depreciación acumulada de bienes de uso público en servicio - concesiones (Cr)</t>
  </si>
  <si>
    <t>WILLIAM OLARTE SAAVEDRA</t>
  </si>
  <si>
    <t>Experto G3 06 con funciones de Contador</t>
  </si>
  <si>
    <t>C.C. No. 79.540.825</t>
  </si>
  <si>
    <t>T.P. No.  89765-T</t>
  </si>
  <si>
    <t>1.</t>
  </si>
  <si>
    <t>2.</t>
  </si>
  <si>
    <t>3.</t>
  </si>
  <si>
    <t>4.</t>
  </si>
  <si>
    <t>1.3.38.02</t>
  </si>
  <si>
    <t>1.3.38.02.001</t>
  </si>
  <si>
    <t>8.3.61</t>
  </si>
  <si>
    <t>Responsabilidades en proceso</t>
  </si>
  <si>
    <t>WILLIAM FERNANDO CAMARGO TRIANA</t>
  </si>
  <si>
    <t>C.C. No. 7.224.599</t>
  </si>
  <si>
    <t>4.8.06</t>
  </si>
  <si>
    <t>Ajuste por diferencia en cambio</t>
  </si>
  <si>
    <t>AL 30 DE SEPTIEMBRE DE 2022</t>
  </si>
  <si>
    <t>DEL 1 DE ENERO AL 30 DE SEPTIEMBRE DE 2022</t>
  </si>
  <si>
    <t>SEPTIEMBRE DE 2022</t>
  </si>
  <si>
    <t>SEPTIEMBRE DE 2021</t>
  </si>
  <si>
    <t>DISTRIBUCION SEPTIEMBRE 2022- cifras en pesos</t>
  </si>
  <si>
    <t>DISTRIBUCION SEPTIEMBRE 2022- cifras en miles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</si>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</sst>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-* #,##0.00\ _€_-;\-* #,##0.00\ _€_-;_-* &quot;-&quot;??\ _€_-;_-@_-"/>
    <numFmt numFmtId="167" formatCode="_-* #,##0\ _€_-;\-* #,##0\ _€_-;_-* &quot;-&quot;??\ _€_-;_-@_-"/>
    <numFmt numFmtId="168" formatCode="#,##0.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3">
    <xf numFmtId="0" fontId="0" fillId="0" borderId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164" fontId="2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5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79">
    <xf numFmtId="0" fontId="0" fillId="0" borderId="0" xfId="0"/>
    <xf numFmtId="0" fontId="12" fillId="0" borderId="0" xfId="4"/>
    <xf numFmtId="1" fontId="12" fillId="0" borderId="0" xfId="4" applyNumberFormat="1"/>
    <xf numFmtId="3" fontId="11" fillId="0" borderId="0" xfId="4" applyNumberFormat="1" applyFont="1"/>
    <xf numFmtId="3" fontId="12" fillId="0" borderId="0" xfId="4" applyNumberFormat="1"/>
    <xf numFmtId="0" fontId="11" fillId="0" borderId="0" xfId="4" applyFont="1"/>
    <xf numFmtId="0" fontId="11" fillId="0" borderId="0" xfId="4" applyFont="1" applyAlignment="1">
      <alignment horizontal="left"/>
    </xf>
    <xf numFmtId="0" fontId="12" fillId="0" borderId="0" xfId="4" applyAlignment="1">
      <alignment horizontal="center"/>
    </xf>
    <xf numFmtId="1" fontId="11" fillId="0" borderId="0" xfId="4" applyNumberFormat="1" applyFont="1" applyAlignment="1">
      <alignment horizontal="center"/>
    </xf>
    <xf numFmtId="3" fontId="11" fillId="0" borderId="0" xfId="4" applyNumberFormat="1" applyFont="1" applyAlignment="1">
      <alignment horizontal="center" vertical="center"/>
    </xf>
    <xf numFmtId="1" fontId="12" fillId="0" borderId="0" xfId="4" applyNumberFormat="1" applyAlignment="1">
      <alignment horizontal="center"/>
    </xf>
    <xf numFmtId="0" fontId="0" fillId="0" borderId="0" xfId="0" applyAlignment="1">
      <alignment horizontal="center" vertical="center" wrapText="1"/>
    </xf>
    <xf numFmtId="167" fontId="0" fillId="0" borderId="0" xfId="1" applyNumberFormat="1" applyFont="1" applyAlignment="1">
      <alignment horizontal="center" vertical="center" wrapText="1"/>
    </xf>
    <xf numFmtId="167" fontId="0" fillId="0" borderId="0" xfId="1" applyNumberFormat="1" applyFont="1"/>
    <xf numFmtId="1" fontId="15" fillId="0" borderId="0" xfId="4" applyNumberFormat="1" applyFont="1"/>
    <xf numFmtId="0" fontId="15" fillId="0" borderId="0" xfId="4" applyFont="1"/>
    <xf numFmtId="167" fontId="11" fillId="0" borderId="0" xfId="1" applyNumberFormat="1" applyFont="1"/>
    <xf numFmtId="3" fontId="0" fillId="0" borderId="0" xfId="0" applyNumberFormat="1"/>
    <xf numFmtId="0" fontId="10" fillId="0" borderId="0" xfId="4" applyFont="1"/>
    <xf numFmtId="0" fontId="18" fillId="0" borderId="0" xfId="0" applyFont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8" fontId="18" fillId="2" borderId="0" xfId="0" applyNumberFormat="1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3" fontId="17" fillId="0" borderId="0" xfId="4" applyNumberFormat="1" applyFont="1" applyAlignment="1">
      <alignment horizontal="center" vertical="center"/>
    </xf>
    <xf numFmtId="168" fontId="18" fillId="0" borderId="0" xfId="0" applyNumberFormat="1" applyFont="1"/>
    <xf numFmtId="1" fontId="18" fillId="0" borderId="0" xfId="0" applyNumberFormat="1" applyFont="1"/>
    <xf numFmtId="0" fontId="17" fillId="0" borderId="0" xfId="0" applyFont="1"/>
    <xf numFmtId="3" fontId="17" fillId="0" borderId="0" xfId="2" applyNumberFormat="1" applyFont="1" applyFill="1" applyBorder="1"/>
    <xf numFmtId="3" fontId="18" fillId="0" borderId="0" xfId="0" applyNumberFormat="1" applyFont="1"/>
    <xf numFmtId="3" fontId="18" fillId="0" borderId="0" xfId="1" applyNumberFormat="1" applyFont="1" applyFill="1" applyBorder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1" applyNumberFormat="1" applyFont="1" applyFill="1" applyBorder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3" fontId="17" fillId="0" borderId="0" xfId="0" applyNumberFormat="1" applyFont="1"/>
    <xf numFmtId="168" fontId="17" fillId="0" borderId="0" xfId="0" applyNumberFormat="1" applyFont="1"/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justify"/>
    </xf>
    <xf numFmtId="168" fontId="19" fillId="0" borderId="0" xfId="1" applyNumberFormat="1" applyFont="1" applyFill="1" applyBorder="1"/>
    <xf numFmtId="168" fontId="20" fillId="0" borderId="0" xfId="0" applyNumberFormat="1" applyFont="1"/>
    <xf numFmtId="0" fontId="10" fillId="0" borderId="0" xfId="0" applyFont="1"/>
    <xf numFmtId="164" fontId="0" fillId="0" borderId="0" xfId="9" applyFont="1"/>
    <xf numFmtId="164" fontId="0" fillId="0" borderId="0" xfId="0" applyNumberFormat="1"/>
    <xf numFmtId="0" fontId="0" fillId="0" borderId="1" xfId="0" applyBorder="1"/>
    <xf numFmtId="164" fontId="0" fillId="0" borderId="1" xfId="9" applyFont="1" applyBorder="1"/>
    <xf numFmtId="4" fontId="0" fillId="0" borderId="0" xfId="0" applyNumberFormat="1"/>
    <xf numFmtId="164" fontId="0" fillId="5" borderId="0" xfId="0" applyNumberFormat="1" applyFill="1"/>
    <xf numFmtId="0" fontId="11" fillId="0" borderId="0" xfId="0" applyFont="1"/>
    <xf numFmtId="3" fontId="18" fillId="0" borderId="0" xfId="1" applyNumberFormat="1" applyFont="1" applyBorder="1"/>
    <xf numFmtId="3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justify"/>
    </xf>
    <xf numFmtId="167" fontId="10" fillId="0" borderId="0" xfId="1" applyNumberFormat="1" applyFont="1" applyAlignment="1">
      <alignment horizontal="center" vertical="center" wrapText="1"/>
    </xf>
    <xf numFmtId="0" fontId="22" fillId="0" borderId="1" xfId="0" applyFont="1" applyBorder="1"/>
    <xf numFmtId="164" fontId="22" fillId="6" borderId="1" xfId="9" applyFont="1" applyFill="1" applyBorder="1"/>
    <xf numFmtId="0" fontId="22" fillId="6" borderId="1" xfId="0" applyFont="1" applyFill="1" applyBorder="1"/>
    <xf numFmtId="164" fontId="22" fillId="0" borderId="1" xfId="0" applyNumberFormat="1" applyFont="1" applyBorder="1"/>
    <xf numFmtId="43" fontId="0" fillId="0" borderId="0" xfId="0" applyNumberFormat="1"/>
    <xf numFmtId="168" fontId="15" fillId="0" borderId="0" xfId="4" applyNumberFormat="1" applyFont="1"/>
    <xf numFmtId="0" fontId="22" fillId="7" borderId="1" xfId="0" applyFont="1" applyFill="1" applyBorder="1"/>
    <xf numFmtId="0" fontId="0" fillId="7" borderId="0" xfId="0" applyFill="1"/>
    <xf numFmtId="0" fontId="10" fillId="0" borderId="0" xfId="4" applyFont="1" applyAlignment="1">
      <alignment horizontal="justify" vertical="center" wrapText="1"/>
    </xf>
    <xf numFmtId="0" fontId="11" fillId="3" borderId="0" xfId="4" applyFont="1" applyFill="1" applyAlignment="1">
      <alignment horizontal="centerContinuous"/>
    </xf>
    <xf numFmtId="1" fontId="15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11" fillId="0" borderId="0" xfId="4" applyFont="1" applyAlignment="1">
      <alignment horizontal="center"/>
    </xf>
    <xf numFmtId="168" fontId="11" fillId="0" borderId="0" xfId="4" applyNumberFormat="1" applyFont="1" applyAlignment="1">
      <alignment horizontal="center" vertical="center"/>
    </xf>
    <xf numFmtId="168" fontId="11" fillId="0" borderId="2" xfId="4" applyNumberFormat="1" applyFont="1" applyBorder="1" applyAlignment="1">
      <alignment horizontal="center" vertical="center"/>
    </xf>
    <xf numFmtId="168" fontId="11" fillId="0" borderId="1" xfId="4" applyNumberFormat="1" applyFont="1" applyBorder="1" applyAlignment="1">
      <alignment horizontal="center" vertical="center"/>
    </xf>
    <xf numFmtId="3" fontId="11" fillId="0" borderId="1" xfId="4" applyNumberFormat="1" applyFont="1" applyBorder="1"/>
    <xf numFmtId="3" fontId="11" fillId="0" borderId="1" xfId="4" applyNumberFormat="1" applyFont="1" applyBorder="1" applyAlignment="1">
      <alignment horizontal="center" vertical="center"/>
    </xf>
    <xf numFmtId="168" fontId="17" fillId="0" borderId="2" xfId="4" applyNumberFormat="1" applyFont="1" applyBorder="1" applyAlignment="1">
      <alignment horizontal="center" vertical="center"/>
    </xf>
    <xf numFmtId="168" fontId="17" fillId="0" borderId="1" xfId="4" applyNumberFormat="1" applyFont="1" applyBorder="1" applyAlignment="1">
      <alignment horizontal="center" vertical="center"/>
    </xf>
    <xf numFmtId="3" fontId="17" fillId="0" borderId="1" xfId="2" applyNumberFormat="1" applyFont="1" applyFill="1" applyBorder="1"/>
    <xf numFmtId="164" fontId="0" fillId="0" borderId="1" xfId="0" applyNumberFormat="1" applyBorder="1"/>
    <xf numFmtId="0" fontId="10" fillId="0" borderId="1" xfId="0" applyFont="1" applyBorder="1" applyAlignment="1">
      <alignment horizontal="center"/>
    </xf>
    <xf numFmtId="164" fontId="22" fillId="0" borderId="1" xfId="9" applyFont="1" applyFill="1" applyBorder="1"/>
    <xf numFmtId="168" fontId="12" fillId="0" borderId="0" xfId="4" applyNumberFormat="1"/>
    <xf numFmtId="168" fontId="11" fillId="0" borderId="0" xfId="4" applyNumberFormat="1" applyFont="1" applyAlignment="1">
      <alignment horizontal="center"/>
    </xf>
    <xf numFmtId="3" fontId="10" fillId="0" borderId="0" xfId="4" applyNumberFormat="1" applyFont="1"/>
    <xf numFmtId="0" fontId="11" fillId="0" borderId="1" xfId="4" applyFont="1" applyBorder="1" applyAlignment="1">
      <alignment horizontal="center"/>
    </xf>
    <xf numFmtId="0" fontId="11" fillId="0" borderId="1" xfId="4" applyFont="1" applyBorder="1" applyAlignment="1">
      <alignment horizontal="center" vertical="center" wrapText="1"/>
    </xf>
    <xf numFmtId="168" fontId="15" fillId="0" borderId="0" xfId="1" applyNumberFormat="1" applyFont="1" applyFill="1" applyBorder="1"/>
    <xf numFmtId="3" fontId="23" fillId="0" borderId="0" xfId="4" applyNumberFormat="1" applyFont="1"/>
    <xf numFmtId="0" fontId="11" fillId="0" borderId="0" xfId="0" applyFont="1" applyAlignment="1">
      <alignment horizontal="center"/>
    </xf>
    <xf numFmtId="168" fontId="19" fillId="0" borderId="0" xfId="4" applyNumberFormat="1" applyFont="1"/>
    <xf numFmtId="0" fontId="19" fillId="0" borderId="0" xfId="4" applyFont="1"/>
    <xf numFmtId="0" fontId="10" fillId="0" borderId="0" xfId="4" applyFont="1" applyAlignment="1">
      <alignment horizontal="center"/>
    </xf>
    <xf numFmtId="3" fontId="15" fillId="0" borderId="0" xfId="4" applyNumberFormat="1" applyFont="1"/>
    <xf numFmtId="168" fontId="15" fillId="0" borderId="0" xfId="0" applyNumberFormat="1" applyFont="1"/>
    <xf numFmtId="3" fontId="15" fillId="0" borderId="0" xfId="0" applyNumberFormat="1" applyFont="1"/>
    <xf numFmtId="167" fontId="12" fillId="0" borderId="0" xfId="1" applyNumberFormat="1" applyFont="1" applyFill="1"/>
    <xf numFmtId="167" fontId="11" fillId="4" borderId="0" xfId="1" applyNumberFormat="1" applyFont="1" applyFill="1"/>
    <xf numFmtId="167" fontId="0" fillId="8" borderId="0" xfId="1" applyNumberFormat="1" applyFont="1" applyFill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7" fontId="16" fillId="0" borderId="0" xfId="0" applyNumberFormat="1" applyFont="1"/>
    <xf numFmtId="167" fontId="0" fillId="0" borderId="0" xfId="0" applyNumberFormat="1"/>
    <xf numFmtId="0" fontId="24" fillId="0" borderId="1" xfId="0" applyFont="1" applyBorder="1"/>
    <xf numFmtId="164" fontId="24" fillId="6" borderId="1" xfId="9" applyFont="1" applyFill="1" applyBorder="1"/>
    <xf numFmtId="164" fontId="11" fillId="0" borderId="1" xfId="9" applyFont="1" applyBorder="1"/>
    <xf numFmtId="0" fontId="24" fillId="6" borderId="1" xfId="0" applyFont="1" applyFill="1" applyBorder="1"/>
    <xf numFmtId="0" fontId="24" fillId="7" borderId="1" xfId="0" applyFont="1" applyFill="1" applyBorder="1"/>
    <xf numFmtId="0" fontId="11" fillId="7" borderId="0" xfId="0" applyFont="1" applyFill="1"/>
    <xf numFmtId="164" fontId="24" fillId="0" borderId="1" xfId="0" applyNumberFormat="1" applyFont="1" applyBorder="1"/>
    <xf numFmtId="167" fontId="10" fillId="0" borderId="1" xfId="1" applyNumberFormat="1" applyFont="1" applyBorder="1" applyAlignment="1">
      <alignment horizontal="center"/>
    </xf>
    <xf numFmtId="3" fontId="12" fillId="0" borderId="0" xfId="4" applyNumberFormat="1" applyAlignment="1">
      <alignment vertical="center"/>
    </xf>
    <xf numFmtId="3" fontId="11" fillId="0" borderId="0" xfId="4" applyNumberFormat="1" applyFont="1" applyAlignment="1">
      <alignment vertical="center"/>
    </xf>
    <xf numFmtId="3" fontId="11" fillId="0" borderId="1" xfId="4" applyNumberFormat="1" applyFont="1" applyBorder="1" applyAlignment="1">
      <alignment horizontal="right" vertical="center"/>
    </xf>
    <xf numFmtId="3" fontId="11" fillId="0" borderId="0" xfId="4" applyNumberFormat="1" applyFont="1" applyAlignment="1">
      <alignment horizontal="right" vertical="center"/>
    </xf>
    <xf numFmtId="167" fontId="10" fillId="0" borderId="0" xfId="1" applyNumberFormat="1" applyFont="1" applyBorder="1" applyAlignment="1">
      <alignment horizontal="center"/>
    </xf>
    <xf numFmtId="168" fontId="20" fillId="0" borderId="0" xfId="0" applyNumberFormat="1" applyFont="1" applyAlignment="1">
      <alignment horizontal="center"/>
    </xf>
    <xf numFmtId="168" fontId="20" fillId="0" borderId="0" xfId="2" applyNumberFormat="1" applyFont="1" applyFill="1" applyBorder="1" applyAlignment="1">
      <alignment horizontal="center"/>
    </xf>
    <xf numFmtId="168" fontId="26" fillId="0" borderId="0" xfId="1" applyNumberFormat="1" applyFont="1" applyFill="1" applyBorder="1" applyAlignment="1">
      <alignment horizontal="center"/>
    </xf>
    <xf numFmtId="168" fontId="26" fillId="0" borderId="0" xfId="0" applyNumberFormat="1" applyFont="1" applyAlignment="1">
      <alignment horizontal="center"/>
    </xf>
    <xf numFmtId="168" fontId="20" fillId="0" borderId="0" xfId="1" applyNumberFormat="1" applyFont="1" applyFill="1" applyBorder="1" applyAlignment="1">
      <alignment horizontal="center"/>
    </xf>
    <xf numFmtId="168" fontId="27" fillId="0" borderId="0" xfId="0" applyNumberFormat="1" applyFont="1" applyAlignment="1">
      <alignment horizontal="center"/>
    </xf>
    <xf numFmtId="168" fontId="19" fillId="3" borderId="0" xfId="0" applyNumberFormat="1" applyFont="1" applyFill="1" applyAlignment="1">
      <alignment horizontal="center" vertical="center" wrapText="1"/>
    </xf>
    <xf numFmtId="3" fontId="26" fillId="0" borderId="0" xfId="4" applyNumberFormat="1" applyFont="1" applyAlignment="1">
      <alignment horizontal="center"/>
    </xf>
    <xf numFmtId="0" fontId="12" fillId="3" borderId="0" xfId="4" applyFill="1"/>
    <xf numFmtId="168" fontId="11" fillId="3" borderId="0" xfId="4" applyNumberFormat="1" applyFont="1" applyFill="1" applyAlignment="1">
      <alignment horizontal="centerContinuous"/>
    </xf>
    <xf numFmtId="0" fontId="11" fillId="3" borderId="0" xfId="4" applyFont="1" applyFill="1" applyAlignment="1">
      <alignment horizontal="center"/>
    </xf>
    <xf numFmtId="0" fontId="10" fillId="8" borderId="0" xfId="0" applyFont="1" applyFill="1"/>
    <xf numFmtId="0" fontId="12" fillId="0" borderId="0" xfId="4" applyAlignment="1">
      <alignment horizontal="center" vertical="center" wrapText="1"/>
    </xf>
    <xf numFmtId="0" fontId="26" fillId="0" borderId="0" xfId="4" applyFont="1" applyAlignment="1">
      <alignment horizontal="center"/>
    </xf>
    <xf numFmtId="0" fontId="10" fillId="0" borderId="0" xfId="13"/>
    <xf numFmtId="0" fontId="26" fillId="0" borderId="0" xfId="13" applyFont="1" applyAlignment="1">
      <alignment horizontal="center"/>
    </xf>
    <xf numFmtId="0" fontId="11" fillId="0" borderId="0" xfId="4" applyFont="1" applyAlignment="1">
      <alignment horizontal="left" vertical="center"/>
    </xf>
    <xf numFmtId="0" fontId="26" fillId="0" borderId="0" xfId="4" applyFon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4" applyFont="1" applyAlignment="1">
      <alignment wrapText="1"/>
    </xf>
    <xf numFmtId="1" fontId="10" fillId="0" borderId="0" xfId="4" applyNumberFormat="1" applyFont="1" applyAlignment="1">
      <alignment horizontal="center"/>
    </xf>
    <xf numFmtId="1" fontId="10" fillId="0" borderId="0" xfId="4" applyNumberFormat="1" applyFont="1" applyAlignment="1">
      <alignment horizontal="left"/>
    </xf>
    <xf numFmtId="1" fontId="12" fillId="0" borderId="0" xfId="4" applyNumberFormat="1" applyAlignment="1">
      <alignment horizontal="center" vertical="center"/>
    </xf>
    <xf numFmtId="0" fontId="12" fillId="0" borderId="0" xfId="4" applyAlignment="1">
      <alignment horizontal="justify" vertical="center" wrapText="1"/>
    </xf>
    <xf numFmtId="0" fontId="11" fillId="0" borderId="0" xfId="4" applyFont="1" applyAlignment="1">
      <alignment wrapText="1"/>
    </xf>
    <xf numFmtId="0" fontId="10" fillId="0" borderId="0" xfId="4" applyFont="1" applyAlignment="1">
      <alignment horizontal="left"/>
    </xf>
    <xf numFmtId="0" fontId="12" fillId="0" borderId="0" xfId="4" applyAlignment="1">
      <alignment horizontal="left"/>
    </xf>
    <xf numFmtId="0" fontId="15" fillId="0" borderId="0" xfId="0" applyFont="1"/>
    <xf numFmtId="44" fontId="0" fillId="0" borderId="0" xfId="0" applyNumberFormat="1"/>
    <xf numFmtId="0" fontId="11" fillId="0" borderId="0" xfId="4" applyFont="1" applyAlignment="1">
      <alignment horizontal="center" vertical="center" wrapText="1"/>
    </xf>
    <xf numFmtId="0" fontId="0" fillId="5" borderId="0" xfId="0" applyFill="1"/>
    <xf numFmtId="164" fontId="10" fillId="0" borderId="1" xfId="9" applyFont="1" applyBorder="1"/>
    <xf numFmtId="0" fontId="0" fillId="8" borderId="0" xfId="0" applyFill="1"/>
    <xf numFmtId="168" fontId="11" fillId="0" borderId="0" xfId="13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0" fontId="0" fillId="9" borderId="0" xfId="0" applyFill="1"/>
    <xf numFmtId="166" fontId="0" fillId="0" borderId="3" xfId="1" applyFont="1" applyBorder="1" applyAlignment="1">
      <alignment horizontal="right" wrapText="1"/>
    </xf>
    <xf numFmtId="167" fontId="0" fillId="0" borderId="0" xfId="1" applyNumberFormat="1" applyFont="1" applyFill="1"/>
    <xf numFmtId="166" fontId="19" fillId="0" borderId="0" xfId="1" applyFont="1" applyFill="1" applyBorder="1"/>
    <xf numFmtId="168" fontId="19" fillId="0" borderId="0" xfId="0" applyNumberFormat="1" applyFont="1"/>
    <xf numFmtId="3" fontId="19" fillId="0" borderId="0" xfId="0" applyNumberFormat="1" applyFont="1"/>
    <xf numFmtId="0" fontId="0" fillId="10" borderId="0" xfId="0" applyFill="1"/>
    <xf numFmtId="167" fontId="19" fillId="0" borderId="0" xfId="0" applyNumberFormat="1" applyFont="1"/>
    <xf numFmtId="0" fontId="0" fillId="6" borderId="0" xfId="0" applyFill="1"/>
    <xf numFmtId="168" fontId="27" fillId="0" borderId="0" xfId="2" applyNumberFormat="1" applyFont="1" applyFill="1" applyBorder="1" applyAlignment="1">
      <alignment horizontal="center"/>
    </xf>
    <xf numFmtId="166" fontId="15" fillId="0" borderId="0" xfId="1" applyFont="1" applyFill="1" applyBorder="1"/>
    <xf numFmtId="167" fontId="10" fillId="0" borderId="0" xfId="1" applyNumberFormat="1" applyFont="1" applyFill="1" applyBorder="1"/>
    <xf numFmtId="0" fontId="28" fillId="0" borderId="0" xfId="4" applyFont="1"/>
    <xf numFmtId="1" fontId="10" fillId="0" borderId="0" xfId="4" applyNumberFormat="1" applyFont="1"/>
    <xf numFmtId="167" fontId="10" fillId="0" borderId="0" xfId="1" applyNumberFormat="1" applyFont="1" applyBorder="1"/>
    <xf numFmtId="0" fontId="10" fillId="0" borderId="0" xfId="0" applyFont="1" applyAlignment="1">
      <alignment horizontal="left"/>
    </xf>
    <xf numFmtId="168" fontId="26" fillId="0" borderId="0" xfId="0" applyNumberFormat="1" applyFont="1"/>
    <xf numFmtId="168" fontId="10" fillId="0" borderId="0" xfId="0" applyNumberFormat="1" applyFont="1"/>
    <xf numFmtId="168" fontId="12" fillId="0" borderId="0" xfId="4" applyNumberFormat="1" applyAlignment="1">
      <alignment horizontal="center" vertical="center" wrapText="1"/>
    </xf>
    <xf numFmtId="168" fontId="11" fillId="0" borderId="0" xfId="13" applyNumberFormat="1" applyFont="1"/>
    <xf numFmtId="167" fontId="18" fillId="0" borderId="0" xfId="1" applyNumberFormat="1" applyFont="1"/>
    <xf numFmtId="167" fontId="12" fillId="0" borderId="0" xfId="1" applyNumberFormat="1" applyFont="1"/>
    <xf numFmtId="0" fontId="17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4" applyFont="1" applyAlignment="1">
      <alignment horizontal="center" vertical="center" wrapText="1"/>
    </xf>
    <xf numFmtId="0" fontId="11" fillId="3" borderId="0" xfId="4" applyFont="1" applyFill="1" applyAlignment="1">
      <alignment horizontal="center" vertical="center" wrapText="1"/>
    </xf>
    <xf numFmtId="0" fontId="10" fillId="3" borderId="0" xfId="4" applyFont="1" applyFill="1" applyAlignment="1">
      <alignment horizontal="center" vertical="center" wrapText="1"/>
    </xf>
  </cellXfs>
  <cellStyles count="83">
    <cellStyle name="Millares" xfId="1" builtinId="3"/>
    <cellStyle name="Millares 2" xfId="2" xr:uid="{00000000-0005-0000-0000-000001000000}"/>
    <cellStyle name="Millares 2 2" xfId="11" xr:uid="{00000000-0005-0000-0000-000002000000}"/>
    <cellStyle name="Millares 3" xfId="3" xr:uid="{00000000-0005-0000-0000-000003000000}"/>
    <cellStyle name="Millares 3 10" xfId="67" xr:uid="{CD6C2EEA-E4DE-491B-917E-D10EE2B0E9DC}"/>
    <cellStyle name="Millares 3 2" xfId="12" xr:uid="{00000000-0005-0000-0000-000004000000}"/>
    <cellStyle name="Millares 3 2 2" xfId="33" xr:uid="{8DB8D57E-39E9-436A-936E-CA33E7570FBE}"/>
    <cellStyle name="Millares 3 2 3" xfId="39" xr:uid="{9FD89BFC-48E5-47EE-A10E-3A6665143FEF}"/>
    <cellStyle name="Millares 3 2 4" xfId="48" xr:uid="{A229A532-05FD-4275-8CB8-E816FC15AA36}"/>
    <cellStyle name="Millares 3 2 5" xfId="57" xr:uid="{D62463D9-B21A-47EE-A40F-AC0A5013D0A8}"/>
    <cellStyle name="Millares 3 2 6" xfId="70" xr:uid="{56F405B8-6223-4A47-AA0E-6D7708CAC8BD}"/>
    <cellStyle name="Millares 3 3" xfId="19" xr:uid="{00000000-0005-0000-0000-000005000000}"/>
    <cellStyle name="Millares 3 3 2" xfId="42" xr:uid="{2EACFDB3-3458-4B79-8A2F-4980D30E254A}"/>
    <cellStyle name="Millares 3 3 3" xfId="51" xr:uid="{1C24990F-0347-49F5-9D4F-FA02264F4A1A}"/>
    <cellStyle name="Millares 3 3 4" xfId="60" xr:uid="{4C080736-53C9-48F2-9A10-F98115D5AF10}"/>
    <cellStyle name="Millares 3 3 5" xfId="73" xr:uid="{223A4151-6A9D-40E3-B2BA-E0860D598913}"/>
    <cellStyle name="Millares 3 4" xfId="22" xr:uid="{7DC21089-858D-428A-A3DE-E564DDD44E2F}"/>
    <cellStyle name="Millares 3 4 2" xfId="63" xr:uid="{FA1FB264-7C9E-43B5-84CE-FA6484DA76EF}"/>
    <cellStyle name="Millares 3 4 3" xfId="76" xr:uid="{AE62BE88-F8A6-4E7A-BDC0-F72AA1CFDB59}"/>
    <cellStyle name="Millares 3 5" xfId="27" xr:uid="{26BF675E-8CFE-4E7E-9F71-07EFE6AD770B}"/>
    <cellStyle name="Millares 3 5 2" xfId="80" xr:uid="{8C035F13-ACFE-4E35-9C4F-3A075F825ECE}"/>
    <cellStyle name="Millares 3 6" xfId="30" xr:uid="{517985BC-F5D2-4A35-A3AF-6841EB38C1D3}"/>
    <cellStyle name="Millares 3 7" xfId="36" xr:uid="{2EB71E0F-384C-43A9-95EF-942D5DE1E4D8}"/>
    <cellStyle name="Millares 3 8" xfId="45" xr:uid="{B322B2FC-5D52-4205-A1EF-6F6E2452FCF5}"/>
    <cellStyle name="Millares 3 9" xfId="54" xr:uid="{4D852E35-A06F-4D1D-B3EC-829FC6C6D575}"/>
    <cellStyle name="Moneda" xfId="9" builtinId="4"/>
    <cellStyle name="Moneda 2" xfId="18" xr:uid="{00000000-0005-0000-0000-000007000000}"/>
    <cellStyle name="Normal" xfId="0" builtinId="0"/>
    <cellStyle name="Normal 2" xfId="4" xr:uid="{00000000-0005-0000-0000-000009000000}"/>
    <cellStyle name="Normal 2 2" xfId="5" xr:uid="{00000000-0005-0000-0000-00000A000000}"/>
    <cellStyle name="Normal 2 2 10" xfId="68" xr:uid="{49ACC55C-CB73-4BBB-94FB-A4C5FEA12093}"/>
    <cellStyle name="Normal 2 2 2" xfId="14" xr:uid="{00000000-0005-0000-0000-00000B000000}"/>
    <cellStyle name="Normal 2 2 2 2" xfId="34" xr:uid="{AD245E3B-C612-4401-898B-1F26D31E807B}"/>
    <cellStyle name="Normal 2 2 2 3" xfId="40" xr:uid="{CEFB9B75-8240-4C0A-AA67-058C6C3DD540}"/>
    <cellStyle name="Normal 2 2 2 4" xfId="49" xr:uid="{28815DF6-1962-4E2F-9C7C-5FACB775DA3E}"/>
    <cellStyle name="Normal 2 2 2 5" xfId="58" xr:uid="{8057BB05-14DA-4132-BF1A-681850D866D6}"/>
    <cellStyle name="Normal 2 2 2 6" xfId="71" xr:uid="{C1D0458A-F302-4B11-A4D4-75AFA3F2D29F}"/>
    <cellStyle name="Normal 2 2 3" xfId="20" xr:uid="{00000000-0005-0000-0000-00000C000000}"/>
    <cellStyle name="Normal 2 2 3 2" xfId="43" xr:uid="{7D0629B3-828A-4A10-A8C0-4279C5A85DFA}"/>
    <cellStyle name="Normal 2 2 3 3" xfId="52" xr:uid="{15A4B603-BA80-4369-BD9A-B204AA50E3E9}"/>
    <cellStyle name="Normal 2 2 3 4" xfId="61" xr:uid="{97EE78DA-255E-4D7F-A7E7-61F08800CA3C}"/>
    <cellStyle name="Normal 2 2 3 5" xfId="74" xr:uid="{9A0F54AF-A788-4A74-9FB9-AFB6CE72754C}"/>
    <cellStyle name="Normal 2 2 4" xfId="23" xr:uid="{FFEF7972-D222-46EA-BEC1-B2B1A7D8B6FD}"/>
    <cellStyle name="Normal 2 2 4 2" xfId="64" xr:uid="{19A1D8C1-03EC-45A4-B064-E6FFDC0C0423}"/>
    <cellStyle name="Normal 2 2 4 3" xfId="77" xr:uid="{23CDBD97-0EFE-4020-930E-17D51AB7B08D}"/>
    <cellStyle name="Normal 2 2 5" xfId="28" xr:uid="{F0467621-3732-4EA3-BB50-03675F34B2EA}"/>
    <cellStyle name="Normal 2 2 5 2" xfId="81" xr:uid="{8232D490-6923-4D30-A430-30B25381A5B2}"/>
    <cellStyle name="Normal 2 2 6" xfId="31" xr:uid="{0CED13FB-7216-4166-9AC8-135FA65776A2}"/>
    <cellStyle name="Normal 2 2 7" xfId="37" xr:uid="{ADD4BC37-CFB9-4D1D-BCCC-55B967B76B77}"/>
    <cellStyle name="Normal 2 2 8" xfId="46" xr:uid="{7779DC17-60B3-443A-A8B7-40FB6BB8F03F}"/>
    <cellStyle name="Normal 2 2 9" xfId="55" xr:uid="{48454022-346F-46E0-AE1B-D8AFD0E2D9C5}"/>
    <cellStyle name="Normal 2 3" xfId="13" xr:uid="{00000000-0005-0000-0000-00000D000000}"/>
    <cellStyle name="Normal 3" xfId="6" xr:uid="{00000000-0005-0000-0000-00000E000000}"/>
    <cellStyle name="Normal 3 10" xfId="69" xr:uid="{F8C9E95A-BE92-49F3-9E5E-61160F16BB2E}"/>
    <cellStyle name="Normal 3 2" xfId="15" xr:uid="{00000000-0005-0000-0000-00000F000000}"/>
    <cellStyle name="Normal 3 2 2" xfId="35" xr:uid="{0E2FA0F8-46B8-4491-9A45-C0DC2CE1B74E}"/>
    <cellStyle name="Normal 3 2 3" xfId="41" xr:uid="{19BAD5D7-B726-471D-9066-60EF648CC0EC}"/>
    <cellStyle name="Normal 3 2 4" xfId="50" xr:uid="{E092ADD5-5017-48AB-A189-90F29D0C0398}"/>
    <cellStyle name="Normal 3 2 5" xfId="59" xr:uid="{55178C24-9F23-40D1-A2D9-524DCAE6E18D}"/>
    <cellStyle name="Normal 3 2 6" xfId="72" xr:uid="{B85ECEEC-3D26-4FF2-803D-0E67DA5C216F}"/>
    <cellStyle name="Normal 3 3" xfId="21" xr:uid="{00000000-0005-0000-0000-000010000000}"/>
    <cellStyle name="Normal 3 3 2" xfId="44" xr:uid="{F482B5FB-DA5B-4F19-8562-69CE7C49E9E3}"/>
    <cellStyle name="Normal 3 3 3" xfId="53" xr:uid="{04F9652E-D757-45F3-B512-0FBFE8B83EEC}"/>
    <cellStyle name="Normal 3 3 4" xfId="62" xr:uid="{917BA5DA-AB66-4D65-9D2D-C0181A161AAD}"/>
    <cellStyle name="Normal 3 3 5" xfId="75" xr:uid="{8CE4C2D4-45C8-405D-8760-2122797E34BD}"/>
    <cellStyle name="Normal 3 4" xfId="24" xr:uid="{92F36201-F0A9-47DA-9BF6-41658DF5239F}"/>
    <cellStyle name="Normal 3 4 2" xfId="65" xr:uid="{BB35F8CA-59F4-491B-8059-CD113024D25F}"/>
    <cellStyle name="Normal 3 4 3" xfId="78" xr:uid="{FE382CFF-2795-43E9-9B8C-6CD37FF51500}"/>
    <cellStyle name="Normal 3 5" xfId="29" xr:uid="{AB4C76DF-4DBA-42E2-B87B-A3A7DC0050DF}"/>
    <cellStyle name="Normal 3 5 2" xfId="82" xr:uid="{70E58CAB-4F22-4015-AC9E-801E617EC6CD}"/>
    <cellStyle name="Normal 3 6" xfId="32" xr:uid="{85D6475D-FB56-4F6C-9C75-FED60768866D}"/>
    <cellStyle name="Normal 3 7" xfId="38" xr:uid="{16D26825-1D07-4EDC-877C-BA6BF10B157F}"/>
    <cellStyle name="Normal 3 8" xfId="47" xr:uid="{FAFE30F9-E529-496F-A3A1-25EDC17F7430}"/>
    <cellStyle name="Normal 3 9" xfId="56" xr:uid="{1887305A-4050-4CC5-BEAC-9A10E448CD86}"/>
    <cellStyle name="Normal 4" xfId="7" xr:uid="{00000000-0005-0000-0000-000011000000}"/>
    <cellStyle name="Normal 4 2" xfId="16" xr:uid="{00000000-0005-0000-0000-000012000000}"/>
    <cellStyle name="Normal 5" xfId="8" xr:uid="{00000000-0005-0000-0000-000013000000}"/>
    <cellStyle name="Normal 5 2" xfId="17" xr:uid="{00000000-0005-0000-0000-000014000000}"/>
    <cellStyle name="Normal 6" xfId="10" xr:uid="{00000000-0005-0000-0000-000015000000}"/>
    <cellStyle name="Normal 6 2" xfId="25" xr:uid="{97D8A97D-A82D-45F8-A708-38F387E172CC}"/>
    <cellStyle name="Normal 6 2 2" xfId="66" xr:uid="{76872AA8-5B30-46B6-8DE7-77FED16DD05C}"/>
    <cellStyle name="Normal 6 2 3" xfId="79" xr:uid="{60BA16A3-B735-457F-9264-F93149E20087}"/>
    <cellStyle name="Normal 7" xfId="26" xr:uid="{667034D7-5E5C-4762-A238-19C1CB66B0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-Disco%20D\Ani\WOlarte\Ani%202022\Revision_EEFF\9-Septiembre\Anexos\Septiembre\SEPTIEMBRE%202022%20EF\Copia%20de%20SALDOS%20Y%20MOVIMIENTOS%20SEP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r (81)"/>
    </sheetNames>
    <sheetDataSet>
      <sheetData sheetId="0">
        <row r="9">
          <cell r="A9" t="str">
            <v>Codigo</v>
          </cell>
          <cell r="B9" t="str">
            <v>Descripcion</v>
          </cell>
          <cell r="C9" t="str">
            <v>Saldo Inicial</v>
          </cell>
          <cell r="D9" t="str">
            <v>Movimientos Debito</v>
          </cell>
          <cell r="E9" t="str">
            <v>Movimientos Credito</v>
          </cell>
          <cell r="F9" t="str">
            <v>Saldo Final</v>
          </cell>
          <cell r="G9" t="str">
            <v>en miles</v>
          </cell>
        </row>
        <row r="10">
          <cell r="A10">
            <v>1</v>
          </cell>
          <cell r="B10" t="str">
            <v>ACTIVOS</v>
          </cell>
          <cell r="C10">
            <v>66954185766139.797</v>
          </cell>
          <cell r="D10">
            <v>271764589914.45001</v>
          </cell>
          <cell r="E10">
            <v>423356499311.79999</v>
          </cell>
          <cell r="F10">
            <v>66802593856742.398</v>
          </cell>
          <cell r="G10">
            <v>66802593857</v>
          </cell>
        </row>
        <row r="11">
          <cell r="A11" t="str">
            <v>1.1</v>
          </cell>
          <cell r="B11" t="str">
            <v>EFECTIVO Y EQUIVALENTES AL EFECTIVO</v>
          </cell>
          <cell r="C11">
            <v>763733553.75</v>
          </cell>
          <cell r="D11">
            <v>18732610637.380001</v>
          </cell>
          <cell r="E11">
            <v>18769606153.810001</v>
          </cell>
          <cell r="F11">
            <v>726738037.32000005</v>
          </cell>
          <cell r="G11">
            <v>726738</v>
          </cell>
        </row>
        <row r="12">
          <cell r="A12" t="str">
            <v>1.1.05</v>
          </cell>
          <cell r="B12" t="str">
            <v>CAJA</v>
          </cell>
          <cell r="C12">
            <v>26900000</v>
          </cell>
          <cell r="D12">
            <v>0</v>
          </cell>
          <cell r="E12">
            <v>0</v>
          </cell>
          <cell r="F12">
            <v>26900000</v>
          </cell>
          <cell r="G12">
            <v>26900</v>
          </cell>
        </row>
        <row r="13">
          <cell r="A13" t="str">
            <v>1.1.05.02</v>
          </cell>
          <cell r="B13" t="str">
            <v>Caja menor</v>
          </cell>
          <cell r="C13">
            <v>26900000</v>
          </cell>
          <cell r="D13">
            <v>0</v>
          </cell>
          <cell r="E13">
            <v>0</v>
          </cell>
          <cell r="F13">
            <v>26900000</v>
          </cell>
          <cell r="G13">
            <v>26900</v>
          </cell>
        </row>
        <row r="14">
          <cell r="A14" t="str">
            <v>1.1.05.02.002</v>
          </cell>
          <cell r="B14" t="str">
            <v>Cuenta corriente</v>
          </cell>
          <cell r="C14">
            <v>26900000</v>
          </cell>
          <cell r="D14">
            <v>0</v>
          </cell>
          <cell r="E14">
            <v>0</v>
          </cell>
          <cell r="F14">
            <v>26900000</v>
          </cell>
          <cell r="G14">
            <v>26900</v>
          </cell>
        </row>
        <row r="15">
          <cell r="A15" t="str">
            <v>1.1.10</v>
          </cell>
          <cell r="B15" t="str">
            <v>DEPÓSITOS EN INSTITUCIONES FINANCIERAS</v>
          </cell>
          <cell r="C15">
            <v>624273397.75</v>
          </cell>
          <cell r="D15">
            <v>18732610637.380001</v>
          </cell>
          <cell r="E15">
            <v>18769606153.810001</v>
          </cell>
          <cell r="F15">
            <v>587277881.32000005</v>
          </cell>
          <cell r="G15">
            <v>587278</v>
          </cell>
        </row>
        <row r="16">
          <cell r="A16" t="str">
            <v>1.1.10.05</v>
          </cell>
          <cell r="B16" t="str">
            <v>Cuenta corriente</v>
          </cell>
          <cell r="C16">
            <v>303246834.06999999</v>
          </cell>
          <cell r="D16">
            <v>2268066153.8099999</v>
          </cell>
          <cell r="E16">
            <v>2268066153.8099999</v>
          </cell>
          <cell r="F16">
            <v>303246834.06999999</v>
          </cell>
          <cell r="G16">
            <v>303247</v>
          </cell>
        </row>
        <row r="17">
          <cell r="A17" t="str">
            <v>1.1.10.05.001</v>
          </cell>
          <cell r="B17" t="str">
            <v>Cuenta corriente</v>
          </cell>
          <cell r="C17">
            <v>303246834.06999999</v>
          </cell>
          <cell r="D17">
            <v>2268066153.8099999</v>
          </cell>
          <cell r="E17">
            <v>2268066153.8099999</v>
          </cell>
          <cell r="F17">
            <v>303246834.06999999</v>
          </cell>
          <cell r="G17">
            <v>303247</v>
          </cell>
        </row>
        <row r="18">
          <cell r="A18" t="str">
            <v>1.1.10.06</v>
          </cell>
          <cell r="B18" t="str">
            <v>Cuenta de ahorro</v>
          </cell>
          <cell r="C18">
            <v>321026563.68000001</v>
          </cell>
          <cell r="D18">
            <v>16464544483.57</v>
          </cell>
          <cell r="E18">
            <v>16501540000</v>
          </cell>
          <cell r="F18">
            <v>284031047.25</v>
          </cell>
          <cell r="G18">
            <v>284031</v>
          </cell>
        </row>
        <row r="19">
          <cell r="A19" t="str">
            <v>1.1.10.06.001</v>
          </cell>
          <cell r="B19" t="str">
            <v>Cuenta de ahorro</v>
          </cell>
          <cell r="C19">
            <v>321026563.68000001</v>
          </cell>
          <cell r="D19">
            <v>16464544483.57</v>
          </cell>
          <cell r="E19">
            <v>16501540000</v>
          </cell>
          <cell r="F19">
            <v>284031047.25</v>
          </cell>
          <cell r="G19">
            <v>284031</v>
          </cell>
        </row>
        <row r="20">
          <cell r="A20" t="str">
            <v>1.1.32</v>
          </cell>
          <cell r="B20" t="str">
            <v>EFECTIVO DE USO RESTRINGIDO</v>
          </cell>
          <cell r="C20">
            <v>112560156</v>
          </cell>
          <cell r="D20">
            <v>0</v>
          </cell>
          <cell r="E20">
            <v>0</v>
          </cell>
          <cell r="F20">
            <v>112560156</v>
          </cell>
          <cell r="G20">
            <v>112560</v>
          </cell>
        </row>
        <row r="21">
          <cell r="A21" t="str">
            <v>1.1.32.10</v>
          </cell>
          <cell r="B21" t="str">
            <v>Depósitos en instituciones financieras</v>
          </cell>
          <cell r="C21">
            <v>112560156</v>
          </cell>
          <cell r="D21">
            <v>0</v>
          </cell>
          <cell r="E21">
            <v>0</v>
          </cell>
          <cell r="F21">
            <v>112560156</v>
          </cell>
          <cell r="G21">
            <v>112560</v>
          </cell>
        </row>
        <row r="22">
          <cell r="A22" t="str">
            <v>1.1.32.10.001</v>
          </cell>
          <cell r="B22" t="str">
            <v>Cuenta corriente</v>
          </cell>
          <cell r="C22">
            <v>13059593</v>
          </cell>
          <cell r="D22">
            <v>0</v>
          </cell>
          <cell r="E22">
            <v>0</v>
          </cell>
          <cell r="F22">
            <v>13059593</v>
          </cell>
          <cell r="G22">
            <v>13060</v>
          </cell>
        </row>
        <row r="23">
          <cell r="A23" t="str">
            <v>1.1.32.10.002</v>
          </cell>
          <cell r="B23" t="str">
            <v>Cuenta de ahorro</v>
          </cell>
          <cell r="C23">
            <v>99500563</v>
          </cell>
          <cell r="D23">
            <v>0</v>
          </cell>
          <cell r="E23">
            <v>0</v>
          </cell>
          <cell r="F23">
            <v>99500563</v>
          </cell>
          <cell r="G23">
            <v>99501</v>
          </cell>
        </row>
        <row r="24">
          <cell r="A24" t="str">
            <v>1.3</v>
          </cell>
          <cell r="B24" t="str">
            <v>CUENTAS POR COBRAR</v>
          </cell>
          <cell r="C24">
            <v>840247178822.21997</v>
          </cell>
          <cell r="D24">
            <v>18864306646.41</v>
          </cell>
          <cell r="E24">
            <v>16511839941</v>
          </cell>
          <cell r="F24">
            <v>842599645527.63</v>
          </cell>
          <cell r="G24">
            <v>842599646</v>
          </cell>
        </row>
        <row r="25">
          <cell r="A25" t="str">
            <v>1.3.11</v>
          </cell>
          <cell r="B25" t="str">
            <v>CONTRIBUCIONES TASAS E INGRESOS NO TRIBUTARIOS</v>
          </cell>
          <cell r="C25">
            <v>45844968987.739998</v>
          </cell>
          <cell r="D25">
            <v>18740128918</v>
          </cell>
          <cell r="E25">
            <v>16427806385</v>
          </cell>
          <cell r="F25">
            <v>48157291520.739998</v>
          </cell>
          <cell r="G25">
            <v>48157292</v>
          </cell>
        </row>
        <row r="26">
          <cell r="A26" t="str">
            <v>1.3.11.01</v>
          </cell>
          <cell r="B26" t="str">
            <v>Tasas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1.3.11.01.001</v>
          </cell>
          <cell r="B27" t="str">
            <v>Tasas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1.3.11.02</v>
          </cell>
          <cell r="B28" t="str">
            <v>Multas y sanciones</v>
          </cell>
          <cell r="C28">
            <v>28855824812.740002</v>
          </cell>
          <cell r="D28">
            <v>0</v>
          </cell>
          <cell r="E28">
            <v>0</v>
          </cell>
          <cell r="F28">
            <v>28855824812.740002</v>
          </cell>
          <cell r="G28">
            <v>28855825</v>
          </cell>
        </row>
        <row r="29">
          <cell r="A29" t="str">
            <v>1.3.11.02.001</v>
          </cell>
          <cell r="B29" t="str">
            <v>Multas superintendencias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1.3.11.02.003</v>
          </cell>
          <cell r="B30" t="str">
            <v>Sanciones disciplinarias</v>
          </cell>
          <cell r="C30">
            <v>89813886</v>
          </cell>
          <cell r="D30">
            <v>0</v>
          </cell>
          <cell r="E30">
            <v>0</v>
          </cell>
          <cell r="F30">
            <v>89813886</v>
          </cell>
          <cell r="G30">
            <v>89814</v>
          </cell>
        </row>
        <row r="31">
          <cell r="A31" t="str">
            <v>1.3.11.02.004</v>
          </cell>
          <cell r="B31" t="str">
            <v>Sanciones contractuales</v>
          </cell>
          <cell r="C31">
            <v>28766010926.740002</v>
          </cell>
          <cell r="D31">
            <v>0</v>
          </cell>
          <cell r="E31">
            <v>0</v>
          </cell>
          <cell r="F31">
            <v>28766010926.740002</v>
          </cell>
          <cell r="G31">
            <v>28766011</v>
          </cell>
        </row>
        <row r="32">
          <cell r="A32" t="str">
            <v>1.3.11.04</v>
          </cell>
          <cell r="B32" t="str">
            <v>Sanciones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1.3.11.04.005</v>
          </cell>
          <cell r="B33" t="str">
            <v>Contractuales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1.3.11.05</v>
          </cell>
          <cell r="B34" t="str">
            <v>Peajes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1.3.11.05.001</v>
          </cell>
          <cell r="B35" t="str">
            <v>Peajes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1.3.11.16</v>
          </cell>
          <cell r="B36" t="str">
            <v>Derechos de tránsito</v>
          </cell>
          <cell r="C36">
            <v>16989144175</v>
          </cell>
          <cell r="D36">
            <v>18740128918</v>
          </cell>
          <cell r="E36">
            <v>16427806385</v>
          </cell>
          <cell r="F36">
            <v>19301466708</v>
          </cell>
          <cell r="G36">
            <v>19301467</v>
          </cell>
        </row>
        <row r="37">
          <cell r="A37" t="str">
            <v>1.3.11.16.001</v>
          </cell>
          <cell r="B37" t="str">
            <v>Derechos de tránsito</v>
          </cell>
          <cell r="C37">
            <v>16989144175</v>
          </cell>
          <cell r="D37">
            <v>18740128918</v>
          </cell>
          <cell r="E37">
            <v>16427806385</v>
          </cell>
          <cell r="F37">
            <v>19301466708</v>
          </cell>
          <cell r="G37">
            <v>19301467</v>
          </cell>
        </row>
        <row r="38">
          <cell r="A38" t="str">
            <v>1.3.37</v>
          </cell>
          <cell r="B38" t="str">
            <v>TRANSFERENCIAS POR COBRAR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1.3.37.12</v>
          </cell>
          <cell r="B39" t="str">
            <v>Otras transferencias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1.3.37.12.001</v>
          </cell>
          <cell r="B40" t="str">
            <v>Otras transferencias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1.3.38</v>
          </cell>
          <cell r="B41" t="str">
            <v>SENTENCIAS, LAUDOS ARBITRALES Y CONCILIACIONES EXTRAJUDICIALES A FAVOR DE LA ENTIDAD</v>
          </cell>
          <cell r="C41">
            <v>384693748065</v>
          </cell>
          <cell r="D41">
            <v>0</v>
          </cell>
          <cell r="E41">
            <v>9085260</v>
          </cell>
          <cell r="F41">
            <v>384684662805</v>
          </cell>
          <cell r="G41">
            <v>384684663</v>
          </cell>
        </row>
        <row r="42">
          <cell r="A42" t="str">
            <v>1.3.38.02</v>
          </cell>
          <cell r="B42" t="str">
            <v>Laudos arbitrales y conciliaciones extrajudiciales</v>
          </cell>
          <cell r="C42">
            <v>384584018416</v>
          </cell>
          <cell r="D42">
            <v>0</v>
          </cell>
          <cell r="E42">
            <v>0</v>
          </cell>
          <cell r="F42">
            <v>384584018416</v>
          </cell>
          <cell r="G42">
            <v>384584018</v>
          </cell>
        </row>
        <row r="43">
          <cell r="A43" t="str">
            <v>1.3.38.02.001</v>
          </cell>
          <cell r="B43" t="str">
            <v>Laudos arbitrales y conciliaciones extrajudiciales</v>
          </cell>
          <cell r="C43">
            <v>384584018416</v>
          </cell>
          <cell r="D43">
            <v>0</v>
          </cell>
          <cell r="E43">
            <v>0</v>
          </cell>
          <cell r="F43">
            <v>384584018416</v>
          </cell>
          <cell r="G43">
            <v>384584018</v>
          </cell>
        </row>
        <row r="44">
          <cell r="A44" t="str">
            <v>1.3.38.05</v>
          </cell>
          <cell r="B44" t="str">
            <v>Costas procesales</v>
          </cell>
          <cell r="C44">
            <v>109729649</v>
          </cell>
          <cell r="D44">
            <v>0</v>
          </cell>
          <cell r="E44">
            <v>9085260</v>
          </cell>
          <cell r="F44">
            <v>100644389</v>
          </cell>
          <cell r="G44">
            <v>100644</v>
          </cell>
        </row>
        <row r="45">
          <cell r="A45" t="str">
            <v>1.3.38.05.001</v>
          </cell>
          <cell r="B45" t="str">
            <v>Costas procesales</v>
          </cell>
          <cell r="C45">
            <v>109729649</v>
          </cell>
          <cell r="D45">
            <v>0</v>
          </cell>
          <cell r="E45">
            <v>9085260</v>
          </cell>
          <cell r="F45">
            <v>100644389</v>
          </cell>
          <cell r="G45">
            <v>100644</v>
          </cell>
        </row>
        <row r="46">
          <cell r="A46" t="str">
            <v>1.3.84</v>
          </cell>
          <cell r="B46" t="str">
            <v>OTRAS CUENTAS POR COBRAR</v>
          </cell>
          <cell r="C46">
            <v>412380044510.02002</v>
          </cell>
          <cell r="D46">
            <v>124177728.41</v>
          </cell>
          <cell r="E46">
            <v>74948296</v>
          </cell>
          <cell r="F46">
            <v>412429273942.42999</v>
          </cell>
          <cell r="G46">
            <v>412429274</v>
          </cell>
        </row>
        <row r="47">
          <cell r="A47" t="str">
            <v>1.3.84.05</v>
          </cell>
          <cell r="B47" t="str">
            <v>Comisiones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1.3.84.05.001</v>
          </cell>
          <cell r="B48" t="str">
            <v>Comisiones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1.3.84.10</v>
          </cell>
          <cell r="B49" t="str">
            <v>Derechos cobrados por terceros</v>
          </cell>
          <cell r="C49">
            <v>11577919.74</v>
          </cell>
          <cell r="D49">
            <v>52969516.409999996</v>
          </cell>
          <cell r="E49">
            <v>592347</v>
          </cell>
          <cell r="F49">
            <v>63955089.149999999</v>
          </cell>
          <cell r="G49">
            <v>63955</v>
          </cell>
        </row>
        <row r="50">
          <cell r="A50" t="str">
            <v>1.3.84.10.001</v>
          </cell>
          <cell r="B50" t="str">
            <v>Derechos cobrados por terceros</v>
          </cell>
          <cell r="C50">
            <v>11577919.74</v>
          </cell>
          <cell r="D50">
            <v>52969516.409999996</v>
          </cell>
          <cell r="E50">
            <v>592347</v>
          </cell>
          <cell r="F50">
            <v>63955089.149999999</v>
          </cell>
          <cell r="G50">
            <v>63955</v>
          </cell>
        </row>
        <row r="51">
          <cell r="A51" t="str">
            <v>1.3.84.21</v>
          </cell>
          <cell r="B51" t="str">
            <v>Indemnizaciones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1.3.84.21.001</v>
          </cell>
          <cell r="B52" t="str">
            <v>Indemnizaciones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1.3.84.26</v>
          </cell>
          <cell r="B53" t="str">
            <v>Pago por cuenta de terceros</v>
          </cell>
          <cell r="C53">
            <v>74880404</v>
          </cell>
          <cell r="D53">
            <v>71208212</v>
          </cell>
          <cell r="E53">
            <v>74355949</v>
          </cell>
          <cell r="F53">
            <v>71732667</v>
          </cell>
          <cell r="G53">
            <v>71733</v>
          </cell>
        </row>
        <row r="54">
          <cell r="A54" t="str">
            <v>1.3.84.26.001</v>
          </cell>
          <cell r="B54" t="str">
            <v>Pago por cuenta de terceros</v>
          </cell>
          <cell r="C54">
            <v>74880404</v>
          </cell>
          <cell r="D54">
            <v>71208212</v>
          </cell>
          <cell r="E54">
            <v>74355949</v>
          </cell>
          <cell r="F54">
            <v>71732667</v>
          </cell>
          <cell r="G54">
            <v>71733</v>
          </cell>
        </row>
        <row r="55">
          <cell r="A55" t="str">
            <v>1.3.84.27</v>
          </cell>
          <cell r="B55" t="str">
            <v>Recursos de acreedores reintegrados a tesorerías</v>
          </cell>
          <cell r="C55">
            <v>370407201479.89001</v>
          </cell>
          <cell r="D55">
            <v>0</v>
          </cell>
          <cell r="E55">
            <v>0</v>
          </cell>
          <cell r="F55">
            <v>370407201479.89001</v>
          </cell>
          <cell r="G55">
            <v>370407201</v>
          </cell>
        </row>
        <row r="56">
          <cell r="A56" t="str">
            <v>1.3.84.27.001</v>
          </cell>
          <cell r="B56" t="str">
            <v>Recursos de acreedores reintegrados a tesorerías</v>
          </cell>
          <cell r="C56">
            <v>370407201479.89001</v>
          </cell>
          <cell r="D56">
            <v>0</v>
          </cell>
          <cell r="E56">
            <v>0</v>
          </cell>
          <cell r="F56">
            <v>370407201479.89001</v>
          </cell>
          <cell r="G56">
            <v>370407201</v>
          </cell>
        </row>
        <row r="57">
          <cell r="A57" t="str">
            <v>1.3.84.36</v>
          </cell>
          <cell r="B57" t="str">
            <v>Otros intereses por cobrar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1.3.84.36.001</v>
          </cell>
          <cell r="B58" t="str">
            <v>Otros intereses por cobrar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1.3.84.39</v>
          </cell>
          <cell r="B59" t="str">
            <v>Arrendamiento operativo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1.3.84.39.001</v>
          </cell>
          <cell r="B60" t="str">
            <v>Arrendamiento operativo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1.3.84.90</v>
          </cell>
          <cell r="B61" t="str">
            <v>Otras cuentas por cobrar</v>
          </cell>
          <cell r="C61">
            <v>41886384706.389999</v>
          </cell>
          <cell r="D61">
            <v>0</v>
          </cell>
          <cell r="E61">
            <v>0</v>
          </cell>
          <cell r="F61">
            <v>41886384706.389999</v>
          </cell>
          <cell r="G61">
            <v>41886385</v>
          </cell>
        </row>
        <row r="62">
          <cell r="A62" t="str">
            <v>1.3.84.90.001</v>
          </cell>
          <cell r="B62" t="str">
            <v>Otras cuentas por cobrar</v>
          </cell>
          <cell r="C62">
            <v>41886384706.389999</v>
          </cell>
          <cell r="D62">
            <v>0</v>
          </cell>
          <cell r="E62">
            <v>0</v>
          </cell>
          <cell r="F62">
            <v>41886384706.389999</v>
          </cell>
          <cell r="G62">
            <v>41886385</v>
          </cell>
        </row>
        <row r="63">
          <cell r="A63" t="str">
            <v>1.3.84.90.002</v>
          </cell>
          <cell r="B63" t="str">
            <v>Mayores valores pagados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>1.3.86</v>
          </cell>
          <cell r="B64" t="str">
            <v>DETERIORO ACUMULADO DE CUENTAS POR COBRAR (CR)</v>
          </cell>
          <cell r="C64">
            <v>-2671582740.54</v>
          </cell>
          <cell r="D64">
            <v>0</v>
          </cell>
          <cell r="E64">
            <v>0</v>
          </cell>
          <cell r="F64">
            <v>-2671582740.54</v>
          </cell>
          <cell r="G64">
            <v>-2671583</v>
          </cell>
        </row>
        <row r="65">
          <cell r="A65" t="str">
            <v>1.3.86.14</v>
          </cell>
          <cell r="B65" t="str">
            <v>Contribuciones, tasas e ingresos no tributarios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1.3.86.14.001</v>
          </cell>
          <cell r="B66" t="str">
            <v>Contribuciones, tasas e ingresos no tributarios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1.3.86.90</v>
          </cell>
          <cell r="B67" t="str">
            <v>Otras cuentas por cobrar</v>
          </cell>
          <cell r="C67">
            <v>-2671582740.54</v>
          </cell>
          <cell r="D67">
            <v>0</v>
          </cell>
          <cell r="E67">
            <v>0</v>
          </cell>
          <cell r="F67">
            <v>-2671582740.54</v>
          </cell>
          <cell r="G67">
            <v>-2671583</v>
          </cell>
        </row>
        <row r="68">
          <cell r="A68" t="str">
            <v>1.3.86.90.001</v>
          </cell>
          <cell r="B68" t="str">
            <v>Otras cuentas por cobrar</v>
          </cell>
          <cell r="C68">
            <v>-2671582740.54</v>
          </cell>
          <cell r="D68">
            <v>0</v>
          </cell>
          <cell r="E68">
            <v>0</v>
          </cell>
          <cell r="F68">
            <v>-2671582740.54</v>
          </cell>
          <cell r="G68">
            <v>-2671583</v>
          </cell>
        </row>
        <row r="69">
          <cell r="A69" t="str">
            <v>1.6</v>
          </cell>
          <cell r="B69" t="str">
            <v>PROPIEDADES, PLANTA Y EQUIPO</v>
          </cell>
          <cell r="C69">
            <v>2817745591172.3301</v>
          </cell>
          <cell r="D69">
            <v>58149864.659999996</v>
          </cell>
          <cell r="E69">
            <v>178970036.47</v>
          </cell>
          <cell r="F69">
            <v>2817624771000.52</v>
          </cell>
          <cell r="G69">
            <v>2817624771</v>
          </cell>
        </row>
        <row r="70">
          <cell r="A70" t="str">
            <v>1.6.35</v>
          </cell>
          <cell r="B70" t="str">
            <v>BIENES MUEBLES EN BODEGA</v>
          </cell>
          <cell r="C70">
            <v>0</v>
          </cell>
          <cell r="D70">
            <v>472863.92</v>
          </cell>
          <cell r="E70">
            <v>472863.92</v>
          </cell>
          <cell r="F70">
            <v>0</v>
          </cell>
          <cell r="G70">
            <v>0</v>
          </cell>
        </row>
        <row r="71">
          <cell r="A71" t="str">
            <v>1.6.35.01</v>
          </cell>
          <cell r="B71" t="str">
            <v>Maquinaria y equipo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1.6.35.01.004</v>
          </cell>
          <cell r="B72" t="str">
            <v>Maquinaria industrial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1.6.35.01.016</v>
          </cell>
          <cell r="B73" t="str">
            <v>Otra maquinaria y equipo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1.6.35.03</v>
          </cell>
          <cell r="B74" t="str">
            <v>Muebles, enseres y equipo de oficina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1.6.35.03.001</v>
          </cell>
          <cell r="B75" t="str">
            <v>Muebles y enseres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1.6.35.03.002</v>
          </cell>
          <cell r="B76" t="str">
            <v>Equipo y máquina de oficina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1.6.35.04</v>
          </cell>
          <cell r="B77" t="str">
            <v>Equipos de comunicación y computación</v>
          </cell>
          <cell r="C77">
            <v>0</v>
          </cell>
          <cell r="D77">
            <v>472863.92</v>
          </cell>
          <cell r="E77">
            <v>472863.92</v>
          </cell>
          <cell r="F77">
            <v>0</v>
          </cell>
          <cell r="G77">
            <v>0</v>
          </cell>
        </row>
        <row r="78">
          <cell r="A78" t="str">
            <v>1.6.35.04.001</v>
          </cell>
          <cell r="B78" t="str">
            <v>Equipo de comunicación</v>
          </cell>
          <cell r="C78">
            <v>0</v>
          </cell>
          <cell r="D78">
            <v>472863.92</v>
          </cell>
          <cell r="E78">
            <v>472863.92</v>
          </cell>
          <cell r="F78">
            <v>0</v>
          </cell>
          <cell r="G78">
            <v>0</v>
          </cell>
        </row>
        <row r="79">
          <cell r="A79" t="str">
            <v>1.6.35.04.002</v>
          </cell>
          <cell r="B79" t="str">
            <v>Equipo de computación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1.6.35.11</v>
          </cell>
          <cell r="B80" t="str">
            <v>Equipos de comedor, cocina, despensa y hotelería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1.6.35.11.002</v>
          </cell>
          <cell r="B81" t="str">
            <v>Equipo de restaurante y cafetería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1.6.37</v>
          </cell>
          <cell r="B82" t="str">
            <v>PROPIEDADES, PLANTA Y EQUIPO NO EXPLOTADOS</v>
          </cell>
          <cell r="C82">
            <v>616363459.24000001</v>
          </cell>
          <cell r="D82">
            <v>0</v>
          </cell>
          <cell r="E82">
            <v>56118162.880000003</v>
          </cell>
          <cell r="F82">
            <v>560245296.36000001</v>
          </cell>
          <cell r="G82">
            <v>560245</v>
          </cell>
        </row>
        <row r="83">
          <cell r="A83" t="str">
            <v>1.6.37.07</v>
          </cell>
          <cell r="B83" t="str">
            <v>Maquinaria y equipo</v>
          </cell>
          <cell r="C83">
            <v>10000</v>
          </cell>
          <cell r="D83">
            <v>0</v>
          </cell>
          <cell r="E83">
            <v>0</v>
          </cell>
          <cell r="F83">
            <v>10000</v>
          </cell>
          <cell r="G83">
            <v>10</v>
          </cell>
        </row>
        <row r="84">
          <cell r="A84" t="str">
            <v>1.6.37.07.011</v>
          </cell>
          <cell r="B84" t="str">
            <v>Equipo de centros de control</v>
          </cell>
          <cell r="C84">
            <v>10000</v>
          </cell>
          <cell r="D84">
            <v>0</v>
          </cell>
          <cell r="E84">
            <v>0</v>
          </cell>
          <cell r="F84">
            <v>10000</v>
          </cell>
          <cell r="G84">
            <v>10</v>
          </cell>
        </row>
        <row r="85">
          <cell r="A85" t="str">
            <v>1.6.37.09</v>
          </cell>
          <cell r="B85" t="str">
            <v>Muebles, enseres y equipo de oficina</v>
          </cell>
          <cell r="C85">
            <v>170958182.47999999</v>
          </cell>
          <cell r="D85">
            <v>0</v>
          </cell>
          <cell r="E85">
            <v>0</v>
          </cell>
          <cell r="F85">
            <v>170958182.47999999</v>
          </cell>
          <cell r="G85">
            <v>170958</v>
          </cell>
        </row>
        <row r="86">
          <cell r="A86" t="str">
            <v>1.6.37.09.001</v>
          </cell>
          <cell r="B86" t="str">
            <v>Muebles y enseres</v>
          </cell>
          <cell r="C86">
            <v>58200090.479999997</v>
          </cell>
          <cell r="D86">
            <v>0</v>
          </cell>
          <cell r="E86">
            <v>0</v>
          </cell>
          <cell r="F86">
            <v>58200090.479999997</v>
          </cell>
          <cell r="G86">
            <v>58200</v>
          </cell>
        </row>
        <row r="87">
          <cell r="A87" t="str">
            <v>1.6.37.09.002</v>
          </cell>
          <cell r="B87" t="str">
            <v>Equipo y máquina de oficina</v>
          </cell>
          <cell r="C87">
            <v>112758092</v>
          </cell>
          <cell r="D87">
            <v>0</v>
          </cell>
          <cell r="E87">
            <v>0</v>
          </cell>
          <cell r="F87">
            <v>112758092</v>
          </cell>
          <cell r="G87">
            <v>112758</v>
          </cell>
        </row>
        <row r="88">
          <cell r="A88" t="str">
            <v>1.6.37.10</v>
          </cell>
          <cell r="B88" t="str">
            <v>Equipos de comunicación y computación</v>
          </cell>
          <cell r="C88">
            <v>373689805.10000002</v>
          </cell>
          <cell r="D88">
            <v>0</v>
          </cell>
          <cell r="E88">
            <v>0</v>
          </cell>
          <cell r="F88">
            <v>373689805.10000002</v>
          </cell>
          <cell r="G88">
            <v>373690</v>
          </cell>
        </row>
        <row r="89">
          <cell r="A89" t="str">
            <v>1.6.37.10.001</v>
          </cell>
          <cell r="B89" t="str">
            <v>Equipo de comunicación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1.6.37.10.002</v>
          </cell>
          <cell r="B90" t="str">
            <v>Equipo de computación</v>
          </cell>
          <cell r="C90">
            <v>373689805.10000002</v>
          </cell>
          <cell r="D90">
            <v>0</v>
          </cell>
          <cell r="E90">
            <v>0</v>
          </cell>
          <cell r="F90">
            <v>373689805.10000002</v>
          </cell>
          <cell r="G90">
            <v>373690</v>
          </cell>
        </row>
        <row r="91">
          <cell r="A91" t="str">
            <v>1.6.37.11</v>
          </cell>
          <cell r="B91" t="str">
            <v>Equipos de transporte, tracción y elevación</v>
          </cell>
          <cell r="C91">
            <v>69545471.659999996</v>
          </cell>
          <cell r="D91">
            <v>0</v>
          </cell>
          <cell r="E91">
            <v>56118162.880000003</v>
          </cell>
          <cell r="F91">
            <v>13427308.779999999</v>
          </cell>
          <cell r="G91">
            <v>13427</v>
          </cell>
        </row>
        <row r="92">
          <cell r="A92" t="str">
            <v>1.6.37.11.002</v>
          </cell>
          <cell r="B92" t="str">
            <v>Terrestre</v>
          </cell>
          <cell r="C92">
            <v>69545471.659999996</v>
          </cell>
          <cell r="D92">
            <v>0</v>
          </cell>
          <cell r="E92">
            <v>56118162.880000003</v>
          </cell>
          <cell r="F92">
            <v>13427308.779999999</v>
          </cell>
          <cell r="G92">
            <v>13427</v>
          </cell>
        </row>
        <row r="93">
          <cell r="A93" t="str">
            <v>1.6.37.12</v>
          </cell>
          <cell r="B93" t="str">
            <v>Equipos de comedor, cocina, despensa y hotelería</v>
          </cell>
          <cell r="C93">
            <v>2160000</v>
          </cell>
          <cell r="D93">
            <v>0</v>
          </cell>
          <cell r="E93">
            <v>0</v>
          </cell>
          <cell r="F93">
            <v>2160000</v>
          </cell>
          <cell r="G93">
            <v>2160</v>
          </cell>
        </row>
        <row r="94">
          <cell r="A94" t="str">
            <v>1.6.37.12.002</v>
          </cell>
          <cell r="B94" t="str">
            <v>Equipo de restaurante y cafetería</v>
          </cell>
          <cell r="C94">
            <v>2160000</v>
          </cell>
          <cell r="D94">
            <v>0</v>
          </cell>
          <cell r="E94">
            <v>0</v>
          </cell>
          <cell r="F94">
            <v>2160000</v>
          </cell>
          <cell r="G94">
            <v>2160</v>
          </cell>
        </row>
        <row r="95">
          <cell r="A95" t="str">
            <v>1.6.50</v>
          </cell>
          <cell r="B95" t="str">
            <v>REDES, LÍNEAS Y CABLES</v>
          </cell>
          <cell r="C95">
            <v>323732673</v>
          </cell>
          <cell r="D95">
            <v>0</v>
          </cell>
          <cell r="E95">
            <v>0</v>
          </cell>
          <cell r="F95">
            <v>323732673</v>
          </cell>
          <cell r="G95">
            <v>323733</v>
          </cell>
        </row>
        <row r="96">
          <cell r="A96" t="str">
            <v>1.6.50.10</v>
          </cell>
          <cell r="B96" t="str">
            <v>Líneas y cables de telecomunicaciones</v>
          </cell>
          <cell r="C96">
            <v>323732673</v>
          </cell>
          <cell r="D96">
            <v>0</v>
          </cell>
          <cell r="E96">
            <v>0</v>
          </cell>
          <cell r="F96">
            <v>323732673</v>
          </cell>
          <cell r="G96">
            <v>323733</v>
          </cell>
        </row>
        <row r="97">
          <cell r="A97" t="str">
            <v>1.6.50.10.001</v>
          </cell>
          <cell r="B97" t="str">
            <v>Líneas y cables de telecomunicaciones</v>
          </cell>
          <cell r="C97">
            <v>323732673</v>
          </cell>
          <cell r="D97">
            <v>0</v>
          </cell>
          <cell r="E97">
            <v>0</v>
          </cell>
          <cell r="F97">
            <v>323732673</v>
          </cell>
          <cell r="G97">
            <v>323733</v>
          </cell>
        </row>
        <row r="98">
          <cell r="A98" t="str">
            <v>1.6.55</v>
          </cell>
          <cell r="B98" t="str">
            <v>MAQUINARIA Y EQUIPO</v>
          </cell>
          <cell r="C98">
            <v>870359697.44000006</v>
          </cell>
          <cell r="D98">
            <v>0</v>
          </cell>
          <cell r="E98">
            <v>0</v>
          </cell>
          <cell r="F98">
            <v>870359697.44000006</v>
          </cell>
          <cell r="G98">
            <v>870360</v>
          </cell>
        </row>
        <row r="99">
          <cell r="A99" t="str">
            <v>1.6.55.20</v>
          </cell>
          <cell r="B99" t="str">
            <v>Equipo de centros de control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1.6.55.20.001</v>
          </cell>
          <cell r="B100" t="str">
            <v>Equipo de centros de control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1.6.55.90</v>
          </cell>
          <cell r="B101" t="str">
            <v>Otra maquinaria y equipo</v>
          </cell>
          <cell r="C101">
            <v>870359697.44000006</v>
          </cell>
          <cell r="D101">
            <v>0</v>
          </cell>
          <cell r="E101">
            <v>0</v>
          </cell>
          <cell r="F101">
            <v>870359697.44000006</v>
          </cell>
          <cell r="G101">
            <v>870360</v>
          </cell>
        </row>
        <row r="102">
          <cell r="A102" t="str">
            <v>1.6.55.90.001</v>
          </cell>
          <cell r="B102" t="str">
            <v>Otra maquinaria y equipo</v>
          </cell>
          <cell r="C102">
            <v>870359697.44000006</v>
          </cell>
          <cell r="D102">
            <v>0</v>
          </cell>
          <cell r="E102">
            <v>0</v>
          </cell>
          <cell r="F102">
            <v>870359697.44000006</v>
          </cell>
          <cell r="G102">
            <v>870360</v>
          </cell>
        </row>
        <row r="103">
          <cell r="A103" t="str">
            <v>1.6.60</v>
          </cell>
          <cell r="B103" t="str">
            <v>EQUIPO MÉDICO Y CIENTÍFICO</v>
          </cell>
          <cell r="C103">
            <v>843400</v>
          </cell>
          <cell r="D103">
            <v>0</v>
          </cell>
          <cell r="E103">
            <v>0</v>
          </cell>
          <cell r="F103">
            <v>843400</v>
          </cell>
          <cell r="G103">
            <v>843</v>
          </cell>
        </row>
        <row r="104">
          <cell r="A104" t="str">
            <v>1.6.60.90</v>
          </cell>
          <cell r="B104" t="str">
            <v>Otro equipo médico y científico</v>
          </cell>
          <cell r="C104">
            <v>843400</v>
          </cell>
          <cell r="D104">
            <v>0</v>
          </cell>
          <cell r="E104">
            <v>0</v>
          </cell>
          <cell r="F104">
            <v>843400</v>
          </cell>
          <cell r="G104">
            <v>843</v>
          </cell>
        </row>
        <row r="105">
          <cell r="A105" t="str">
            <v>1.6.60.90.001</v>
          </cell>
          <cell r="B105" t="str">
            <v>Otro equipo médico y científico</v>
          </cell>
          <cell r="C105">
            <v>843400</v>
          </cell>
          <cell r="D105">
            <v>0</v>
          </cell>
          <cell r="E105">
            <v>0</v>
          </cell>
          <cell r="F105">
            <v>843400</v>
          </cell>
          <cell r="G105">
            <v>843</v>
          </cell>
        </row>
        <row r="106">
          <cell r="A106" t="str">
            <v>1.6.65</v>
          </cell>
          <cell r="B106" t="str">
            <v>MUEBLES, ENSERES Y EQUIPO DE OFICINA</v>
          </cell>
          <cell r="C106">
            <v>6870051637.29</v>
          </cell>
          <cell r="D106">
            <v>0</v>
          </cell>
          <cell r="E106">
            <v>0</v>
          </cell>
          <cell r="F106">
            <v>6870051637.29</v>
          </cell>
          <cell r="G106">
            <v>6870052</v>
          </cell>
        </row>
        <row r="107">
          <cell r="A107" t="str">
            <v>1.6.65.01</v>
          </cell>
          <cell r="B107" t="str">
            <v>Muebles y enseres</v>
          </cell>
          <cell r="C107">
            <v>6081027548.29</v>
          </cell>
          <cell r="D107">
            <v>0</v>
          </cell>
          <cell r="E107">
            <v>0</v>
          </cell>
          <cell r="F107">
            <v>6081027548.29</v>
          </cell>
          <cell r="G107">
            <v>6081028</v>
          </cell>
        </row>
        <row r="108">
          <cell r="A108" t="str">
            <v>1.6.65.01.001</v>
          </cell>
          <cell r="B108" t="str">
            <v>Muebles y enseres</v>
          </cell>
          <cell r="C108">
            <v>6081027548.29</v>
          </cell>
          <cell r="D108">
            <v>0</v>
          </cell>
          <cell r="E108">
            <v>0</v>
          </cell>
          <cell r="F108">
            <v>6081027548.29</v>
          </cell>
          <cell r="G108">
            <v>6081028</v>
          </cell>
        </row>
        <row r="109">
          <cell r="A109" t="str">
            <v>1.6.65.02</v>
          </cell>
          <cell r="B109" t="str">
            <v>Equipo y máquina de oficina</v>
          </cell>
          <cell r="C109">
            <v>789024089</v>
          </cell>
          <cell r="D109">
            <v>0</v>
          </cell>
          <cell r="E109">
            <v>0</v>
          </cell>
          <cell r="F109">
            <v>789024089</v>
          </cell>
          <cell r="G109">
            <v>789024</v>
          </cell>
        </row>
        <row r="110">
          <cell r="A110" t="str">
            <v>1.6.65.02.001</v>
          </cell>
          <cell r="B110" t="str">
            <v>Equipo y máquina de oficina</v>
          </cell>
          <cell r="C110">
            <v>789024089</v>
          </cell>
          <cell r="D110">
            <v>0</v>
          </cell>
          <cell r="E110">
            <v>0</v>
          </cell>
          <cell r="F110">
            <v>789024089</v>
          </cell>
          <cell r="G110">
            <v>789024</v>
          </cell>
        </row>
        <row r="111">
          <cell r="A111" t="str">
            <v>1.6.70</v>
          </cell>
          <cell r="B111" t="str">
            <v>EQUIPOS DE COMUNICACIÓN Y COMPUTACIÓN</v>
          </cell>
          <cell r="C111">
            <v>5937886822.6400003</v>
          </cell>
          <cell r="D111">
            <v>0</v>
          </cell>
          <cell r="E111">
            <v>0</v>
          </cell>
          <cell r="F111">
            <v>5937886822.6400003</v>
          </cell>
          <cell r="G111">
            <v>5937887</v>
          </cell>
        </row>
        <row r="112">
          <cell r="A112" t="str">
            <v>1.6.70.01</v>
          </cell>
          <cell r="B112" t="str">
            <v>Equipo de comunicación</v>
          </cell>
          <cell r="C112">
            <v>656205751.33000004</v>
          </cell>
          <cell r="D112">
            <v>0</v>
          </cell>
          <cell r="E112">
            <v>0</v>
          </cell>
          <cell r="F112">
            <v>656205751.33000004</v>
          </cell>
          <cell r="G112">
            <v>656206</v>
          </cell>
        </row>
        <row r="113">
          <cell r="A113" t="str">
            <v>1.6.70.01.001</v>
          </cell>
          <cell r="B113" t="str">
            <v>Equipo de comunicación</v>
          </cell>
          <cell r="C113">
            <v>656205751.33000004</v>
          </cell>
          <cell r="D113">
            <v>0</v>
          </cell>
          <cell r="E113">
            <v>0</v>
          </cell>
          <cell r="F113">
            <v>656205751.33000004</v>
          </cell>
          <cell r="G113">
            <v>656206</v>
          </cell>
        </row>
        <row r="114">
          <cell r="A114" t="str">
            <v>1.6.70.02</v>
          </cell>
          <cell r="B114" t="str">
            <v>Equipo de computación</v>
          </cell>
          <cell r="C114">
            <v>5281681071.3100004</v>
          </cell>
          <cell r="D114">
            <v>0</v>
          </cell>
          <cell r="E114">
            <v>0</v>
          </cell>
          <cell r="F114">
            <v>5281681071.3100004</v>
          </cell>
          <cell r="G114">
            <v>5281681</v>
          </cell>
        </row>
        <row r="115">
          <cell r="A115" t="str">
            <v>1.6.70.02.001</v>
          </cell>
          <cell r="B115" t="str">
            <v>Equipo de computación</v>
          </cell>
          <cell r="C115">
            <v>5281681071.3100004</v>
          </cell>
          <cell r="D115">
            <v>0</v>
          </cell>
          <cell r="E115">
            <v>0</v>
          </cell>
          <cell r="F115">
            <v>5281681071.3100004</v>
          </cell>
          <cell r="G115">
            <v>5281681</v>
          </cell>
        </row>
        <row r="116">
          <cell r="A116" t="str">
            <v>1.6.75</v>
          </cell>
          <cell r="B116" t="str">
            <v>EQUIPOS DE TRANSPORTE, TRACCIÓN Y ELEVACIÓN</v>
          </cell>
          <cell r="C116">
            <v>1213383676.74</v>
          </cell>
          <cell r="D116">
            <v>56118162.880000003</v>
          </cell>
          <cell r="E116">
            <v>0</v>
          </cell>
          <cell r="F116">
            <v>1269501839.6199999</v>
          </cell>
          <cell r="G116">
            <v>1269502</v>
          </cell>
        </row>
        <row r="117">
          <cell r="A117" t="str">
            <v>1.6.75.02</v>
          </cell>
          <cell r="B117" t="str">
            <v>Terrestre</v>
          </cell>
          <cell r="C117">
            <v>1213383676.74</v>
          </cell>
          <cell r="D117">
            <v>56118162.880000003</v>
          </cell>
          <cell r="E117">
            <v>0</v>
          </cell>
          <cell r="F117">
            <v>1269501839.6199999</v>
          </cell>
          <cell r="G117">
            <v>1269502</v>
          </cell>
        </row>
        <row r="118">
          <cell r="A118" t="str">
            <v>1.6.75.02.001</v>
          </cell>
          <cell r="B118" t="str">
            <v>Terrestre</v>
          </cell>
          <cell r="C118">
            <v>1213383676.74</v>
          </cell>
          <cell r="D118">
            <v>56118162.880000003</v>
          </cell>
          <cell r="E118">
            <v>0</v>
          </cell>
          <cell r="F118">
            <v>1269501839.6199999</v>
          </cell>
          <cell r="G118">
            <v>1269502</v>
          </cell>
        </row>
        <row r="119">
          <cell r="A119" t="str">
            <v>1.6.80</v>
          </cell>
          <cell r="B119" t="str">
            <v>EQUIPOS DE COMEDOR, COCINA, DESPENSA Y HOTELERÍA</v>
          </cell>
          <cell r="C119">
            <v>7416519.9000000004</v>
          </cell>
          <cell r="D119">
            <v>0</v>
          </cell>
          <cell r="E119">
            <v>0</v>
          </cell>
          <cell r="F119">
            <v>7416519.9000000004</v>
          </cell>
          <cell r="G119">
            <v>7417</v>
          </cell>
        </row>
        <row r="120">
          <cell r="A120" t="str">
            <v>1.6.80.02</v>
          </cell>
          <cell r="B120" t="str">
            <v>Equipo de restaurante y cafetería</v>
          </cell>
          <cell r="C120">
            <v>7416519.9000000004</v>
          </cell>
          <cell r="D120">
            <v>0</v>
          </cell>
          <cell r="E120">
            <v>0</v>
          </cell>
          <cell r="F120">
            <v>7416519.9000000004</v>
          </cell>
          <cell r="G120">
            <v>7417</v>
          </cell>
        </row>
        <row r="121">
          <cell r="A121" t="str">
            <v>1.6.80.02.001</v>
          </cell>
          <cell r="B121" t="str">
            <v>Equipo de restaurante y cafetería</v>
          </cell>
          <cell r="C121">
            <v>7416519.9000000004</v>
          </cell>
          <cell r="D121">
            <v>0</v>
          </cell>
          <cell r="E121">
            <v>0</v>
          </cell>
          <cell r="F121">
            <v>7416519.9000000004</v>
          </cell>
          <cell r="G121">
            <v>7417</v>
          </cell>
        </row>
        <row r="122">
          <cell r="A122" t="str">
            <v>1.6.83</v>
          </cell>
          <cell r="B122" t="str">
            <v>PROPIEDADES, PLANTA Y EQUIPO EN CONCESIÓN</v>
          </cell>
          <cell r="C122">
            <v>2819449677413.3599</v>
          </cell>
          <cell r="D122">
            <v>0</v>
          </cell>
          <cell r="E122">
            <v>0</v>
          </cell>
          <cell r="F122">
            <v>2819449677413.3599</v>
          </cell>
          <cell r="G122">
            <v>2819449677</v>
          </cell>
        </row>
        <row r="123">
          <cell r="A123" t="str">
            <v>1.6.83.02</v>
          </cell>
          <cell r="B123" t="str">
            <v>Edificaciones</v>
          </cell>
          <cell r="C123">
            <v>67387012471.339996</v>
          </cell>
          <cell r="D123">
            <v>0</v>
          </cell>
          <cell r="E123">
            <v>0</v>
          </cell>
          <cell r="F123">
            <v>67387012471.339996</v>
          </cell>
          <cell r="G123">
            <v>67387012</v>
          </cell>
        </row>
        <row r="124">
          <cell r="A124" t="str">
            <v>1.6.83.02.014</v>
          </cell>
          <cell r="B124" t="str">
            <v>Casetas y campamentos</v>
          </cell>
          <cell r="C124">
            <v>19258410259.07</v>
          </cell>
          <cell r="D124">
            <v>0</v>
          </cell>
          <cell r="E124">
            <v>0</v>
          </cell>
          <cell r="F124">
            <v>19258410259.07</v>
          </cell>
          <cell r="G124">
            <v>19258410</v>
          </cell>
        </row>
        <row r="125">
          <cell r="A125" t="str">
            <v>1.6.83.02.016</v>
          </cell>
          <cell r="B125" t="str">
            <v>Bodegas</v>
          </cell>
          <cell r="C125">
            <v>48128602212.269997</v>
          </cell>
          <cell r="D125">
            <v>0</v>
          </cell>
          <cell r="E125">
            <v>0</v>
          </cell>
          <cell r="F125">
            <v>48128602212.269997</v>
          </cell>
          <cell r="G125">
            <v>48128602</v>
          </cell>
        </row>
        <row r="126">
          <cell r="A126" t="str">
            <v>1.6.83.03</v>
          </cell>
          <cell r="B126" t="str">
            <v>Plantas, ductos y túneles</v>
          </cell>
          <cell r="C126">
            <v>3374978905.3800001</v>
          </cell>
          <cell r="D126">
            <v>0</v>
          </cell>
          <cell r="E126">
            <v>0</v>
          </cell>
          <cell r="F126">
            <v>3374978905.3800001</v>
          </cell>
          <cell r="G126">
            <v>3374979</v>
          </cell>
        </row>
        <row r="127">
          <cell r="A127" t="str">
            <v>1.6.83.03.001</v>
          </cell>
          <cell r="B127" t="str">
            <v>Plantas de generación</v>
          </cell>
          <cell r="C127">
            <v>3374978905.3800001</v>
          </cell>
          <cell r="D127">
            <v>0</v>
          </cell>
          <cell r="E127">
            <v>0</v>
          </cell>
          <cell r="F127">
            <v>3374978905.3800001</v>
          </cell>
          <cell r="G127">
            <v>3374979</v>
          </cell>
        </row>
        <row r="128">
          <cell r="A128" t="str">
            <v>1.6.83.04</v>
          </cell>
          <cell r="B128" t="str">
            <v>Redes, líneas y cables</v>
          </cell>
          <cell r="C128">
            <v>4747356176.6800003</v>
          </cell>
          <cell r="D128">
            <v>0</v>
          </cell>
          <cell r="E128">
            <v>0</v>
          </cell>
          <cell r="F128">
            <v>4747356176.6800003</v>
          </cell>
          <cell r="G128">
            <v>4747356</v>
          </cell>
        </row>
        <row r="129">
          <cell r="A129" t="str">
            <v>1.6.83.04.007</v>
          </cell>
          <cell r="B129" t="str">
            <v>Líneas y cables de transmisión</v>
          </cell>
          <cell r="C129">
            <v>1142056465.48</v>
          </cell>
          <cell r="D129">
            <v>0</v>
          </cell>
          <cell r="E129">
            <v>0</v>
          </cell>
          <cell r="F129">
            <v>1142056465.48</v>
          </cell>
          <cell r="G129">
            <v>1142056</v>
          </cell>
        </row>
        <row r="130">
          <cell r="A130" t="str">
            <v>1.6.83.04.009</v>
          </cell>
          <cell r="B130" t="str">
            <v>Líneas y cables de telecomunicaciones</v>
          </cell>
          <cell r="C130">
            <v>1695793072.3499999</v>
          </cell>
          <cell r="D130">
            <v>0</v>
          </cell>
          <cell r="E130">
            <v>0</v>
          </cell>
          <cell r="F130">
            <v>1695793072.3499999</v>
          </cell>
          <cell r="G130">
            <v>1695793</v>
          </cell>
        </row>
        <row r="131">
          <cell r="A131" t="str">
            <v>1.6.83.04.011</v>
          </cell>
          <cell r="B131" t="str">
            <v>Otras redes, líneas y cables</v>
          </cell>
          <cell r="C131">
            <v>1909506638.8499999</v>
          </cell>
          <cell r="D131">
            <v>0</v>
          </cell>
          <cell r="E131">
            <v>0</v>
          </cell>
          <cell r="F131">
            <v>1909506638.8499999</v>
          </cell>
          <cell r="G131">
            <v>1909507</v>
          </cell>
        </row>
        <row r="132">
          <cell r="A132" t="str">
            <v>1.6.83.05</v>
          </cell>
          <cell r="B132" t="str">
            <v>Maquinaria y equipo</v>
          </cell>
          <cell r="C132">
            <v>973527143723.46997</v>
          </cell>
          <cell r="D132">
            <v>0</v>
          </cell>
          <cell r="E132">
            <v>0</v>
          </cell>
          <cell r="F132">
            <v>973527143723.46997</v>
          </cell>
          <cell r="G132">
            <v>973527144</v>
          </cell>
        </row>
        <row r="133">
          <cell r="A133" t="str">
            <v>1.6.83.05.001</v>
          </cell>
          <cell r="B133" t="str">
            <v>Equipo de construcción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1.6.83.05.004</v>
          </cell>
          <cell r="B134" t="str">
            <v>Maquinaria industrial</v>
          </cell>
          <cell r="C134">
            <v>209282700121.01999</v>
          </cell>
          <cell r="D134">
            <v>0</v>
          </cell>
          <cell r="E134">
            <v>0</v>
          </cell>
          <cell r="F134">
            <v>209282700121.01999</v>
          </cell>
          <cell r="G134">
            <v>209282700</v>
          </cell>
        </row>
        <row r="135">
          <cell r="A135" t="str">
            <v>1.6.83.05.009</v>
          </cell>
          <cell r="B135" t="str">
            <v>Herramientas y accesorios</v>
          </cell>
          <cell r="C135">
            <v>8990260</v>
          </cell>
          <cell r="D135">
            <v>0</v>
          </cell>
          <cell r="E135">
            <v>0</v>
          </cell>
          <cell r="F135">
            <v>8990260</v>
          </cell>
          <cell r="G135">
            <v>8990</v>
          </cell>
        </row>
        <row r="136">
          <cell r="A136" t="str">
            <v>1.6.83.05.010</v>
          </cell>
          <cell r="B136" t="str">
            <v>Equipo para estaciones de bombeo</v>
          </cell>
          <cell r="C136">
            <v>3668366075</v>
          </cell>
          <cell r="D136">
            <v>0</v>
          </cell>
          <cell r="E136">
            <v>0</v>
          </cell>
          <cell r="F136">
            <v>3668366075</v>
          </cell>
          <cell r="G136">
            <v>3668366</v>
          </cell>
        </row>
        <row r="137">
          <cell r="A137" t="str">
            <v>1.6.83.05.011</v>
          </cell>
          <cell r="B137" t="str">
            <v>Equipo de centros de control</v>
          </cell>
          <cell r="C137">
            <v>31242146405.970001</v>
          </cell>
          <cell r="D137">
            <v>0</v>
          </cell>
          <cell r="E137">
            <v>0</v>
          </cell>
          <cell r="F137">
            <v>31242146405.970001</v>
          </cell>
          <cell r="G137">
            <v>31242146</v>
          </cell>
        </row>
        <row r="138">
          <cell r="A138" t="str">
            <v>1.6.83.05.012</v>
          </cell>
          <cell r="B138" t="str">
            <v>Equipo de ayuda audiovisual</v>
          </cell>
          <cell r="C138">
            <v>208974855.05000001</v>
          </cell>
          <cell r="D138">
            <v>0</v>
          </cell>
          <cell r="E138">
            <v>0</v>
          </cell>
          <cell r="F138">
            <v>208974855.05000001</v>
          </cell>
          <cell r="G138">
            <v>208975</v>
          </cell>
        </row>
        <row r="139">
          <cell r="A139" t="str">
            <v>1.6.83.05.014</v>
          </cell>
          <cell r="B139" t="str">
            <v>Maquinaria y equipo de propiedad de terceros</v>
          </cell>
          <cell r="C139">
            <v>180330867964.67999</v>
          </cell>
          <cell r="D139">
            <v>0</v>
          </cell>
          <cell r="E139">
            <v>0</v>
          </cell>
          <cell r="F139">
            <v>180330867964.67999</v>
          </cell>
          <cell r="G139">
            <v>180330868</v>
          </cell>
        </row>
        <row r="140">
          <cell r="A140" t="str">
            <v>1.6.83.05.015</v>
          </cell>
          <cell r="B140" t="str">
            <v>Equipo de seguridad y rescate</v>
          </cell>
          <cell r="C140">
            <v>7479649061.8500004</v>
          </cell>
          <cell r="D140">
            <v>0</v>
          </cell>
          <cell r="E140">
            <v>0</v>
          </cell>
          <cell r="F140">
            <v>7479649061.8500004</v>
          </cell>
          <cell r="G140">
            <v>7479649</v>
          </cell>
        </row>
        <row r="141">
          <cell r="A141" t="str">
            <v>1.6.83.05.016</v>
          </cell>
          <cell r="B141" t="str">
            <v>Otra maquinaria y equipo</v>
          </cell>
          <cell r="C141">
            <v>541305448979.90002</v>
          </cell>
          <cell r="D141">
            <v>0</v>
          </cell>
          <cell r="E141">
            <v>0</v>
          </cell>
          <cell r="F141">
            <v>541305448979.90002</v>
          </cell>
          <cell r="G141">
            <v>541305449</v>
          </cell>
        </row>
        <row r="142">
          <cell r="A142" t="str">
            <v>1.6.83.06</v>
          </cell>
          <cell r="B142" t="str">
            <v>Equipo médico y científico</v>
          </cell>
          <cell r="C142">
            <v>420334329</v>
          </cell>
          <cell r="D142">
            <v>0</v>
          </cell>
          <cell r="E142">
            <v>0</v>
          </cell>
          <cell r="F142">
            <v>420334329</v>
          </cell>
          <cell r="G142">
            <v>420334</v>
          </cell>
        </row>
        <row r="143">
          <cell r="A143" t="str">
            <v>1.6.83.06.008</v>
          </cell>
          <cell r="B143" t="str">
            <v>Equipo de servicio ambulatorio</v>
          </cell>
          <cell r="C143">
            <v>93520000</v>
          </cell>
          <cell r="D143">
            <v>0</v>
          </cell>
          <cell r="E143">
            <v>0</v>
          </cell>
          <cell r="F143">
            <v>93520000</v>
          </cell>
          <cell r="G143">
            <v>93520</v>
          </cell>
        </row>
        <row r="144">
          <cell r="A144" t="str">
            <v>1.6.83.06.009</v>
          </cell>
          <cell r="B144" t="str">
            <v>Equipo médico y científico de propiedad de terceros</v>
          </cell>
          <cell r="C144">
            <v>326814329</v>
          </cell>
          <cell r="D144">
            <v>0</v>
          </cell>
          <cell r="E144">
            <v>0</v>
          </cell>
          <cell r="F144">
            <v>326814329</v>
          </cell>
          <cell r="G144">
            <v>326814</v>
          </cell>
        </row>
        <row r="145">
          <cell r="A145" t="str">
            <v>1.6.83.07</v>
          </cell>
          <cell r="B145" t="str">
            <v>Muebles, enseres y equipo de oficina</v>
          </cell>
          <cell r="C145">
            <v>25142136970.849998</v>
          </cell>
          <cell r="D145">
            <v>0</v>
          </cell>
          <cell r="E145">
            <v>0</v>
          </cell>
          <cell r="F145">
            <v>25142136970.849998</v>
          </cell>
          <cell r="G145">
            <v>25142137</v>
          </cell>
        </row>
        <row r="146">
          <cell r="A146" t="str">
            <v>1.6.83.07.001</v>
          </cell>
          <cell r="B146" t="str">
            <v>Muebles y enseres</v>
          </cell>
          <cell r="C146">
            <v>11418572223.120001</v>
          </cell>
          <cell r="D146">
            <v>0</v>
          </cell>
          <cell r="E146">
            <v>0</v>
          </cell>
          <cell r="F146">
            <v>11418572223.120001</v>
          </cell>
          <cell r="G146">
            <v>11418572</v>
          </cell>
        </row>
        <row r="147">
          <cell r="A147" t="str">
            <v>1.6.83.07.002</v>
          </cell>
          <cell r="B147" t="str">
            <v>Equipo y máquina de oficina</v>
          </cell>
          <cell r="C147">
            <v>5770746.7300000004</v>
          </cell>
          <cell r="D147">
            <v>0</v>
          </cell>
          <cell r="E147">
            <v>0</v>
          </cell>
          <cell r="F147">
            <v>5770746.7300000004</v>
          </cell>
          <cell r="G147">
            <v>5771</v>
          </cell>
        </row>
        <row r="148">
          <cell r="A148" t="str">
            <v>1.6.83.07.004</v>
          </cell>
          <cell r="B148" t="str">
            <v>Muebles, enseres y equipo de oficina de propiedad de terceros</v>
          </cell>
          <cell r="C148">
            <v>13672247845</v>
          </cell>
          <cell r="D148">
            <v>0</v>
          </cell>
          <cell r="E148">
            <v>0</v>
          </cell>
          <cell r="F148">
            <v>13672247845</v>
          </cell>
          <cell r="G148">
            <v>13672248</v>
          </cell>
        </row>
        <row r="149">
          <cell r="A149" t="str">
            <v>1.6.83.07.005</v>
          </cell>
          <cell r="B149" t="str">
            <v>Otros muebles, enseres y equipo de oficina</v>
          </cell>
          <cell r="C149">
            <v>45546156</v>
          </cell>
          <cell r="D149">
            <v>0</v>
          </cell>
          <cell r="E149">
            <v>0</v>
          </cell>
          <cell r="F149">
            <v>45546156</v>
          </cell>
          <cell r="G149">
            <v>45546</v>
          </cell>
        </row>
        <row r="150">
          <cell r="A150" t="str">
            <v>1.6.83.08</v>
          </cell>
          <cell r="B150" t="str">
            <v>Equipos de comunicación y computación</v>
          </cell>
          <cell r="C150">
            <v>106158629513.72</v>
          </cell>
          <cell r="D150">
            <v>0</v>
          </cell>
          <cell r="E150">
            <v>0</v>
          </cell>
          <cell r="F150">
            <v>106158629513.72</v>
          </cell>
          <cell r="G150">
            <v>106158630</v>
          </cell>
        </row>
        <row r="151">
          <cell r="A151" t="str">
            <v>1.6.83.08.001</v>
          </cell>
          <cell r="B151" t="str">
            <v>Equipo de comunicación</v>
          </cell>
          <cell r="C151">
            <v>29743761891.220001</v>
          </cell>
          <cell r="D151">
            <v>0</v>
          </cell>
          <cell r="E151">
            <v>0</v>
          </cell>
          <cell r="F151">
            <v>29743761891.220001</v>
          </cell>
          <cell r="G151">
            <v>29743762</v>
          </cell>
        </row>
        <row r="152">
          <cell r="A152" t="str">
            <v>1.6.83.08.002</v>
          </cell>
          <cell r="B152" t="str">
            <v>Equipo de computación</v>
          </cell>
          <cell r="C152">
            <v>16931489627.32</v>
          </cell>
          <cell r="D152">
            <v>0</v>
          </cell>
          <cell r="E152">
            <v>0</v>
          </cell>
          <cell r="F152">
            <v>16931489627.32</v>
          </cell>
          <cell r="G152">
            <v>16931490</v>
          </cell>
        </row>
        <row r="153">
          <cell r="A153" t="str">
            <v>1.6.83.08.003</v>
          </cell>
          <cell r="B153" t="str">
            <v>Satélites y antenas</v>
          </cell>
          <cell r="C153">
            <v>53235707</v>
          </cell>
          <cell r="D153">
            <v>0</v>
          </cell>
          <cell r="E153">
            <v>0</v>
          </cell>
          <cell r="F153">
            <v>53235707</v>
          </cell>
          <cell r="G153">
            <v>53236</v>
          </cell>
        </row>
        <row r="154">
          <cell r="A154" t="str">
            <v>1.6.83.08.004</v>
          </cell>
          <cell r="B154" t="str">
            <v>Equipos de radares</v>
          </cell>
          <cell r="C154">
            <v>6896890121.2200003</v>
          </cell>
          <cell r="D154">
            <v>0</v>
          </cell>
          <cell r="E154">
            <v>0</v>
          </cell>
          <cell r="F154">
            <v>6896890121.2200003</v>
          </cell>
          <cell r="G154">
            <v>6896890</v>
          </cell>
        </row>
        <row r="155">
          <cell r="A155" t="str">
            <v>1.6.83.08.006</v>
          </cell>
          <cell r="B155" t="str">
            <v>Equipos de comunicación y computación de propiedad de terceros</v>
          </cell>
          <cell r="C155">
            <v>44165978144</v>
          </cell>
          <cell r="D155">
            <v>0</v>
          </cell>
          <cell r="E155">
            <v>0</v>
          </cell>
          <cell r="F155">
            <v>44165978144</v>
          </cell>
          <cell r="G155">
            <v>44165978</v>
          </cell>
        </row>
        <row r="156">
          <cell r="A156" t="str">
            <v>1.6.83.08.007</v>
          </cell>
          <cell r="B156" t="str">
            <v>Otros equipos de comunicación y computación</v>
          </cell>
          <cell r="C156">
            <v>8367274022.96</v>
          </cell>
          <cell r="D156">
            <v>0</v>
          </cell>
          <cell r="E156">
            <v>0</v>
          </cell>
          <cell r="F156">
            <v>8367274022.96</v>
          </cell>
          <cell r="G156">
            <v>8367274</v>
          </cell>
        </row>
        <row r="157">
          <cell r="A157" t="str">
            <v>1.6.83.09</v>
          </cell>
          <cell r="B157" t="str">
            <v>Equipos de transporte, tracción y elevación</v>
          </cell>
          <cell r="C157">
            <v>1629680878017.9199</v>
          </cell>
          <cell r="D157">
            <v>0</v>
          </cell>
          <cell r="E157">
            <v>0</v>
          </cell>
          <cell r="F157">
            <v>1629680878017.9199</v>
          </cell>
          <cell r="G157">
            <v>1629680878</v>
          </cell>
        </row>
        <row r="158">
          <cell r="A158" t="str">
            <v>1.6.83.09.002</v>
          </cell>
          <cell r="B158" t="str">
            <v>Terrestre</v>
          </cell>
          <cell r="C158">
            <v>125703117391.10001</v>
          </cell>
          <cell r="D158">
            <v>0</v>
          </cell>
          <cell r="E158">
            <v>0</v>
          </cell>
          <cell r="F158">
            <v>125703117391.10001</v>
          </cell>
          <cell r="G158">
            <v>125703117</v>
          </cell>
        </row>
        <row r="159">
          <cell r="A159" t="str">
            <v>1.6.83.09.003</v>
          </cell>
          <cell r="B159" t="str">
            <v>Marítimo y fluvial</v>
          </cell>
          <cell r="C159">
            <v>166147712347.89001</v>
          </cell>
          <cell r="D159">
            <v>0</v>
          </cell>
          <cell r="E159">
            <v>0</v>
          </cell>
          <cell r="F159">
            <v>166147712347.89001</v>
          </cell>
          <cell r="G159">
            <v>166147712</v>
          </cell>
        </row>
        <row r="160">
          <cell r="A160" t="str">
            <v>1.6.83.09.004</v>
          </cell>
          <cell r="B160" t="str">
            <v>De tracción</v>
          </cell>
          <cell r="C160">
            <v>12895039019.1</v>
          </cell>
          <cell r="D160">
            <v>0</v>
          </cell>
          <cell r="E160">
            <v>0</v>
          </cell>
          <cell r="F160">
            <v>12895039019.1</v>
          </cell>
          <cell r="G160">
            <v>12895039</v>
          </cell>
        </row>
        <row r="161">
          <cell r="A161" t="str">
            <v>1.6.83.09.005</v>
          </cell>
          <cell r="B161" t="str">
            <v>De elevación</v>
          </cell>
          <cell r="C161">
            <v>1293664740668.8301</v>
          </cell>
          <cell r="D161">
            <v>0</v>
          </cell>
          <cell r="E161">
            <v>0</v>
          </cell>
          <cell r="F161">
            <v>1293664740668.8301</v>
          </cell>
          <cell r="G161">
            <v>1293664741</v>
          </cell>
        </row>
        <row r="162">
          <cell r="A162" t="str">
            <v>1.6.83.09.007</v>
          </cell>
          <cell r="B162" t="str">
            <v>Equipos de transporte, tracción y elevación de propiedad de terceros</v>
          </cell>
          <cell r="C162">
            <v>31270268591</v>
          </cell>
          <cell r="D162">
            <v>0</v>
          </cell>
          <cell r="E162">
            <v>0</v>
          </cell>
          <cell r="F162">
            <v>31270268591</v>
          </cell>
          <cell r="G162">
            <v>31270269</v>
          </cell>
        </row>
        <row r="163">
          <cell r="A163" t="str">
            <v>1.6.83.10</v>
          </cell>
          <cell r="B163" t="str">
            <v>Construcciones en curso</v>
          </cell>
          <cell r="C163">
            <v>9011207305</v>
          </cell>
          <cell r="D163">
            <v>0</v>
          </cell>
          <cell r="E163">
            <v>0</v>
          </cell>
          <cell r="F163">
            <v>9011207305</v>
          </cell>
          <cell r="G163">
            <v>9011207</v>
          </cell>
        </row>
        <row r="164">
          <cell r="A164" t="str">
            <v>1.6.83.10.004</v>
          </cell>
          <cell r="B164" t="str">
            <v>Construcciones en curso - otras construcciones en curso</v>
          </cell>
          <cell r="C164">
            <v>9011207305</v>
          </cell>
          <cell r="D164">
            <v>0</v>
          </cell>
          <cell r="E164">
            <v>0</v>
          </cell>
          <cell r="F164">
            <v>9011207305</v>
          </cell>
          <cell r="G164">
            <v>9011207</v>
          </cell>
        </row>
        <row r="165">
          <cell r="A165" t="str">
            <v>1.6.85</v>
          </cell>
          <cell r="B165" t="str">
            <v>DEPRECIACIÓN ACUMULADA DE PROPIEDADES, PLANTA Y EQUIPO (CR)</v>
          </cell>
          <cell r="C165">
            <v>-17544124127.279999</v>
          </cell>
          <cell r="D165">
            <v>1558837.86</v>
          </cell>
          <cell r="E165">
            <v>122379009.67</v>
          </cell>
          <cell r="F165">
            <v>-17664944299.09</v>
          </cell>
          <cell r="G165">
            <v>-17664944</v>
          </cell>
        </row>
        <row r="166">
          <cell r="A166" t="str">
            <v>1.6.85.03</v>
          </cell>
          <cell r="B166" t="str">
            <v>Redes, líneas y cables</v>
          </cell>
          <cell r="C166">
            <v>-323732673</v>
          </cell>
          <cell r="D166">
            <v>0</v>
          </cell>
          <cell r="E166">
            <v>0</v>
          </cell>
          <cell r="F166">
            <v>-323732673</v>
          </cell>
          <cell r="G166">
            <v>-323733</v>
          </cell>
        </row>
        <row r="167">
          <cell r="A167" t="str">
            <v>1.6.85.03.009</v>
          </cell>
          <cell r="B167" t="str">
            <v>Líneas y cables de telecomunicaciones</v>
          </cell>
          <cell r="C167">
            <v>-323732673</v>
          </cell>
          <cell r="D167">
            <v>0</v>
          </cell>
          <cell r="E167">
            <v>0</v>
          </cell>
          <cell r="F167">
            <v>-323732673</v>
          </cell>
          <cell r="G167">
            <v>-323733</v>
          </cell>
        </row>
        <row r="168">
          <cell r="A168" t="str">
            <v>1.6.85.04</v>
          </cell>
          <cell r="B168" t="str">
            <v>Maquinaria y equipo</v>
          </cell>
          <cell r="C168">
            <v>-746895389.25999999</v>
          </cell>
          <cell r="D168">
            <v>0</v>
          </cell>
          <cell r="E168">
            <v>5060342.9800000004</v>
          </cell>
          <cell r="F168">
            <v>-751955732.24000001</v>
          </cell>
          <cell r="G168">
            <v>-751956</v>
          </cell>
        </row>
        <row r="169">
          <cell r="A169" t="str">
            <v>1.6.85.04.016</v>
          </cell>
          <cell r="B169" t="str">
            <v>Otra maquinaria y equipo</v>
          </cell>
          <cell r="C169">
            <v>-746895389.25999999</v>
          </cell>
          <cell r="D169">
            <v>0</v>
          </cell>
          <cell r="E169">
            <v>5060342.9800000004</v>
          </cell>
          <cell r="F169">
            <v>-751955732.24000001</v>
          </cell>
          <cell r="G169">
            <v>-751956</v>
          </cell>
        </row>
        <row r="170">
          <cell r="A170" t="str">
            <v>1.6.85.05</v>
          </cell>
          <cell r="B170" t="str">
            <v>Equipo médico y científico</v>
          </cell>
          <cell r="C170">
            <v>-825900</v>
          </cell>
          <cell r="D170">
            <v>0</v>
          </cell>
          <cell r="E170">
            <v>3500</v>
          </cell>
          <cell r="F170">
            <v>-829400</v>
          </cell>
          <cell r="G170">
            <v>-829</v>
          </cell>
        </row>
        <row r="171">
          <cell r="A171" t="str">
            <v>1.6.85.05.001</v>
          </cell>
          <cell r="B171" t="str">
            <v>Equipo de investigación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1.6.85.05.002</v>
          </cell>
          <cell r="B172" t="str">
            <v>Equipo de laboratorio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1.6.85.05.010</v>
          </cell>
          <cell r="B173" t="str">
            <v>Otro equipo médico y científico</v>
          </cell>
          <cell r="C173">
            <v>-825900</v>
          </cell>
          <cell r="D173">
            <v>0</v>
          </cell>
          <cell r="E173">
            <v>3500</v>
          </cell>
          <cell r="F173">
            <v>-829400</v>
          </cell>
          <cell r="G173">
            <v>-829</v>
          </cell>
        </row>
        <row r="174">
          <cell r="A174" t="str">
            <v>1.6.85.06</v>
          </cell>
          <cell r="B174" t="str">
            <v>Muebles, enseres y equipo de oficina</v>
          </cell>
          <cell r="C174">
            <v>-5897413673.0799999</v>
          </cell>
          <cell r="D174">
            <v>0</v>
          </cell>
          <cell r="E174">
            <v>44514237.719999999</v>
          </cell>
          <cell r="F174">
            <v>-5941927910.8000002</v>
          </cell>
          <cell r="G174">
            <v>-5941928</v>
          </cell>
        </row>
        <row r="175">
          <cell r="A175" t="str">
            <v>1.6.85.06.001</v>
          </cell>
          <cell r="B175" t="str">
            <v>Muebles y enseres</v>
          </cell>
          <cell r="C175">
            <v>-5370704902.9700003</v>
          </cell>
          <cell r="D175">
            <v>0</v>
          </cell>
          <cell r="E175">
            <v>37969409.340000004</v>
          </cell>
          <cell r="F175">
            <v>-5408674312.3100004</v>
          </cell>
          <cell r="G175">
            <v>-5408674</v>
          </cell>
        </row>
        <row r="176">
          <cell r="A176" t="str">
            <v>1.6.85.06.002</v>
          </cell>
          <cell r="B176" t="str">
            <v>Equipo y máquina de oficina</v>
          </cell>
          <cell r="C176">
            <v>-526708770.11000001</v>
          </cell>
          <cell r="D176">
            <v>0</v>
          </cell>
          <cell r="E176">
            <v>6544828.3799999999</v>
          </cell>
          <cell r="F176">
            <v>-533253598.49000001</v>
          </cell>
          <cell r="G176">
            <v>-533254</v>
          </cell>
        </row>
        <row r="177">
          <cell r="A177" t="str">
            <v>1.6.85.07</v>
          </cell>
          <cell r="B177" t="str">
            <v>Equipos de comunicación y computación</v>
          </cell>
          <cell r="C177">
            <v>-4088481268.1900001</v>
          </cell>
          <cell r="D177">
            <v>0</v>
          </cell>
          <cell r="E177">
            <v>60601432.189999998</v>
          </cell>
          <cell r="F177">
            <v>-4149082700.3800001</v>
          </cell>
          <cell r="G177">
            <v>-4149083</v>
          </cell>
        </row>
        <row r="178">
          <cell r="A178" t="str">
            <v>1.6.85.07.001</v>
          </cell>
          <cell r="B178" t="str">
            <v>Equipo de comunicación</v>
          </cell>
          <cell r="C178">
            <v>-406520751.00999999</v>
          </cell>
          <cell r="D178">
            <v>0</v>
          </cell>
          <cell r="E178">
            <v>6914999.8700000001</v>
          </cell>
          <cell r="F178">
            <v>-413435750.88</v>
          </cell>
          <cell r="G178">
            <v>-413436</v>
          </cell>
        </row>
        <row r="179">
          <cell r="A179" t="str">
            <v>1.6.85.07.002</v>
          </cell>
          <cell r="B179" t="str">
            <v>Equipo de computación</v>
          </cell>
          <cell r="C179">
            <v>-3681960517.1799998</v>
          </cell>
          <cell r="D179">
            <v>0</v>
          </cell>
          <cell r="E179">
            <v>53686432.32</v>
          </cell>
          <cell r="F179">
            <v>-3735646949.5</v>
          </cell>
          <cell r="G179">
            <v>-3735647</v>
          </cell>
        </row>
        <row r="180">
          <cell r="A180" t="str">
            <v>1.6.85.08</v>
          </cell>
          <cell r="B180" t="str">
            <v>Equipos de transporte, tracción y elevación</v>
          </cell>
          <cell r="C180">
            <v>-1171663481.49</v>
          </cell>
          <cell r="D180">
            <v>0</v>
          </cell>
          <cell r="E180">
            <v>5573091.4800000004</v>
          </cell>
          <cell r="F180">
            <v>-1177236572.97</v>
          </cell>
          <cell r="G180">
            <v>-1177237</v>
          </cell>
        </row>
        <row r="181">
          <cell r="A181" t="str">
            <v>1.6.85.08.002</v>
          </cell>
          <cell r="B181" t="str">
            <v>Terrestre</v>
          </cell>
          <cell r="C181">
            <v>-1171663481.49</v>
          </cell>
          <cell r="D181">
            <v>0</v>
          </cell>
          <cell r="E181">
            <v>5573091.4800000004</v>
          </cell>
          <cell r="F181">
            <v>-1177236572.97</v>
          </cell>
          <cell r="G181">
            <v>-1177237</v>
          </cell>
        </row>
        <row r="182">
          <cell r="A182" t="str">
            <v>1.6.85.09</v>
          </cell>
          <cell r="B182" t="str">
            <v>Equipos de comedor, cocina, despensa y hotelería</v>
          </cell>
          <cell r="C182">
            <v>-5989048.8399999999</v>
          </cell>
          <cell r="D182">
            <v>0</v>
          </cell>
          <cell r="E182">
            <v>36734.33</v>
          </cell>
          <cell r="F182">
            <v>-6025783.1699999999</v>
          </cell>
          <cell r="G182">
            <v>-6026</v>
          </cell>
        </row>
        <row r="183">
          <cell r="A183" t="str">
            <v>1.6.85.09.002</v>
          </cell>
          <cell r="B183" t="str">
            <v>Equipo de restaurante y cafetería</v>
          </cell>
          <cell r="C183">
            <v>-5989048.8399999999</v>
          </cell>
          <cell r="D183">
            <v>0</v>
          </cell>
          <cell r="E183">
            <v>36734.33</v>
          </cell>
          <cell r="F183">
            <v>-6025783.1699999999</v>
          </cell>
          <cell r="G183">
            <v>-6026</v>
          </cell>
        </row>
        <row r="184">
          <cell r="A184" t="str">
            <v>1.6.85.13</v>
          </cell>
          <cell r="B184" t="str">
            <v>Bienes muebles en bodega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1.6.85.13.033</v>
          </cell>
          <cell r="B185" t="str">
            <v>Equipos de comunicación y computación - equipo de comunicación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1.6.85.13.034</v>
          </cell>
          <cell r="B186" t="str">
            <v>Equipos de comunicación y computación - equipo de computación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1.6.85.15</v>
          </cell>
          <cell r="B187" t="str">
            <v>Propiedades, planta y equipo no explotados</v>
          </cell>
          <cell r="C187">
            <v>-538800867.13999999</v>
          </cell>
          <cell r="D187">
            <v>1558837.86</v>
          </cell>
          <cell r="E187">
            <v>1718505.45</v>
          </cell>
          <cell r="F187">
            <v>-538960534.73000002</v>
          </cell>
          <cell r="G187">
            <v>-538961</v>
          </cell>
        </row>
        <row r="188">
          <cell r="A188" t="str">
            <v>1.6.85.15.074</v>
          </cell>
          <cell r="B188" t="str">
            <v>Maquinaria y equipo - equipo de centros de control</v>
          </cell>
          <cell r="C188">
            <v>-10000</v>
          </cell>
          <cell r="D188">
            <v>0</v>
          </cell>
          <cell r="E188">
            <v>0</v>
          </cell>
          <cell r="F188">
            <v>-10000</v>
          </cell>
          <cell r="G188">
            <v>-10</v>
          </cell>
        </row>
        <row r="189">
          <cell r="A189" t="str">
            <v>1.6.85.15.090</v>
          </cell>
          <cell r="B189" t="str">
            <v>Muebles, enseres y equipo de oficina - muebles y enseres</v>
          </cell>
          <cell r="C189">
            <v>-55356074.479999997</v>
          </cell>
          <cell r="D189">
            <v>0</v>
          </cell>
          <cell r="E189">
            <v>399474</v>
          </cell>
          <cell r="F189">
            <v>-55755548.479999997</v>
          </cell>
          <cell r="G189">
            <v>-55756</v>
          </cell>
        </row>
        <row r="190">
          <cell r="A190" t="str">
            <v>1.6.85.15.091</v>
          </cell>
          <cell r="B190" t="str">
            <v>Muebles, enseres y equipo de oficina - equipo y máquina de oficina</v>
          </cell>
          <cell r="C190">
            <v>-105743168.90000001</v>
          </cell>
          <cell r="D190">
            <v>0</v>
          </cell>
          <cell r="E190">
            <v>928050.65</v>
          </cell>
          <cell r="F190">
            <v>-106671219.55</v>
          </cell>
          <cell r="G190">
            <v>-106671</v>
          </cell>
        </row>
        <row r="191">
          <cell r="A191" t="str">
            <v>1.6.85.15.096</v>
          </cell>
          <cell r="B191" t="str">
            <v>Equipos de comunicación y computación - equipo de comunicación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1.6.85.15.097</v>
          </cell>
          <cell r="B192" t="str">
            <v>Equipos de comunicación y computación - equipo de computación</v>
          </cell>
          <cell r="C192">
            <v>-373689805.10000002</v>
          </cell>
          <cell r="D192">
            <v>0</v>
          </cell>
          <cell r="E192">
            <v>0</v>
          </cell>
          <cell r="F192">
            <v>-373689805.10000002</v>
          </cell>
          <cell r="G192">
            <v>-373690</v>
          </cell>
        </row>
        <row r="193">
          <cell r="A193" t="str">
            <v>1.6.85.15.104</v>
          </cell>
          <cell r="B193" t="str">
            <v>Equipo de transporte, tracción y elevación - terrestre</v>
          </cell>
          <cell r="C193">
            <v>-1931818.66</v>
          </cell>
          <cell r="D193">
            <v>1558837.86</v>
          </cell>
          <cell r="E193">
            <v>372980.8</v>
          </cell>
          <cell r="F193">
            <v>-745961.6</v>
          </cell>
          <cell r="G193">
            <v>-746</v>
          </cell>
        </row>
        <row r="194">
          <cell r="A194" t="str">
            <v>1.6.85.15.112</v>
          </cell>
          <cell r="B194" t="str">
            <v>Equipos de comedor, cocina, despensa y hotelería - equipo de restaurante y cafetería</v>
          </cell>
          <cell r="C194">
            <v>-2070000</v>
          </cell>
          <cell r="D194">
            <v>0</v>
          </cell>
          <cell r="E194">
            <v>18000</v>
          </cell>
          <cell r="F194">
            <v>-2088000</v>
          </cell>
          <cell r="G194">
            <v>-2088</v>
          </cell>
        </row>
        <row r="195">
          <cell r="A195" t="str">
            <v>1.6.85.16</v>
          </cell>
          <cell r="B195" t="str">
            <v>Propiedades, planta y equipo en concesión</v>
          </cell>
          <cell r="C195">
            <v>-4770321826.2799997</v>
          </cell>
          <cell r="D195">
            <v>0</v>
          </cell>
          <cell r="E195">
            <v>4871165.5199999996</v>
          </cell>
          <cell r="F195">
            <v>-4775192991.8000002</v>
          </cell>
          <cell r="G195">
            <v>-4775193</v>
          </cell>
        </row>
        <row r="196">
          <cell r="A196" t="str">
            <v>1.6.85.16.022</v>
          </cell>
          <cell r="B196" t="str">
            <v>Edificaciones - bodegas</v>
          </cell>
          <cell r="C196">
            <v>-453779159.41000003</v>
          </cell>
          <cell r="D196">
            <v>0</v>
          </cell>
          <cell r="E196">
            <v>0</v>
          </cell>
          <cell r="F196">
            <v>-453779159.41000003</v>
          </cell>
          <cell r="G196">
            <v>-453779</v>
          </cell>
        </row>
        <row r="197">
          <cell r="A197" t="str">
            <v>1.6.85.16.063</v>
          </cell>
          <cell r="B197" t="str">
            <v>Maquinaria y equipo - maquinaria industrial</v>
          </cell>
          <cell r="C197">
            <v>-4316542666.8699999</v>
          </cell>
          <cell r="D197">
            <v>0</v>
          </cell>
          <cell r="E197">
            <v>4871165.5199999996</v>
          </cell>
          <cell r="F197">
            <v>-4321413832.3900003</v>
          </cell>
          <cell r="G197">
            <v>-4321414</v>
          </cell>
        </row>
        <row r="198">
          <cell r="A198" t="str">
            <v>1.7</v>
          </cell>
          <cell r="B198" t="str">
            <v>BIENES DE USO PÚBLICO E HISTÓRICOS Y CULTURALES</v>
          </cell>
          <cell r="C198">
            <v>50453592709807.297</v>
          </cell>
          <cell r="D198">
            <v>105170364803.67999</v>
          </cell>
          <cell r="E198">
            <v>100132013834.62</v>
          </cell>
          <cell r="F198">
            <v>50458631060776.297</v>
          </cell>
          <cell r="G198">
            <v>50458631061</v>
          </cell>
        </row>
        <row r="199">
          <cell r="A199" t="str">
            <v>1.7.05</v>
          </cell>
          <cell r="B199" t="str">
            <v>BIENES DE USO PÚBLICO EN CONSTRUCCIÓN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1.7.05.01</v>
          </cell>
          <cell r="B200" t="str">
            <v>Red carretera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1.7.05.01.001</v>
          </cell>
          <cell r="B201" t="str">
            <v>Red carretera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1.7.05.12</v>
          </cell>
          <cell r="B202" t="str">
            <v>Red férrea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1.7.05.12.001</v>
          </cell>
          <cell r="B203" t="str">
            <v>Red férrea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1.7.06</v>
          </cell>
          <cell r="B204" t="str">
            <v>BIENES DE USO PÚBLICO EN CONSTRUCCIÓN - CONCESIONES</v>
          </cell>
          <cell r="C204">
            <v>23951686230716.199</v>
          </cell>
          <cell r="D204">
            <v>51989721195.209999</v>
          </cell>
          <cell r="E204">
            <v>48762238918.18</v>
          </cell>
          <cell r="F204">
            <v>23954913712993.199</v>
          </cell>
          <cell r="G204">
            <v>23954913713</v>
          </cell>
        </row>
        <row r="205">
          <cell r="A205" t="str">
            <v>1.7.06.01</v>
          </cell>
          <cell r="B205" t="str">
            <v>Red carretera</v>
          </cell>
          <cell r="C205">
            <v>22640696522972.5</v>
          </cell>
          <cell r="D205">
            <v>0</v>
          </cell>
          <cell r="E205">
            <v>48762238918.18</v>
          </cell>
          <cell r="F205">
            <v>22591934284054.301</v>
          </cell>
          <cell r="G205">
            <v>22591934284</v>
          </cell>
        </row>
        <row r="206">
          <cell r="A206" t="str">
            <v>1.7.06.01.001</v>
          </cell>
          <cell r="B206" t="str">
            <v>Red carretera</v>
          </cell>
          <cell r="C206">
            <v>22640696522972.5</v>
          </cell>
          <cell r="D206">
            <v>0</v>
          </cell>
          <cell r="E206">
            <v>48762238918.18</v>
          </cell>
          <cell r="F206">
            <v>22591934284054.301</v>
          </cell>
          <cell r="G206">
            <v>22591934284</v>
          </cell>
        </row>
        <row r="207">
          <cell r="A207" t="str">
            <v>1.7.06.02</v>
          </cell>
          <cell r="B207" t="str">
            <v>Red férrea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1.7.06.02.001</v>
          </cell>
          <cell r="B208" t="str">
            <v>Red férrea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1.7.06.04</v>
          </cell>
          <cell r="B209" t="str">
            <v>Red marítima</v>
          </cell>
          <cell r="C209">
            <v>102302266131.13</v>
          </cell>
          <cell r="D209">
            <v>0</v>
          </cell>
          <cell r="E209">
            <v>0</v>
          </cell>
          <cell r="F209">
            <v>102302266131.13</v>
          </cell>
          <cell r="G209">
            <v>102302266</v>
          </cell>
        </row>
        <row r="210">
          <cell r="A210" t="str">
            <v>1.7.06.04.001</v>
          </cell>
          <cell r="B210" t="str">
            <v>Red marítima</v>
          </cell>
          <cell r="C210">
            <v>102302266131.13</v>
          </cell>
          <cell r="D210">
            <v>0</v>
          </cell>
          <cell r="E210">
            <v>0</v>
          </cell>
          <cell r="F210">
            <v>102302266131.13</v>
          </cell>
          <cell r="G210">
            <v>102302266</v>
          </cell>
        </row>
        <row r="211">
          <cell r="A211" t="str">
            <v>1.7.06.05</v>
          </cell>
          <cell r="B211" t="str">
            <v>Red aeroportuaria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1.7.06.05.001</v>
          </cell>
          <cell r="B212" t="str">
            <v>Red aeroportuaria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1.7.06.06</v>
          </cell>
          <cell r="B213" t="str">
            <v>Terrenos</v>
          </cell>
          <cell r="C213">
            <v>1208687441612.52</v>
          </cell>
          <cell r="D213">
            <v>51989721195.209999</v>
          </cell>
          <cell r="E213">
            <v>0</v>
          </cell>
          <cell r="F213">
            <v>1260677162807.73</v>
          </cell>
          <cell r="G213">
            <v>1260677163</v>
          </cell>
        </row>
        <row r="214">
          <cell r="A214" t="str">
            <v>1.7.06.06.001</v>
          </cell>
          <cell r="B214" t="str">
            <v>Terrenos</v>
          </cell>
          <cell r="C214">
            <v>1208687441612.52</v>
          </cell>
          <cell r="D214">
            <v>51989721195.209999</v>
          </cell>
          <cell r="E214">
            <v>0</v>
          </cell>
          <cell r="F214">
            <v>1260677162807.73</v>
          </cell>
          <cell r="G214">
            <v>1260677163</v>
          </cell>
        </row>
        <row r="215">
          <cell r="A215" t="str">
            <v>1.7.10</v>
          </cell>
          <cell r="B215" t="str">
            <v>BIENES DE USO PÚBLICO EN SERVICIO</v>
          </cell>
          <cell r="C215">
            <v>1775631324572.8799</v>
          </cell>
          <cell r="D215">
            <v>4072198968.9299998</v>
          </cell>
          <cell r="E215">
            <v>0</v>
          </cell>
          <cell r="F215">
            <v>1779703523541.8101</v>
          </cell>
          <cell r="G215">
            <v>1779703524</v>
          </cell>
        </row>
        <row r="216">
          <cell r="A216" t="str">
            <v>1.7.10.06</v>
          </cell>
          <cell r="B216" t="str">
            <v>Red férrea</v>
          </cell>
          <cell r="C216">
            <v>1775631324572.8799</v>
          </cell>
          <cell r="D216">
            <v>4072198968.9299998</v>
          </cell>
          <cell r="E216">
            <v>0</v>
          </cell>
          <cell r="F216">
            <v>1779703523541.8101</v>
          </cell>
          <cell r="G216">
            <v>1779703524</v>
          </cell>
        </row>
        <row r="217">
          <cell r="A217" t="str">
            <v>1.7.10.06.001</v>
          </cell>
          <cell r="B217" t="str">
            <v>Red férrea</v>
          </cell>
          <cell r="C217">
            <v>1775631324572.8799</v>
          </cell>
          <cell r="D217">
            <v>4072198968.9299998</v>
          </cell>
          <cell r="E217">
            <v>0</v>
          </cell>
          <cell r="F217">
            <v>1779703523541.8101</v>
          </cell>
          <cell r="G217">
            <v>1779703524</v>
          </cell>
        </row>
        <row r="218">
          <cell r="A218" t="str">
            <v>1.7.11</v>
          </cell>
          <cell r="B218" t="str">
            <v>BIENES DE USO PÚBLICO EN SERVICIO - CONCESIONES</v>
          </cell>
          <cell r="C218">
            <v>25551004036143.898</v>
          </cell>
          <cell r="D218">
            <v>49108444639.540001</v>
          </cell>
          <cell r="E218">
            <v>49108444639.540001</v>
          </cell>
          <cell r="F218">
            <v>25551004036143.898</v>
          </cell>
          <cell r="G218">
            <v>25551004036</v>
          </cell>
        </row>
        <row r="219">
          <cell r="A219" t="str">
            <v>1.7.11.01</v>
          </cell>
          <cell r="B219" t="str">
            <v>Red carretera</v>
          </cell>
          <cell r="C219">
            <v>16193276866175.9</v>
          </cell>
          <cell r="D219">
            <v>0</v>
          </cell>
          <cell r="E219">
            <v>49108444639.540001</v>
          </cell>
          <cell r="F219">
            <v>16144168421536.301</v>
          </cell>
          <cell r="G219">
            <v>16144168422</v>
          </cell>
        </row>
        <row r="220">
          <cell r="A220" t="str">
            <v>1.7.11.01.001</v>
          </cell>
          <cell r="B220" t="str">
            <v>Red carretera</v>
          </cell>
          <cell r="C220">
            <v>16193276866175.9</v>
          </cell>
          <cell r="D220">
            <v>0</v>
          </cell>
          <cell r="E220">
            <v>49108444639.540001</v>
          </cell>
          <cell r="F220">
            <v>16144168421536.301</v>
          </cell>
          <cell r="G220">
            <v>16144168422</v>
          </cell>
        </row>
        <row r="221">
          <cell r="A221" t="str">
            <v>1.7.11.02</v>
          </cell>
          <cell r="B221" t="str">
            <v>Red férrea</v>
          </cell>
          <cell r="C221">
            <v>2216580011467</v>
          </cell>
          <cell r="D221">
            <v>0</v>
          </cell>
          <cell r="E221">
            <v>0</v>
          </cell>
          <cell r="F221">
            <v>2216580011467</v>
          </cell>
          <cell r="G221">
            <v>2216580011</v>
          </cell>
        </row>
        <row r="222">
          <cell r="A222" t="str">
            <v>1.7.11.02.001</v>
          </cell>
          <cell r="B222" t="str">
            <v>Red férrea</v>
          </cell>
          <cell r="C222">
            <v>2216580011467</v>
          </cell>
          <cell r="D222">
            <v>0</v>
          </cell>
          <cell r="E222">
            <v>0</v>
          </cell>
          <cell r="F222">
            <v>2216580011467</v>
          </cell>
          <cell r="G222">
            <v>2216580011</v>
          </cell>
        </row>
        <row r="223">
          <cell r="A223" t="str">
            <v>1.7.11.04</v>
          </cell>
          <cell r="B223" t="str">
            <v>Red marítima</v>
          </cell>
          <cell r="C223">
            <v>5007770748880.7305</v>
          </cell>
          <cell r="D223">
            <v>0</v>
          </cell>
          <cell r="E223">
            <v>0</v>
          </cell>
          <cell r="F223">
            <v>5007770748880.7305</v>
          </cell>
          <cell r="G223">
            <v>5007770749</v>
          </cell>
        </row>
        <row r="224">
          <cell r="A224" t="str">
            <v>1.7.11.04.001</v>
          </cell>
          <cell r="B224" t="str">
            <v>Red marítima</v>
          </cell>
          <cell r="C224">
            <v>5007770748880.7305</v>
          </cell>
          <cell r="D224">
            <v>0</v>
          </cell>
          <cell r="E224">
            <v>0</v>
          </cell>
          <cell r="F224">
            <v>5007770748880.7305</v>
          </cell>
          <cell r="G224">
            <v>5007770749</v>
          </cell>
        </row>
        <row r="225">
          <cell r="A225" t="str">
            <v>1.7.11.05</v>
          </cell>
          <cell r="B225" t="str">
            <v>Red aeroportuaria</v>
          </cell>
          <cell r="C225">
            <v>1771067680465.8301</v>
          </cell>
          <cell r="D225">
            <v>0</v>
          </cell>
          <cell r="E225">
            <v>0</v>
          </cell>
          <cell r="F225">
            <v>1771067680465.8301</v>
          </cell>
          <cell r="G225">
            <v>1771067680</v>
          </cell>
        </row>
        <row r="226">
          <cell r="A226" t="str">
            <v>1.7.11.05.001</v>
          </cell>
          <cell r="B226" t="str">
            <v>Red aeroportuaria</v>
          </cell>
          <cell r="C226">
            <v>1771067680465.8301</v>
          </cell>
          <cell r="D226">
            <v>0</v>
          </cell>
          <cell r="E226">
            <v>0</v>
          </cell>
          <cell r="F226">
            <v>1771067680465.8301</v>
          </cell>
          <cell r="G226">
            <v>1771067680</v>
          </cell>
        </row>
        <row r="227">
          <cell r="A227" t="str">
            <v>1.7.11.06</v>
          </cell>
          <cell r="B227" t="str">
            <v>Terrenos</v>
          </cell>
          <cell r="C227">
            <v>362308729154.44</v>
          </cell>
          <cell r="D227">
            <v>49108444639.540001</v>
          </cell>
          <cell r="E227">
            <v>0</v>
          </cell>
          <cell r="F227">
            <v>411417173793.97998</v>
          </cell>
          <cell r="G227">
            <v>411417174</v>
          </cell>
        </row>
        <row r="228">
          <cell r="A228" t="str">
            <v>1.7.11.06.001</v>
          </cell>
          <cell r="B228" t="str">
            <v>Terrenos</v>
          </cell>
          <cell r="C228">
            <v>362308729154.44</v>
          </cell>
          <cell r="D228">
            <v>49108444639.540001</v>
          </cell>
          <cell r="E228">
            <v>0</v>
          </cell>
          <cell r="F228">
            <v>411417173793.97998</v>
          </cell>
          <cell r="G228">
            <v>411417174</v>
          </cell>
        </row>
        <row r="229">
          <cell r="A229" t="str">
            <v>1.7.85</v>
          </cell>
          <cell r="B229" t="str">
            <v>DEPRECIACIÓN ACUMULADA DE BIENES DE USO PÚBLICO EN SERVICIO (CR)</v>
          </cell>
          <cell r="C229">
            <v>-706969596475.76001</v>
          </cell>
          <cell r="D229">
            <v>0</v>
          </cell>
          <cell r="E229">
            <v>2261330276.9000001</v>
          </cell>
          <cell r="F229">
            <v>-709230926752.66003</v>
          </cell>
          <cell r="G229">
            <v>-709230927</v>
          </cell>
        </row>
        <row r="230">
          <cell r="A230" t="str">
            <v>1.7.85.06</v>
          </cell>
          <cell r="B230" t="str">
            <v>Red férrea</v>
          </cell>
          <cell r="C230">
            <v>-706969596475.76001</v>
          </cell>
          <cell r="D230">
            <v>0</v>
          </cell>
          <cell r="E230">
            <v>2261330276.9000001</v>
          </cell>
          <cell r="F230">
            <v>-709230926752.66003</v>
          </cell>
          <cell r="G230">
            <v>-709230927</v>
          </cell>
        </row>
        <row r="231">
          <cell r="A231" t="str">
            <v>1.7.85.06.001</v>
          </cell>
          <cell r="B231" t="str">
            <v>Red férrea en servicio</v>
          </cell>
          <cell r="C231">
            <v>-706969596475.76001</v>
          </cell>
          <cell r="D231">
            <v>0</v>
          </cell>
          <cell r="E231">
            <v>2261330276.9000001</v>
          </cell>
          <cell r="F231">
            <v>-709230926752.66003</v>
          </cell>
          <cell r="G231">
            <v>-709230927</v>
          </cell>
        </row>
        <row r="232">
          <cell r="A232" t="str">
            <v>1.7.85.06.003</v>
          </cell>
          <cell r="B232" t="str">
            <v>Red férrea entregados a terceros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1.7.87</v>
          </cell>
          <cell r="B233" t="str">
            <v>DEPRECIACIÓN ACUMULADA DE BIENES DE USO PÚBLICO EN SERVICIO - CONCESIONES (CR)</v>
          </cell>
          <cell r="C233">
            <v>-117759285149.92999</v>
          </cell>
          <cell r="D233">
            <v>0</v>
          </cell>
          <cell r="E233">
            <v>0</v>
          </cell>
          <cell r="F233">
            <v>-117759285149.92999</v>
          </cell>
          <cell r="G233">
            <v>-117759285</v>
          </cell>
        </row>
        <row r="234">
          <cell r="A234" t="str">
            <v>1.7.87.02</v>
          </cell>
          <cell r="B234" t="str">
            <v>Red férrea</v>
          </cell>
          <cell r="C234">
            <v>-117759285149.92999</v>
          </cell>
          <cell r="D234">
            <v>0</v>
          </cell>
          <cell r="E234">
            <v>0</v>
          </cell>
          <cell r="F234">
            <v>-117759285149.92999</v>
          </cell>
          <cell r="G234">
            <v>-117759285</v>
          </cell>
        </row>
        <row r="235">
          <cell r="A235" t="str">
            <v>1.7.87.02.001</v>
          </cell>
          <cell r="B235" t="str">
            <v>Red férrea</v>
          </cell>
          <cell r="C235">
            <v>-117759285149.92999</v>
          </cell>
          <cell r="D235">
            <v>0</v>
          </cell>
          <cell r="E235">
            <v>0</v>
          </cell>
          <cell r="F235">
            <v>-117759285149.92999</v>
          </cell>
          <cell r="G235">
            <v>-117759285</v>
          </cell>
        </row>
        <row r="236">
          <cell r="A236" t="str">
            <v>1.7.91</v>
          </cell>
          <cell r="B236" t="str">
            <v>DETERIORO ACUMULADO DE BIENES DE USO PÚBLICO - CONCESIONES (CR)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1.7.91.01</v>
          </cell>
          <cell r="B237" t="str">
            <v>Red carretera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 t="str">
            <v>1.7.91.01.001</v>
          </cell>
          <cell r="B238" t="str">
            <v>Red carretera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1.9</v>
          </cell>
          <cell r="B239" t="str">
            <v>OTROS ACTIVOS</v>
          </cell>
          <cell r="C239">
            <v>12841836552784.1</v>
          </cell>
          <cell r="D239">
            <v>128939157962.32001</v>
          </cell>
          <cell r="E239">
            <v>287764069345.90002</v>
          </cell>
          <cell r="F239">
            <v>12683011641400.6</v>
          </cell>
          <cell r="G239">
            <v>12683011641</v>
          </cell>
        </row>
        <row r="240">
          <cell r="A240" t="str">
            <v>1.9.05</v>
          </cell>
          <cell r="B240" t="str">
            <v>BIENES Y SERVICIOS PAGADOS POR ANTICIPADO</v>
          </cell>
          <cell r="C240">
            <v>838778196</v>
          </cell>
          <cell r="D240">
            <v>0</v>
          </cell>
          <cell r="E240">
            <v>364889034</v>
          </cell>
          <cell r="F240">
            <v>473889162</v>
          </cell>
          <cell r="G240">
            <v>473889</v>
          </cell>
        </row>
        <row r="241">
          <cell r="A241" t="str">
            <v>1.9.05.01</v>
          </cell>
          <cell r="B241" t="str">
            <v>Seguros</v>
          </cell>
          <cell r="C241">
            <v>838778196</v>
          </cell>
          <cell r="D241">
            <v>0</v>
          </cell>
          <cell r="E241">
            <v>364889034</v>
          </cell>
          <cell r="F241">
            <v>473889162</v>
          </cell>
          <cell r="G241">
            <v>473889</v>
          </cell>
        </row>
        <row r="242">
          <cell r="A242" t="str">
            <v>1.9.05.01.001</v>
          </cell>
          <cell r="B242" t="str">
            <v>Seguros</v>
          </cell>
          <cell r="C242">
            <v>838778196</v>
          </cell>
          <cell r="D242">
            <v>0</v>
          </cell>
          <cell r="E242">
            <v>364889034</v>
          </cell>
          <cell r="F242">
            <v>473889162</v>
          </cell>
          <cell r="G242">
            <v>473889</v>
          </cell>
        </row>
        <row r="243">
          <cell r="A243" t="str">
            <v>1.9.05.05</v>
          </cell>
          <cell r="B243" t="str">
            <v>Impresos, publicaciones, suscripciones y afiliaciones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 t="str">
            <v>1.9.05.05.001</v>
          </cell>
          <cell r="B244" t="str">
            <v>Impresos, publicaciones, suscripciones y afiliaciones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 t="str">
            <v>1.9.05.14</v>
          </cell>
          <cell r="B245" t="str">
            <v>Bienes y servicios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 t="str">
            <v>1.9.05.14.001</v>
          </cell>
          <cell r="B246" t="str">
            <v>Bienes y servicios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 t="str">
            <v>1.9.06</v>
          </cell>
          <cell r="B247" t="str">
            <v>AVANCES Y ANTICIPOS ENTREGADOS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A248" t="str">
            <v>1.9.06.03</v>
          </cell>
          <cell r="B248" t="str">
            <v>Avances para viáticos y gastos de viaje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A249" t="str">
            <v>1.9.06.03.001</v>
          </cell>
          <cell r="B249" t="str">
            <v>Avances para viáticos y gastos de viaje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 t="str">
            <v>1.9.06.04</v>
          </cell>
          <cell r="B250" t="str">
            <v>Anticipo para adquisición de bienes y servicios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 t="str">
            <v>1.9.06.04.001</v>
          </cell>
          <cell r="B251" t="str">
            <v>Adquisición de bienes y servicios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1.9.08</v>
          </cell>
          <cell r="B252" t="str">
            <v>RECURSOS ENTREGADOS EN ADMINISTRACIÓN</v>
          </cell>
          <cell r="C252">
            <v>5533036450579.79</v>
          </cell>
          <cell r="D252">
            <v>112067422448.67</v>
          </cell>
          <cell r="E252">
            <v>15390241837.379999</v>
          </cell>
          <cell r="F252">
            <v>5629713631191.0801</v>
          </cell>
          <cell r="G252">
            <v>5629713631</v>
          </cell>
        </row>
        <row r="253">
          <cell r="A253" t="str">
            <v>1.9.08.01</v>
          </cell>
          <cell r="B253" t="str">
            <v>En administración</v>
          </cell>
          <cell r="C253">
            <v>195425022558.09</v>
          </cell>
          <cell r="D253">
            <v>16615590290.67</v>
          </cell>
          <cell r="E253">
            <v>15390241837.379999</v>
          </cell>
          <cell r="F253">
            <v>196650371011.38</v>
          </cell>
          <cell r="G253">
            <v>196650371</v>
          </cell>
        </row>
        <row r="254">
          <cell r="A254" t="str">
            <v>1.9.08.01.001</v>
          </cell>
          <cell r="B254" t="str">
            <v>En administración</v>
          </cell>
          <cell r="C254">
            <v>14657830340.690001</v>
          </cell>
          <cell r="D254">
            <v>2185714.67</v>
          </cell>
          <cell r="E254">
            <v>2917180266.6700001</v>
          </cell>
          <cell r="F254">
            <v>11742835788.690001</v>
          </cell>
          <cell r="G254">
            <v>11742836</v>
          </cell>
        </row>
        <row r="255">
          <cell r="A255" t="str">
            <v>1.9.08.01.002</v>
          </cell>
          <cell r="B255" t="str">
            <v>En administración dtn - scun</v>
          </cell>
          <cell r="C255">
            <v>180767192217.39999</v>
          </cell>
          <cell r="D255">
            <v>16613404576</v>
          </cell>
          <cell r="E255">
            <v>12473061570.709999</v>
          </cell>
          <cell r="F255">
            <v>184907535222.69</v>
          </cell>
          <cell r="G255">
            <v>184907535</v>
          </cell>
        </row>
        <row r="256">
          <cell r="A256" t="str">
            <v>1.9.08.02</v>
          </cell>
          <cell r="B256" t="str">
            <v>Encargo fiduciario - fiducia de inversión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1.9.08.02.001</v>
          </cell>
          <cell r="B257" t="str">
            <v>Encargo fiduciario - fiducia de inversión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1.9.08.03</v>
          </cell>
          <cell r="B258" t="str">
            <v>Encargo fiduciario - fiducia de administración y pagos</v>
          </cell>
          <cell r="C258">
            <v>5337611428021.7002</v>
          </cell>
          <cell r="D258">
            <v>95451832158</v>
          </cell>
          <cell r="E258">
            <v>0</v>
          </cell>
          <cell r="F258">
            <v>5433063260179.7002</v>
          </cell>
          <cell r="G258">
            <v>5433063260</v>
          </cell>
        </row>
        <row r="259">
          <cell r="A259" t="str">
            <v>1.9.08.03.001</v>
          </cell>
          <cell r="B259" t="str">
            <v>Encargo fiduciario - fiducia de administración y pagos</v>
          </cell>
          <cell r="C259">
            <v>5337611428021.7002</v>
          </cell>
          <cell r="D259">
            <v>95451832158</v>
          </cell>
          <cell r="E259">
            <v>0</v>
          </cell>
          <cell r="F259">
            <v>5433063260179.7002</v>
          </cell>
          <cell r="G259">
            <v>5433063260</v>
          </cell>
        </row>
        <row r="260">
          <cell r="A260" t="str">
            <v>1.9.09</v>
          </cell>
          <cell r="B260" t="str">
            <v>DEPÓSITOS ENTREGADOS EN GARANTÍA</v>
          </cell>
          <cell r="C260">
            <v>9543278426</v>
          </cell>
          <cell r="D260">
            <v>571292291.01999998</v>
          </cell>
          <cell r="E260">
            <v>0</v>
          </cell>
          <cell r="F260">
            <v>10114570717.02</v>
          </cell>
          <cell r="G260">
            <v>10114571</v>
          </cell>
        </row>
        <row r="261">
          <cell r="A261" t="str">
            <v>1.9.09.02</v>
          </cell>
          <cell r="B261" t="str">
            <v>Para bienes</v>
          </cell>
          <cell r="C261">
            <v>9543278426</v>
          </cell>
          <cell r="D261">
            <v>571292291.01999998</v>
          </cell>
          <cell r="E261">
            <v>0</v>
          </cell>
          <cell r="F261">
            <v>10114570717.02</v>
          </cell>
          <cell r="G261">
            <v>10114571</v>
          </cell>
        </row>
        <row r="262">
          <cell r="A262" t="str">
            <v>1.9.09.02.001</v>
          </cell>
          <cell r="B262" t="str">
            <v>Para bienes</v>
          </cell>
          <cell r="C262">
            <v>9543278426</v>
          </cell>
          <cell r="D262">
            <v>571292291.01999998</v>
          </cell>
          <cell r="E262">
            <v>0</v>
          </cell>
          <cell r="F262">
            <v>10114570717.02</v>
          </cell>
          <cell r="G262">
            <v>10114571</v>
          </cell>
        </row>
        <row r="263">
          <cell r="A263" t="str">
            <v>1.9.09.03</v>
          </cell>
          <cell r="B263" t="str">
            <v>Depósitos judiciales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1.9.09.03.001</v>
          </cell>
          <cell r="B264" t="str">
            <v>Depósitos judiciales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1.9.09.10</v>
          </cell>
          <cell r="B265" t="str">
            <v>Fondo de contingencias de las entidades estatales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1.9.09.10.001</v>
          </cell>
          <cell r="B266" t="str">
            <v>Fondo de contingencias de las entidades estatales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1.9.70</v>
          </cell>
          <cell r="B267" t="str">
            <v>ACTIVOS INTANGIBLES</v>
          </cell>
          <cell r="C267">
            <v>234145579422.57001</v>
          </cell>
          <cell r="D267">
            <v>0</v>
          </cell>
          <cell r="E267">
            <v>0</v>
          </cell>
          <cell r="F267">
            <v>234145579422.57001</v>
          </cell>
          <cell r="G267">
            <v>234145579</v>
          </cell>
        </row>
        <row r="268">
          <cell r="A268" t="str">
            <v>1.9.70.07</v>
          </cell>
          <cell r="B268" t="str">
            <v>Licencias</v>
          </cell>
          <cell r="C268">
            <v>2137264677.99</v>
          </cell>
          <cell r="D268">
            <v>0</v>
          </cell>
          <cell r="E268">
            <v>0</v>
          </cell>
          <cell r="F268">
            <v>2137264677.99</v>
          </cell>
          <cell r="G268">
            <v>2137265</v>
          </cell>
        </row>
        <row r="269">
          <cell r="A269" t="str">
            <v>1.9.70.07.001</v>
          </cell>
          <cell r="B269" t="str">
            <v>Licencias</v>
          </cell>
          <cell r="C269">
            <v>2137264677.99</v>
          </cell>
          <cell r="D269">
            <v>0</v>
          </cell>
          <cell r="E269">
            <v>0</v>
          </cell>
          <cell r="F269">
            <v>2137264677.99</v>
          </cell>
          <cell r="G269">
            <v>2137265</v>
          </cell>
        </row>
        <row r="270">
          <cell r="A270" t="str">
            <v>1.9.70.08</v>
          </cell>
          <cell r="B270" t="str">
            <v>Softwares</v>
          </cell>
          <cell r="C270">
            <v>495477834.07999998</v>
          </cell>
          <cell r="D270">
            <v>0</v>
          </cell>
          <cell r="E270">
            <v>0</v>
          </cell>
          <cell r="F270">
            <v>495477834.07999998</v>
          </cell>
          <cell r="G270">
            <v>495478</v>
          </cell>
        </row>
        <row r="271">
          <cell r="A271" t="str">
            <v>1.9.70.08.001</v>
          </cell>
          <cell r="B271" t="str">
            <v>Softwares</v>
          </cell>
          <cell r="C271">
            <v>495477834.07999998</v>
          </cell>
          <cell r="D271">
            <v>0</v>
          </cell>
          <cell r="E271">
            <v>0</v>
          </cell>
          <cell r="F271">
            <v>495477834.07999998</v>
          </cell>
          <cell r="G271">
            <v>495478</v>
          </cell>
        </row>
        <row r="272">
          <cell r="A272" t="str">
            <v>1.9.70.08.002</v>
          </cell>
          <cell r="B272" t="str">
            <v>Softwares - concesiones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1.9.70.12</v>
          </cell>
          <cell r="B273" t="str">
            <v>Activos intangibles en concesión</v>
          </cell>
          <cell r="C273">
            <v>231512836910.5</v>
          </cell>
          <cell r="D273">
            <v>0</v>
          </cell>
          <cell r="E273">
            <v>0</v>
          </cell>
          <cell r="F273">
            <v>231512836910.5</v>
          </cell>
          <cell r="G273">
            <v>231512837</v>
          </cell>
        </row>
        <row r="274">
          <cell r="A274" t="str">
            <v>1.9.70.12.001</v>
          </cell>
          <cell r="B274" t="str">
            <v>Activos intangibles en concesión</v>
          </cell>
          <cell r="C274">
            <v>231512836910.5</v>
          </cell>
          <cell r="D274">
            <v>0</v>
          </cell>
          <cell r="E274">
            <v>0</v>
          </cell>
          <cell r="F274">
            <v>231512836910.5</v>
          </cell>
          <cell r="G274">
            <v>231512837</v>
          </cell>
        </row>
        <row r="275">
          <cell r="A275" t="str">
            <v>1.9.75</v>
          </cell>
          <cell r="B275" t="str">
            <v>AMORTIZACIÓN ACUMULADA DE ACTIVOS INTANGIBLES (CR)</v>
          </cell>
          <cell r="C275">
            <v>-10728272708.049999</v>
          </cell>
          <cell r="D275">
            <v>0</v>
          </cell>
          <cell r="E275">
            <v>117717093.06</v>
          </cell>
          <cell r="F275">
            <v>-10845989801.110001</v>
          </cell>
          <cell r="G275">
            <v>-10845990</v>
          </cell>
        </row>
        <row r="276">
          <cell r="A276" t="str">
            <v>1.9.75.07</v>
          </cell>
          <cell r="B276" t="str">
            <v>Licencias</v>
          </cell>
          <cell r="C276">
            <v>-1486228597.8900001</v>
          </cell>
          <cell r="D276">
            <v>0</v>
          </cell>
          <cell r="E276">
            <v>115573805.7</v>
          </cell>
          <cell r="F276">
            <v>-1601802403.5899999</v>
          </cell>
          <cell r="G276">
            <v>-1601802</v>
          </cell>
        </row>
        <row r="277">
          <cell r="A277" t="str">
            <v>1.9.75.07.001</v>
          </cell>
          <cell r="B277" t="str">
            <v>Licencias</v>
          </cell>
          <cell r="C277">
            <v>-1486228597.8900001</v>
          </cell>
          <cell r="D277">
            <v>0</v>
          </cell>
          <cell r="E277">
            <v>115573805.7</v>
          </cell>
          <cell r="F277">
            <v>-1601802403.5899999</v>
          </cell>
          <cell r="G277">
            <v>-1601802</v>
          </cell>
        </row>
        <row r="278">
          <cell r="A278" t="str">
            <v>1.9.75.08</v>
          </cell>
          <cell r="B278" t="str">
            <v>Softwares</v>
          </cell>
          <cell r="C278">
            <v>-482618110.16000003</v>
          </cell>
          <cell r="D278">
            <v>0</v>
          </cell>
          <cell r="E278">
            <v>2143287.36</v>
          </cell>
          <cell r="F278">
            <v>-484761397.51999998</v>
          </cell>
          <cell r="G278">
            <v>-484761</v>
          </cell>
        </row>
        <row r="279">
          <cell r="A279" t="str">
            <v>1.9.75.08.001</v>
          </cell>
          <cell r="B279" t="str">
            <v>Softwares</v>
          </cell>
          <cell r="C279">
            <v>-482618110.16000003</v>
          </cell>
          <cell r="D279">
            <v>0</v>
          </cell>
          <cell r="E279">
            <v>2143287.36</v>
          </cell>
          <cell r="F279">
            <v>-484761397.51999998</v>
          </cell>
          <cell r="G279">
            <v>-484761</v>
          </cell>
        </row>
        <row r="280">
          <cell r="A280" t="str">
            <v>1.9.75.11</v>
          </cell>
          <cell r="B280" t="str">
            <v>Activos intangibles en concesión</v>
          </cell>
          <cell r="C280">
            <v>-8759426000</v>
          </cell>
          <cell r="D280">
            <v>0</v>
          </cell>
          <cell r="E280">
            <v>0</v>
          </cell>
          <cell r="F280">
            <v>-8759426000</v>
          </cell>
          <cell r="G280">
            <v>-8759426</v>
          </cell>
        </row>
        <row r="281">
          <cell r="A281" t="str">
            <v>1.9.75.11.001</v>
          </cell>
          <cell r="B281" t="str">
            <v>Activos intangibles en concesión</v>
          </cell>
          <cell r="C281">
            <v>-8759426000</v>
          </cell>
          <cell r="D281">
            <v>0</v>
          </cell>
          <cell r="E281">
            <v>0</v>
          </cell>
          <cell r="F281">
            <v>-8759426000</v>
          </cell>
          <cell r="G281">
            <v>-8759426</v>
          </cell>
        </row>
        <row r="282">
          <cell r="A282" t="str">
            <v>1.9.89</v>
          </cell>
          <cell r="B282" t="str">
            <v>RECURSOS DE LA ENTIDAD CONCEDENTE EN PATRIMONIOS AUTÓNOMOS CONSTITUIDOS POR CONCESIONARIOS PRIVADOS</v>
          </cell>
          <cell r="C282">
            <v>7075000738867.8701</v>
          </cell>
          <cell r="D282">
            <v>16300443222.629999</v>
          </cell>
          <cell r="E282">
            <v>271891221381.45999</v>
          </cell>
          <cell r="F282">
            <v>6819409960709.04</v>
          </cell>
          <cell r="G282">
            <v>6819409961</v>
          </cell>
        </row>
        <row r="283">
          <cell r="A283" t="str">
            <v>1.9.89.01</v>
          </cell>
          <cell r="B283" t="str">
            <v>Recursos de la entidad concedente en patrimonios autónomos constituidos por concesionarios privados</v>
          </cell>
          <cell r="C283">
            <v>7075000738867.8701</v>
          </cell>
          <cell r="D283">
            <v>16300443222.629999</v>
          </cell>
          <cell r="E283">
            <v>271891221381.45999</v>
          </cell>
          <cell r="F283">
            <v>6819409960709.04</v>
          </cell>
          <cell r="G283">
            <v>6819409961</v>
          </cell>
        </row>
        <row r="284">
          <cell r="A284" t="str">
            <v>1.9.89.01.001</v>
          </cell>
          <cell r="B284" t="str">
            <v>Recursos de la entidad concedente en patrimonios autónomos constituidos por concesionarios privados</v>
          </cell>
          <cell r="C284">
            <v>7075000738867.8701</v>
          </cell>
          <cell r="D284">
            <v>16300443222.629999</v>
          </cell>
          <cell r="E284">
            <v>271891221381.45999</v>
          </cell>
          <cell r="F284">
            <v>6819409960709.04</v>
          </cell>
          <cell r="G284">
            <v>6819409961</v>
          </cell>
        </row>
        <row r="285">
          <cell r="A285">
            <v>2</v>
          </cell>
          <cell r="B285" t="str">
            <v>PASIVOS</v>
          </cell>
          <cell r="C285">
            <v>35001919529986.301</v>
          </cell>
          <cell r="D285">
            <v>305209052582.01001</v>
          </cell>
          <cell r="E285">
            <v>38273606057.099998</v>
          </cell>
          <cell r="F285">
            <v>34734984083461.398</v>
          </cell>
          <cell r="G285">
            <v>34734984083</v>
          </cell>
        </row>
        <row r="286">
          <cell r="A286" t="str">
            <v>2.3</v>
          </cell>
          <cell r="B286" t="str">
            <v>PRÉSTAMOS POR PAGAR</v>
          </cell>
          <cell r="C286">
            <v>10626330052813.6</v>
          </cell>
          <cell r="D286">
            <v>271875520355.47</v>
          </cell>
          <cell r="E286">
            <v>1580954158.6700001</v>
          </cell>
          <cell r="F286">
            <v>10356035486616.801</v>
          </cell>
          <cell r="G286">
            <v>10356035487</v>
          </cell>
        </row>
        <row r="287">
          <cell r="A287" t="str">
            <v>2.3.13</v>
          </cell>
          <cell r="B287" t="str">
            <v>FINANCIAMIENTO INTERNO DE CORTO PLAZO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2.3.13.01</v>
          </cell>
          <cell r="B288" t="str">
            <v>Préstamos banca comercial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2.3.13.01.001</v>
          </cell>
          <cell r="B289" t="str">
            <v>Préstamos banca comercial - capital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2.3.14</v>
          </cell>
          <cell r="B290" t="str">
            <v>FINANCIAMIENTO INTERNO DE LARGO PLAZO</v>
          </cell>
          <cell r="C290">
            <v>10626330052813.6</v>
          </cell>
          <cell r="D290">
            <v>271875520355.47</v>
          </cell>
          <cell r="E290">
            <v>1580954158.6700001</v>
          </cell>
          <cell r="F290">
            <v>10356035486616.801</v>
          </cell>
          <cell r="G290">
            <v>10356035487</v>
          </cell>
        </row>
        <row r="291">
          <cell r="A291" t="str">
            <v>2.3.14.01</v>
          </cell>
          <cell r="B291" t="str">
            <v>Préstamos banca comercial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2.3.14.01.001</v>
          </cell>
          <cell r="B292" t="str">
            <v>Préstamos banca comercial - capital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2.3.14.04</v>
          </cell>
          <cell r="B293" t="str">
            <v>Créditos presupuestarios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2.3.14.04.001</v>
          </cell>
          <cell r="B294" t="str">
            <v>Créditos presupuestarios - capital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2.3.14.07</v>
          </cell>
          <cell r="B295" t="str">
            <v>Préstamos del gobierno general</v>
          </cell>
          <cell r="C295">
            <v>618188179604.53003</v>
          </cell>
          <cell r="D295">
            <v>0</v>
          </cell>
          <cell r="E295">
            <v>0</v>
          </cell>
          <cell r="F295">
            <v>618188179604.53003</v>
          </cell>
          <cell r="G295">
            <v>618188180</v>
          </cell>
        </row>
        <row r="296">
          <cell r="A296" t="str">
            <v>2.3.14.07.001</v>
          </cell>
          <cell r="B296" t="str">
            <v>Préstamos del gobierno general - capital</v>
          </cell>
          <cell r="C296">
            <v>618188179604.53003</v>
          </cell>
          <cell r="D296">
            <v>0</v>
          </cell>
          <cell r="E296">
            <v>0</v>
          </cell>
          <cell r="F296">
            <v>618188179604.53003</v>
          </cell>
          <cell r="G296">
            <v>618188180</v>
          </cell>
        </row>
        <row r="297">
          <cell r="A297" t="str">
            <v>2.3.14.13</v>
          </cell>
          <cell r="B297" t="str">
            <v>Pasivo financiero por acuerdos de concesión (concedente)</v>
          </cell>
          <cell r="C297">
            <v>10008141873209.1</v>
          </cell>
          <cell r="D297">
            <v>271875520355.47</v>
          </cell>
          <cell r="E297">
            <v>1580954158.6700001</v>
          </cell>
          <cell r="F297">
            <v>9737847307012.3203</v>
          </cell>
          <cell r="G297">
            <v>9737847307</v>
          </cell>
        </row>
        <row r="298">
          <cell r="A298" t="str">
            <v>2.3.14.13.001</v>
          </cell>
          <cell r="B298" t="str">
            <v>Pasivo financiero por acuerdos de concesión (concedente) - capital</v>
          </cell>
          <cell r="C298">
            <v>10008141873209.1</v>
          </cell>
          <cell r="D298">
            <v>271875520355.47</v>
          </cell>
          <cell r="E298">
            <v>1580954158.6700001</v>
          </cell>
          <cell r="F298">
            <v>9737847307012.3203</v>
          </cell>
          <cell r="G298">
            <v>9737847307</v>
          </cell>
        </row>
        <row r="299">
          <cell r="A299" t="str">
            <v>2.4</v>
          </cell>
          <cell r="B299" t="str">
            <v>CUENTAS POR PAGAR</v>
          </cell>
          <cell r="C299">
            <v>1021407598678.48</v>
          </cell>
          <cell r="D299">
            <v>30361426166.540001</v>
          </cell>
          <cell r="E299">
            <v>31748300903.07</v>
          </cell>
          <cell r="F299">
            <v>1022794473415.01</v>
          </cell>
          <cell r="G299">
            <v>1022794473</v>
          </cell>
        </row>
        <row r="300">
          <cell r="A300" t="str">
            <v>2.4.01</v>
          </cell>
          <cell r="B300" t="str">
            <v>ADQUISICION DE BIENES Y SERVICIOS NACIONALES</v>
          </cell>
          <cell r="C300">
            <v>90570839236.779999</v>
          </cell>
          <cell r="D300">
            <v>8279249819.4899998</v>
          </cell>
          <cell r="E300">
            <v>10199949901.02</v>
          </cell>
          <cell r="F300">
            <v>92491539318.309998</v>
          </cell>
          <cell r="G300">
            <v>92491539</v>
          </cell>
        </row>
        <row r="301">
          <cell r="A301" t="str">
            <v>2.4.01.01</v>
          </cell>
          <cell r="B301" t="str">
            <v>Bienes y servicios</v>
          </cell>
          <cell r="C301">
            <v>62529328</v>
          </cell>
          <cell r="D301">
            <v>14721493.99</v>
          </cell>
          <cell r="E301">
            <v>16212698.91</v>
          </cell>
          <cell r="F301">
            <v>64020532.920000002</v>
          </cell>
          <cell r="G301">
            <v>64021</v>
          </cell>
        </row>
        <row r="302">
          <cell r="A302" t="str">
            <v>2.4.01.01.001</v>
          </cell>
          <cell r="B302" t="str">
            <v>Bienes y servicios</v>
          </cell>
          <cell r="C302">
            <v>62529328</v>
          </cell>
          <cell r="D302">
            <v>14721493.99</v>
          </cell>
          <cell r="E302">
            <v>16212698.91</v>
          </cell>
          <cell r="F302">
            <v>64020532.920000002</v>
          </cell>
          <cell r="G302">
            <v>64021</v>
          </cell>
        </row>
        <row r="303">
          <cell r="A303" t="str">
            <v>2.4.01.02</v>
          </cell>
          <cell r="B303" t="str">
            <v>Proyectos de inversion</v>
          </cell>
          <cell r="C303">
            <v>90508309908.779999</v>
          </cell>
          <cell r="D303">
            <v>8264528325.5</v>
          </cell>
          <cell r="E303">
            <v>10183737202.110001</v>
          </cell>
          <cell r="F303">
            <v>92427518785.389999</v>
          </cell>
          <cell r="G303">
            <v>92427519</v>
          </cell>
        </row>
        <row r="304">
          <cell r="A304" t="str">
            <v>2.4.01.02.001</v>
          </cell>
          <cell r="B304" t="str">
            <v>Proyectos de inversión</v>
          </cell>
          <cell r="C304">
            <v>90508309908.779999</v>
          </cell>
          <cell r="D304">
            <v>8264528325.5</v>
          </cell>
          <cell r="E304">
            <v>10183737202.110001</v>
          </cell>
          <cell r="F304">
            <v>92427518785.389999</v>
          </cell>
          <cell r="G304">
            <v>92427519</v>
          </cell>
        </row>
        <row r="305">
          <cell r="A305" t="str">
            <v>2.4.02</v>
          </cell>
          <cell r="B305" t="str">
            <v>SUBVENCIONES POR PAGAR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2.4.02.05</v>
          </cell>
          <cell r="B306" t="str">
            <v>Subvención por recursos transferidos a las empresas públicas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>2.4.02.05.001</v>
          </cell>
          <cell r="B307" t="str">
            <v>Subvención por recursos transferidos a las empresas públicas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2.4.07</v>
          </cell>
          <cell r="B308" t="str">
            <v>RECURSOS A FAVOR DE TERCEROS</v>
          </cell>
          <cell r="C308">
            <v>4417434729.3599997</v>
          </cell>
          <cell r="D308">
            <v>16935984065.57</v>
          </cell>
          <cell r="E308">
            <v>17063731612.57</v>
          </cell>
          <cell r="F308">
            <v>4545182276.3599997</v>
          </cell>
          <cell r="G308">
            <v>4545182</v>
          </cell>
        </row>
        <row r="309">
          <cell r="A309" t="str">
            <v>2.4.07.06</v>
          </cell>
          <cell r="B309" t="str">
            <v>Cobro cartera de terceros</v>
          </cell>
          <cell r="C309">
            <v>0</v>
          </cell>
          <cell r="D309">
            <v>233869849</v>
          </cell>
          <cell r="E309">
            <v>332804226</v>
          </cell>
          <cell r="F309">
            <v>98934377</v>
          </cell>
          <cell r="G309">
            <v>98934</v>
          </cell>
        </row>
        <row r="310">
          <cell r="A310" t="str">
            <v>2.4.07.06.001</v>
          </cell>
          <cell r="B310" t="str">
            <v>Cobro cartera de terceros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2.4.07.06.002</v>
          </cell>
          <cell r="B311" t="str">
            <v>Contribución contrato de obra pública</v>
          </cell>
          <cell r="C311">
            <v>0</v>
          </cell>
          <cell r="D311">
            <v>233869849</v>
          </cell>
          <cell r="E311">
            <v>332804226</v>
          </cell>
          <cell r="F311">
            <v>98934377</v>
          </cell>
          <cell r="G311">
            <v>98934</v>
          </cell>
        </row>
        <row r="312">
          <cell r="A312" t="str">
            <v>2.4.07.06.003</v>
          </cell>
          <cell r="B312" t="str">
            <v>Contribución especial para laudos arbitrales de contenido económico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2.4.07.20</v>
          </cell>
          <cell r="B313" t="str">
            <v>Recaudos por clasificar</v>
          </cell>
          <cell r="C313">
            <v>2620466672.3600001</v>
          </cell>
          <cell r="D313">
            <v>16474765064.57</v>
          </cell>
          <cell r="E313">
            <v>16464544483.57</v>
          </cell>
          <cell r="F313">
            <v>2610246091.3600001</v>
          </cell>
          <cell r="G313">
            <v>2610246</v>
          </cell>
        </row>
        <row r="314">
          <cell r="A314" t="str">
            <v>2.4.07.20.001</v>
          </cell>
          <cell r="B314" t="str">
            <v>Recaudos por clasificar</v>
          </cell>
          <cell r="C314">
            <v>2620466672.3600001</v>
          </cell>
          <cell r="D314">
            <v>16474765064.57</v>
          </cell>
          <cell r="E314">
            <v>16464544483.57</v>
          </cell>
          <cell r="F314">
            <v>2610246091.3600001</v>
          </cell>
          <cell r="G314">
            <v>2610246</v>
          </cell>
        </row>
        <row r="315">
          <cell r="A315" t="str">
            <v>2.4.07.22</v>
          </cell>
          <cell r="B315" t="str">
            <v>Estampillas</v>
          </cell>
          <cell r="C315">
            <v>0</v>
          </cell>
          <cell r="D315">
            <v>226809152</v>
          </cell>
          <cell r="E315">
            <v>266382903</v>
          </cell>
          <cell r="F315">
            <v>39573751</v>
          </cell>
          <cell r="G315">
            <v>39574</v>
          </cell>
        </row>
        <row r="316">
          <cell r="A316" t="str">
            <v>2.4.07.22.002</v>
          </cell>
          <cell r="B316" t="str">
            <v>Retencion estampilla pro unal y otras universidades estatales</v>
          </cell>
          <cell r="C316">
            <v>0</v>
          </cell>
          <cell r="D316">
            <v>226809152</v>
          </cell>
          <cell r="E316">
            <v>266382903</v>
          </cell>
          <cell r="F316">
            <v>39573751</v>
          </cell>
          <cell r="G316">
            <v>39574</v>
          </cell>
        </row>
        <row r="317">
          <cell r="A317" t="str">
            <v>2.4.07.90</v>
          </cell>
          <cell r="B317" t="str">
            <v>Otros recursos a favor de terceros</v>
          </cell>
          <cell r="C317">
            <v>1796968057</v>
          </cell>
          <cell r="D317">
            <v>540000</v>
          </cell>
          <cell r="E317">
            <v>0</v>
          </cell>
          <cell r="F317">
            <v>1796428057</v>
          </cell>
          <cell r="G317">
            <v>1796428</v>
          </cell>
        </row>
        <row r="318">
          <cell r="A318" t="str">
            <v>2.4.07.90.001</v>
          </cell>
          <cell r="B318" t="str">
            <v>Otros recursos a favor de terceros</v>
          </cell>
          <cell r="C318">
            <v>1796968057</v>
          </cell>
          <cell r="D318">
            <v>540000</v>
          </cell>
          <cell r="E318">
            <v>0</v>
          </cell>
          <cell r="F318">
            <v>1796428057</v>
          </cell>
          <cell r="G318">
            <v>1796428</v>
          </cell>
        </row>
        <row r="319">
          <cell r="A319" t="str">
            <v>2.4.24</v>
          </cell>
          <cell r="B319" t="str">
            <v>DESCUENTOS DE NOMINA</v>
          </cell>
          <cell r="C319">
            <v>214781400</v>
          </cell>
          <cell r="D319">
            <v>494908084</v>
          </cell>
          <cell r="E319">
            <v>510949984</v>
          </cell>
          <cell r="F319">
            <v>230823300</v>
          </cell>
          <cell r="G319">
            <v>230823</v>
          </cell>
        </row>
        <row r="320">
          <cell r="A320" t="str">
            <v>2.4.24.01</v>
          </cell>
          <cell r="B320" t="str">
            <v>Aportes a fondos pensionales</v>
          </cell>
          <cell r="C320">
            <v>117736500</v>
          </cell>
          <cell r="D320">
            <v>132586500</v>
          </cell>
          <cell r="E320">
            <v>142986800</v>
          </cell>
          <cell r="F320">
            <v>128136800</v>
          </cell>
          <cell r="G320">
            <v>128137</v>
          </cell>
        </row>
        <row r="321">
          <cell r="A321" t="str">
            <v>2.4.24.01.001</v>
          </cell>
          <cell r="B321" t="str">
            <v>Aportes a fondos pensionales</v>
          </cell>
          <cell r="C321">
            <v>117736500</v>
          </cell>
          <cell r="D321">
            <v>132586500</v>
          </cell>
          <cell r="E321">
            <v>142986800</v>
          </cell>
          <cell r="F321">
            <v>128136800</v>
          </cell>
          <cell r="G321">
            <v>128137</v>
          </cell>
        </row>
        <row r="322">
          <cell r="A322" t="str">
            <v>2.4.24.02</v>
          </cell>
          <cell r="B322" t="str">
            <v>Aportes a seguridad social en salud</v>
          </cell>
          <cell r="C322">
            <v>90602900</v>
          </cell>
          <cell r="D322">
            <v>90602900</v>
          </cell>
          <cell r="E322">
            <v>99686500</v>
          </cell>
          <cell r="F322">
            <v>99686500</v>
          </cell>
          <cell r="G322">
            <v>99687</v>
          </cell>
        </row>
        <row r="323">
          <cell r="A323" t="str">
            <v>2.4.24.02.001</v>
          </cell>
          <cell r="B323" t="str">
            <v>Aportes a seguridad social en salud</v>
          </cell>
          <cell r="C323">
            <v>90602900</v>
          </cell>
          <cell r="D323">
            <v>90602900</v>
          </cell>
          <cell r="E323">
            <v>99686500</v>
          </cell>
          <cell r="F323">
            <v>99686500</v>
          </cell>
          <cell r="G323">
            <v>99687</v>
          </cell>
        </row>
        <row r="324">
          <cell r="A324" t="str">
            <v>2.4.24.05</v>
          </cell>
          <cell r="B324" t="str">
            <v>Cooperativas</v>
          </cell>
          <cell r="C324">
            <v>0</v>
          </cell>
          <cell r="D324">
            <v>11573070</v>
          </cell>
          <cell r="E324">
            <v>11573070</v>
          </cell>
          <cell r="F324">
            <v>0</v>
          </cell>
          <cell r="G324">
            <v>0</v>
          </cell>
        </row>
        <row r="325">
          <cell r="A325" t="str">
            <v>2.4.24.05.001</v>
          </cell>
          <cell r="B325" t="str">
            <v>Cooperativas</v>
          </cell>
          <cell r="C325">
            <v>0</v>
          </cell>
          <cell r="D325">
            <v>11573070</v>
          </cell>
          <cell r="E325">
            <v>11573070</v>
          </cell>
          <cell r="F325">
            <v>0</v>
          </cell>
          <cell r="G325">
            <v>0</v>
          </cell>
        </row>
        <row r="326">
          <cell r="A326" t="str">
            <v>2.4.24.06</v>
          </cell>
          <cell r="B326" t="str">
            <v>Fondos de empleados</v>
          </cell>
          <cell r="C326">
            <v>0</v>
          </cell>
          <cell r="D326">
            <v>11540000</v>
          </cell>
          <cell r="E326">
            <v>11540000</v>
          </cell>
          <cell r="F326">
            <v>0</v>
          </cell>
          <cell r="G326">
            <v>0</v>
          </cell>
        </row>
        <row r="327">
          <cell r="A327" t="str">
            <v>2.4.24.06.001</v>
          </cell>
          <cell r="B327" t="str">
            <v>Fondos de empleados</v>
          </cell>
          <cell r="C327">
            <v>0</v>
          </cell>
          <cell r="D327">
            <v>11540000</v>
          </cell>
          <cell r="E327">
            <v>11540000</v>
          </cell>
          <cell r="F327">
            <v>0</v>
          </cell>
          <cell r="G327">
            <v>0</v>
          </cell>
        </row>
        <row r="328">
          <cell r="A328" t="str">
            <v>2.4.24.07</v>
          </cell>
          <cell r="B328" t="str">
            <v>Libranzas</v>
          </cell>
          <cell r="C328">
            <v>0</v>
          </cell>
          <cell r="D328">
            <v>130924106</v>
          </cell>
          <cell r="E328">
            <v>130924106</v>
          </cell>
          <cell r="F328">
            <v>0</v>
          </cell>
          <cell r="G328">
            <v>0</v>
          </cell>
        </row>
        <row r="329">
          <cell r="A329" t="str">
            <v>2.4.24.07.001</v>
          </cell>
          <cell r="B329" t="str">
            <v>Libranzas</v>
          </cell>
          <cell r="C329">
            <v>0</v>
          </cell>
          <cell r="D329">
            <v>130924106</v>
          </cell>
          <cell r="E329">
            <v>130924106</v>
          </cell>
          <cell r="F329">
            <v>0</v>
          </cell>
          <cell r="G329">
            <v>0</v>
          </cell>
        </row>
        <row r="330">
          <cell r="A330" t="str">
            <v>2.4.24.08</v>
          </cell>
          <cell r="B330" t="str">
            <v>Contratos de medicina prepagada</v>
          </cell>
          <cell r="C330">
            <v>0</v>
          </cell>
          <cell r="D330">
            <v>1627500</v>
          </cell>
          <cell r="E330">
            <v>1627500</v>
          </cell>
          <cell r="F330">
            <v>0</v>
          </cell>
          <cell r="G330">
            <v>0</v>
          </cell>
        </row>
        <row r="331">
          <cell r="A331" t="str">
            <v>2.4.24.08.001</v>
          </cell>
          <cell r="B331" t="str">
            <v>Contratos de medicina prepagada</v>
          </cell>
          <cell r="C331">
            <v>0</v>
          </cell>
          <cell r="D331">
            <v>1627500</v>
          </cell>
          <cell r="E331">
            <v>1627500</v>
          </cell>
          <cell r="F331">
            <v>0</v>
          </cell>
          <cell r="G331">
            <v>0</v>
          </cell>
        </row>
        <row r="332">
          <cell r="A332" t="str">
            <v>2.4.24.11</v>
          </cell>
          <cell r="B332" t="str">
            <v>Embargos judiciales</v>
          </cell>
          <cell r="C332">
            <v>0</v>
          </cell>
          <cell r="D332">
            <v>806008</v>
          </cell>
          <cell r="E332">
            <v>806008</v>
          </cell>
          <cell r="F332">
            <v>0</v>
          </cell>
          <cell r="G332">
            <v>0</v>
          </cell>
        </row>
        <row r="333">
          <cell r="A333" t="str">
            <v>2.4.24.11.001</v>
          </cell>
          <cell r="B333" t="str">
            <v>Embargos judiciales</v>
          </cell>
          <cell r="C333">
            <v>0</v>
          </cell>
          <cell r="D333">
            <v>806008</v>
          </cell>
          <cell r="E333">
            <v>806008</v>
          </cell>
          <cell r="F333">
            <v>0</v>
          </cell>
          <cell r="G333">
            <v>0</v>
          </cell>
        </row>
        <row r="334">
          <cell r="A334" t="str">
            <v>2.4.24.13</v>
          </cell>
          <cell r="B334" t="str">
            <v>Cuentas de ahorro para el fomento de la construcción (afc)</v>
          </cell>
          <cell r="C334">
            <v>6442000</v>
          </cell>
          <cell r="D334">
            <v>115248000</v>
          </cell>
          <cell r="E334">
            <v>111806000</v>
          </cell>
          <cell r="F334">
            <v>3000000</v>
          </cell>
          <cell r="G334">
            <v>3000</v>
          </cell>
        </row>
        <row r="335">
          <cell r="A335" t="str">
            <v>2.4.24.13.001</v>
          </cell>
          <cell r="B335" t="str">
            <v>Cuentas de ahorro para el fomento de la construcción (afc)</v>
          </cell>
          <cell r="C335">
            <v>6442000</v>
          </cell>
          <cell r="D335">
            <v>115248000</v>
          </cell>
          <cell r="E335">
            <v>111806000</v>
          </cell>
          <cell r="F335">
            <v>3000000</v>
          </cell>
          <cell r="G335">
            <v>3000</v>
          </cell>
        </row>
        <row r="336">
          <cell r="A336" t="str">
            <v>2.4.36</v>
          </cell>
          <cell r="B336" t="str">
            <v>RETENCIÓN EN LA FUENTE E IMPUESTO DE TIMBRE</v>
          </cell>
          <cell r="C336">
            <v>1192168426.45</v>
          </cell>
          <cell r="D336">
            <v>2101905342</v>
          </cell>
          <cell r="E336">
            <v>1872455581</v>
          </cell>
          <cell r="F336">
            <v>962718665.45000005</v>
          </cell>
          <cell r="G336">
            <v>962719</v>
          </cell>
        </row>
        <row r="337">
          <cell r="A337" t="str">
            <v>2.4.36.03</v>
          </cell>
          <cell r="B337" t="str">
            <v>Honorarios</v>
          </cell>
          <cell r="C337">
            <v>258159290</v>
          </cell>
          <cell r="D337">
            <v>327978000</v>
          </cell>
          <cell r="E337">
            <v>251587046</v>
          </cell>
          <cell r="F337">
            <v>181768336</v>
          </cell>
          <cell r="G337">
            <v>181768</v>
          </cell>
        </row>
        <row r="338">
          <cell r="A338" t="str">
            <v>2.4.36.03.001</v>
          </cell>
          <cell r="B338" t="str">
            <v>Retenido</v>
          </cell>
          <cell r="C338">
            <v>258159290</v>
          </cell>
          <cell r="D338">
            <v>163989000</v>
          </cell>
          <cell r="E338">
            <v>87598046</v>
          </cell>
          <cell r="F338">
            <v>181768336</v>
          </cell>
          <cell r="G338">
            <v>181768</v>
          </cell>
        </row>
        <row r="339">
          <cell r="A339" t="str">
            <v>2.4.36.03.002</v>
          </cell>
          <cell r="B339" t="str">
            <v>Pagado (db)</v>
          </cell>
          <cell r="C339">
            <v>0</v>
          </cell>
          <cell r="D339">
            <v>163989000</v>
          </cell>
          <cell r="E339">
            <v>163989000</v>
          </cell>
          <cell r="F339">
            <v>0</v>
          </cell>
          <cell r="G339">
            <v>0</v>
          </cell>
        </row>
        <row r="340">
          <cell r="A340" t="str">
            <v>2.4.36.04</v>
          </cell>
          <cell r="B340" t="str">
            <v>Comisiones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 t="str">
            <v>2.4.36.04.001</v>
          </cell>
          <cell r="B341" t="str">
            <v>Retenido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2.4.36.04.002</v>
          </cell>
          <cell r="B342" t="str">
            <v>Pagado (db)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2.4.36.05</v>
          </cell>
          <cell r="B343" t="str">
            <v>Servicios</v>
          </cell>
          <cell r="C343">
            <v>56349553.450000003</v>
          </cell>
          <cell r="D343">
            <v>112698000</v>
          </cell>
          <cell r="E343">
            <v>163771226</v>
          </cell>
          <cell r="F343">
            <v>107422779.45</v>
          </cell>
          <cell r="G343">
            <v>107423</v>
          </cell>
        </row>
        <row r="344">
          <cell r="A344" t="str">
            <v>2.4.36.05.001</v>
          </cell>
          <cell r="B344" t="str">
            <v>Retenido</v>
          </cell>
          <cell r="C344">
            <v>56349553.450000003</v>
          </cell>
          <cell r="D344">
            <v>56349000</v>
          </cell>
          <cell r="E344">
            <v>107422226</v>
          </cell>
          <cell r="F344">
            <v>107422779.45</v>
          </cell>
          <cell r="G344">
            <v>107423</v>
          </cell>
        </row>
        <row r="345">
          <cell r="A345" t="str">
            <v>2.4.36.05.002</v>
          </cell>
          <cell r="B345" t="str">
            <v>Pagado (db)</v>
          </cell>
          <cell r="C345">
            <v>0</v>
          </cell>
          <cell r="D345">
            <v>56349000</v>
          </cell>
          <cell r="E345">
            <v>56349000</v>
          </cell>
          <cell r="F345">
            <v>0</v>
          </cell>
          <cell r="G345">
            <v>0</v>
          </cell>
        </row>
        <row r="346">
          <cell r="A346" t="str">
            <v>2.4.36.06</v>
          </cell>
          <cell r="B346" t="str">
            <v>Arrendamientos</v>
          </cell>
          <cell r="C346">
            <v>4735181</v>
          </cell>
          <cell r="D346">
            <v>9470000</v>
          </cell>
          <cell r="E346">
            <v>4735000</v>
          </cell>
          <cell r="F346">
            <v>181</v>
          </cell>
          <cell r="G346">
            <v>0</v>
          </cell>
        </row>
        <row r="347">
          <cell r="A347" t="str">
            <v>2.4.36.06.001</v>
          </cell>
          <cell r="B347" t="str">
            <v>Retenido</v>
          </cell>
          <cell r="C347">
            <v>4735181</v>
          </cell>
          <cell r="D347">
            <v>4735000</v>
          </cell>
          <cell r="E347">
            <v>0</v>
          </cell>
          <cell r="F347">
            <v>181</v>
          </cell>
          <cell r="G347">
            <v>0</v>
          </cell>
        </row>
        <row r="348">
          <cell r="A348" t="str">
            <v>2.4.36.06.002</v>
          </cell>
          <cell r="B348" t="str">
            <v>Pagado (db)</v>
          </cell>
          <cell r="C348">
            <v>0</v>
          </cell>
          <cell r="D348">
            <v>4735000</v>
          </cell>
          <cell r="E348">
            <v>4735000</v>
          </cell>
          <cell r="F348">
            <v>0</v>
          </cell>
          <cell r="G348">
            <v>0</v>
          </cell>
        </row>
        <row r="349">
          <cell r="A349" t="str">
            <v>2.4.36.07</v>
          </cell>
          <cell r="B349" t="str">
            <v>Rendimientos financieros e intereses</v>
          </cell>
          <cell r="C349">
            <v>595587</v>
          </cell>
          <cell r="D349">
            <v>1190000</v>
          </cell>
          <cell r="E349">
            <v>1702477</v>
          </cell>
          <cell r="F349">
            <v>1108064</v>
          </cell>
          <cell r="G349">
            <v>1108</v>
          </cell>
        </row>
        <row r="350">
          <cell r="A350" t="str">
            <v>2.4.36.07.001</v>
          </cell>
          <cell r="B350" t="str">
            <v>Retenido</v>
          </cell>
          <cell r="C350">
            <v>595587</v>
          </cell>
          <cell r="D350">
            <v>595000</v>
          </cell>
          <cell r="E350">
            <v>1107477</v>
          </cell>
          <cell r="F350">
            <v>1108064</v>
          </cell>
          <cell r="G350">
            <v>1108</v>
          </cell>
        </row>
        <row r="351">
          <cell r="A351" t="str">
            <v>2.4.36.07.002</v>
          </cell>
          <cell r="B351" t="str">
            <v>Pagado (db)</v>
          </cell>
          <cell r="C351">
            <v>0</v>
          </cell>
          <cell r="D351">
            <v>595000</v>
          </cell>
          <cell r="E351">
            <v>595000</v>
          </cell>
          <cell r="F351">
            <v>0</v>
          </cell>
          <cell r="G351">
            <v>0</v>
          </cell>
        </row>
        <row r="352">
          <cell r="A352" t="str">
            <v>2.4.36.08</v>
          </cell>
          <cell r="B352" t="str">
            <v>Compras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2.4.36.08.001</v>
          </cell>
          <cell r="B353" t="str">
            <v>Retenido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2.4.36.08.002</v>
          </cell>
          <cell r="B354" t="str">
            <v>Pagado (db)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2.4.36.10</v>
          </cell>
          <cell r="B355" t="str">
            <v>Pagos o abonos en cuenta en el exterior</v>
          </cell>
          <cell r="C355">
            <v>65930353</v>
          </cell>
          <cell r="D355">
            <v>131860000</v>
          </cell>
          <cell r="E355">
            <v>65930000</v>
          </cell>
          <cell r="F355">
            <v>353</v>
          </cell>
          <cell r="G355">
            <v>0</v>
          </cell>
        </row>
        <row r="356">
          <cell r="A356" t="str">
            <v>2.4.36.10.001</v>
          </cell>
          <cell r="B356" t="str">
            <v>Retenido</v>
          </cell>
          <cell r="C356">
            <v>65930353</v>
          </cell>
          <cell r="D356">
            <v>65930000</v>
          </cell>
          <cell r="E356">
            <v>0</v>
          </cell>
          <cell r="F356">
            <v>353</v>
          </cell>
          <cell r="G356">
            <v>0</v>
          </cell>
        </row>
        <row r="357">
          <cell r="A357" t="str">
            <v>2.4.36.10.002</v>
          </cell>
          <cell r="B357" t="str">
            <v>Pagado (db)</v>
          </cell>
          <cell r="C357">
            <v>0</v>
          </cell>
          <cell r="D357">
            <v>65930000</v>
          </cell>
          <cell r="E357">
            <v>65930000</v>
          </cell>
          <cell r="F357">
            <v>0</v>
          </cell>
          <cell r="G357">
            <v>0</v>
          </cell>
        </row>
        <row r="358">
          <cell r="A358" t="str">
            <v>2.4.36.13</v>
          </cell>
          <cell r="B358" t="str">
            <v>Rentas de pensiones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2.4.36.13.001</v>
          </cell>
          <cell r="B359" t="str">
            <v>Retenido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2.4.36.13.002</v>
          </cell>
          <cell r="B360" t="str">
            <v>Pagado (db)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2.4.36.15</v>
          </cell>
          <cell r="B361" t="str">
            <v>Rentas de trabajo</v>
          </cell>
          <cell r="C361">
            <v>440146807</v>
          </cell>
          <cell r="D361">
            <v>852040954</v>
          </cell>
          <cell r="E361">
            <v>797524572</v>
          </cell>
          <cell r="F361">
            <v>385630425</v>
          </cell>
          <cell r="G361">
            <v>385630</v>
          </cell>
        </row>
        <row r="362">
          <cell r="A362" t="str">
            <v>2.4.36.15.001</v>
          </cell>
          <cell r="B362" t="str">
            <v>Retenido</v>
          </cell>
          <cell r="C362">
            <v>440146807</v>
          </cell>
          <cell r="D362">
            <v>427609954</v>
          </cell>
          <cell r="E362">
            <v>373093572</v>
          </cell>
          <cell r="F362">
            <v>385630425</v>
          </cell>
          <cell r="G362">
            <v>385630</v>
          </cell>
        </row>
        <row r="363">
          <cell r="A363" t="str">
            <v>2.4.36.15.002</v>
          </cell>
          <cell r="B363" t="str">
            <v>Pagado (db)</v>
          </cell>
          <cell r="C363">
            <v>0</v>
          </cell>
          <cell r="D363">
            <v>424431000</v>
          </cell>
          <cell r="E363">
            <v>424431000</v>
          </cell>
          <cell r="F363">
            <v>0</v>
          </cell>
          <cell r="G363">
            <v>0</v>
          </cell>
        </row>
        <row r="364">
          <cell r="A364" t="str">
            <v>2.4.36.25</v>
          </cell>
          <cell r="B364" t="str">
            <v>Impuesto a las ventas retenido.</v>
          </cell>
          <cell r="C364">
            <v>212965423</v>
          </cell>
          <cell r="D364">
            <v>364443620</v>
          </cell>
          <cell r="E364">
            <v>315421313</v>
          </cell>
          <cell r="F364">
            <v>163943116</v>
          </cell>
          <cell r="G364">
            <v>163943</v>
          </cell>
        </row>
        <row r="365">
          <cell r="A365" t="str">
            <v>2.4.36.25.001</v>
          </cell>
          <cell r="B365" t="str">
            <v>Retenido - a responsables del regimen común</v>
          </cell>
          <cell r="C365">
            <v>150332188</v>
          </cell>
          <cell r="D365">
            <v>119709620</v>
          </cell>
          <cell r="E365">
            <v>133320313</v>
          </cell>
          <cell r="F365">
            <v>163942881</v>
          </cell>
          <cell r="G365">
            <v>163943</v>
          </cell>
        </row>
        <row r="366">
          <cell r="A366" t="str">
            <v>2.4.36.25.002</v>
          </cell>
          <cell r="B366" t="str">
            <v>Pagado - a responsables del regimen común (db)</v>
          </cell>
          <cell r="C366">
            <v>0</v>
          </cell>
          <cell r="D366">
            <v>119468000</v>
          </cell>
          <cell r="E366">
            <v>119468000</v>
          </cell>
          <cell r="F366">
            <v>0</v>
          </cell>
          <cell r="G366">
            <v>0</v>
          </cell>
        </row>
        <row r="367">
          <cell r="A367" t="str">
            <v>2.4.36.25.003</v>
          </cell>
          <cell r="B367" t="str">
            <v>Retenido - por compras y/o servicios a responsables del régimen simplificado.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2.4.36.25.004</v>
          </cell>
          <cell r="B368" t="str">
            <v>Pagado - por compras y/o servicios a responsables del régimen simplificado (db)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2.4.36.25.005</v>
          </cell>
          <cell r="B369" t="str">
            <v>Retenido - practicadas por servicios a no residentes o no domiciliados</v>
          </cell>
          <cell r="C369">
            <v>62633235</v>
          </cell>
          <cell r="D369">
            <v>62633000</v>
          </cell>
          <cell r="E369">
            <v>0</v>
          </cell>
          <cell r="F369">
            <v>235</v>
          </cell>
          <cell r="G369">
            <v>0</v>
          </cell>
        </row>
        <row r="370">
          <cell r="A370" t="str">
            <v>2.4.36.25.006</v>
          </cell>
          <cell r="B370" t="str">
            <v>Pagado - practicadas por servicios a no residentes o no domiciliados (db)</v>
          </cell>
          <cell r="C370">
            <v>0</v>
          </cell>
          <cell r="D370">
            <v>62633000</v>
          </cell>
          <cell r="E370">
            <v>62633000</v>
          </cell>
          <cell r="F370">
            <v>0</v>
          </cell>
          <cell r="G370">
            <v>0</v>
          </cell>
        </row>
        <row r="371">
          <cell r="A371" t="str">
            <v>2.4.36.26</v>
          </cell>
          <cell r="B371" t="str">
            <v>Contratos de construcción</v>
          </cell>
          <cell r="C371">
            <v>1397844</v>
          </cell>
          <cell r="D371">
            <v>2794000</v>
          </cell>
          <cell r="E371">
            <v>82236276</v>
          </cell>
          <cell r="F371">
            <v>80840120</v>
          </cell>
          <cell r="G371">
            <v>80840</v>
          </cell>
        </row>
        <row r="372">
          <cell r="A372" t="str">
            <v>2.4.36.26.001</v>
          </cell>
          <cell r="B372" t="str">
            <v>Retenido</v>
          </cell>
          <cell r="C372">
            <v>1397844</v>
          </cell>
          <cell r="D372">
            <v>1397000</v>
          </cell>
          <cell r="E372">
            <v>80839276</v>
          </cell>
          <cell r="F372">
            <v>80840120</v>
          </cell>
          <cell r="G372">
            <v>80840</v>
          </cell>
        </row>
        <row r="373">
          <cell r="A373" t="str">
            <v>2.4.36.26.002</v>
          </cell>
          <cell r="B373" t="str">
            <v>Pagado (db)</v>
          </cell>
          <cell r="C373">
            <v>0</v>
          </cell>
          <cell r="D373">
            <v>1397000</v>
          </cell>
          <cell r="E373">
            <v>1397000</v>
          </cell>
          <cell r="F373">
            <v>0</v>
          </cell>
          <cell r="G373">
            <v>0</v>
          </cell>
        </row>
        <row r="374">
          <cell r="A374" t="str">
            <v>2.4.36.27</v>
          </cell>
          <cell r="B374" t="str">
            <v>Retención de impuesto de industria y comercio por compras</v>
          </cell>
          <cell r="C374">
            <v>88577112</v>
          </cell>
          <cell r="D374">
            <v>172808768</v>
          </cell>
          <cell r="E374">
            <v>123330124</v>
          </cell>
          <cell r="F374">
            <v>39098468</v>
          </cell>
          <cell r="G374">
            <v>39098</v>
          </cell>
        </row>
        <row r="375">
          <cell r="A375" t="str">
            <v>2.4.36.27.001</v>
          </cell>
          <cell r="B375" t="str">
            <v>Retenido</v>
          </cell>
          <cell r="C375">
            <v>107406219</v>
          </cell>
          <cell r="D375">
            <v>93981335</v>
          </cell>
          <cell r="E375">
            <v>29636017</v>
          </cell>
          <cell r="F375">
            <v>43060901</v>
          </cell>
          <cell r="G375">
            <v>43061</v>
          </cell>
        </row>
        <row r="376">
          <cell r="A376" t="str">
            <v>2.4.36.27.002</v>
          </cell>
          <cell r="B376" t="str">
            <v>Pagado (db)</v>
          </cell>
          <cell r="C376">
            <v>-18829107</v>
          </cell>
          <cell r="D376">
            <v>78827433</v>
          </cell>
          <cell r="E376">
            <v>93694107</v>
          </cell>
          <cell r="F376">
            <v>-3962433</v>
          </cell>
          <cell r="G376">
            <v>-3962</v>
          </cell>
        </row>
        <row r="377">
          <cell r="A377" t="str">
            <v>2.4.36.28</v>
          </cell>
          <cell r="B377" t="str">
            <v>Retención de impuesto de industria y comercio por ventas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A378" t="str">
            <v>2.4.36.28.001</v>
          </cell>
          <cell r="B378" t="str">
            <v>Retenido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2.4.36.28.002</v>
          </cell>
          <cell r="B379" t="str">
            <v>Pagado (db)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2.4.36.30</v>
          </cell>
          <cell r="B380" t="str">
            <v>Impuesto solidario por el covid 19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2.4.36.30.001</v>
          </cell>
          <cell r="B381" t="str">
            <v>Retenido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2.4.36.30.002</v>
          </cell>
          <cell r="B382" t="str">
            <v>Pagado (db)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2.4.36.31</v>
          </cell>
          <cell r="B383" t="str">
            <v>Aporte solidario voluntario por el covid 19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2.4.36.31.001</v>
          </cell>
          <cell r="B384" t="str">
            <v>Retenido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2.4.36.31.002</v>
          </cell>
          <cell r="B385" t="str">
            <v>Pagado (db)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2.4.36.90</v>
          </cell>
          <cell r="B386" t="str">
            <v>Otras retenciones</v>
          </cell>
          <cell r="C386">
            <v>63311276</v>
          </cell>
          <cell r="D386">
            <v>126622000</v>
          </cell>
          <cell r="E386">
            <v>66217547</v>
          </cell>
          <cell r="F386">
            <v>2906823</v>
          </cell>
          <cell r="G386">
            <v>2907</v>
          </cell>
        </row>
        <row r="387">
          <cell r="A387" t="str">
            <v>2.4.36.90.001</v>
          </cell>
          <cell r="B387" t="str">
            <v>Retenido</v>
          </cell>
          <cell r="C387">
            <v>63311276</v>
          </cell>
          <cell r="D387">
            <v>63311000</v>
          </cell>
          <cell r="E387">
            <v>2906547</v>
          </cell>
          <cell r="F387">
            <v>2906823</v>
          </cell>
          <cell r="G387">
            <v>2907</v>
          </cell>
        </row>
        <row r="388">
          <cell r="A388" t="str">
            <v>2.4.36.90.002</v>
          </cell>
          <cell r="B388" t="str">
            <v>Pagado (db)</v>
          </cell>
          <cell r="C388">
            <v>0</v>
          </cell>
          <cell r="D388">
            <v>63311000</v>
          </cell>
          <cell r="E388">
            <v>63311000</v>
          </cell>
          <cell r="F388">
            <v>0</v>
          </cell>
          <cell r="G388">
            <v>0</v>
          </cell>
        </row>
        <row r="389">
          <cell r="A389" t="str">
            <v>2.4.40</v>
          </cell>
          <cell r="B389" t="str">
            <v>IMPUESTOS, CONTRIBUCIONES Y TASAS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2.4.40.11</v>
          </cell>
          <cell r="B390" t="str">
            <v>Licencias, registro y salvoconducto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2.4.40.11.001</v>
          </cell>
          <cell r="B391" t="str">
            <v>Licencias, registro y salvoconducto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2.4.40.14</v>
          </cell>
          <cell r="B392" t="str">
            <v>Cuota de fiscalización y auditaje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2.4.40.14.001</v>
          </cell>
          <cell r="B393" t="str">
            <v>Cuota de fiscalización y auditaje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2.4.45</v>
          </cell>
          <cell r="B394" t="str">
            <v>IMPUESTO AL VALOR AGREGADO - IVA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2.4.45.05</v>
          </cell>
          <cell r="B395" t="str">
            <v>Compra de bienes (db)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2.4.45.05.001</v>
          </cell>
          <cell r="B396" t="str">
            <v>Compra de bienes (db)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2.4.60</v>
          </cell>
          <cell r="B397" t="str">
            <v>CRÉDITOS JUDICIALES</v>
          </cell>
          <cell r="C397">
            <v>924375155198.90002</v>
          </cell>
          <cell r="D397">
            <v>1003210559.02</v>
          </cell>
          <cell r="E397">
            <v>792420339.01999998</v>
          </cell>
          <cell r="F397">
            <v>924164364978.90002</v>
          </cell>
          <cell r="G397">
            <v>924164365</v>
          </cell>
        </row>
        <row r="398">
          <cell r="A398" t="str">
            <v>2.4.60.02</v>
          </cell>
          <cell r="B398" t="str">
            <v>Sentencias</v>
          </cell>
          <cell r="C398">
            <v>3426661409</v>
          </cell>
          <cell r="D398">
            <v>1000235682.02</v>
          </cell>
          <cell r="E398">
            <v>789854347.01999998</v>
          </cell>
          <cell r="F398">
            <v>3216280074</v>
          </cell>
          <cell r="G398">
            <v>3216280</v>
          </cell>
        </row>
        <row r="399">
          <cell r="A399" t="str">
            <v>2.4.60.02.001</v>
          </cell>
          <cell r="B399" t="str">
            <v>Sentencias</v>
          </cell>
          <cell r="C399">
            <v>3426661409</v>
          </cell>
          <cell r="D399">
            <v>1000235682.02</v>
          </cell>
          <cell r="E399">
            <v>789854347.01999998</v>
          </cell>
          <cell r="F399">
            <v>3216280074</v>
          </cell>
          <cell r="G399">
            <v>3216280</v>
          </cell>
        </row>
        <row r="400">
          <cell r="A400" t="str">
            <v>2.4.60.03</v>
          </cell>
          <cell r="B400" t="str">
            <v>Laudos arbitrales y conciliaciones extrajudiciales</v>
          </cell>
          <cell r="C400">
            <v>879426753412</v>
          </cell>
          <cell r="D400">
            <v>0</v>
          </cell>
          <cell r="E400">
            <v>0</v>
          </cell>
          <cell r="F400">
            <v>879426753412</v>
          </cell>
          <cell r="G400">
            <v>879426753</v>
          </cell>
        </row>
        <row r="401">
          <cell r="A401" t="str">
            <v>2.4.60.03.001</v>
          </cell>
          <cell r="B401" t="str">
            <v>Laudos arbitrales</v>
          </cell>
          <cell r="C401">
            <v>879426753412</v>
          </cell>
          <cell r="D401">
            <v>0</v>
          </cell>
          <cell r="E401">
            <v>0</v>
          </cell>
          <cell r="F401">
            <v>879426753412</v>
          </cell>
          <cell r="G401">
            <v>879426753</v>
          </cell>
        </row>
        <row r="402">
          <cell r="A402" t="str">
            <v>2.4.60.03.002</v>
          </cell>
          <cell r="B402" t="str">
            <v>Conciliaciones extrajudiciales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2.4.60.90</v>
          </cell>
          <cell r="B403" t="str">
            <v>Otros créditos judiciales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2.4.60.90.001</v>
          </cell>
          <cell r="B404" t="str">
            <v>Otros créditos judiciales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2.4.60.91</v>
          </cell>
          <cell r="B405" t="str">
            <v>Intereses de sentencias</v>
          </cell>
          <cell r="C405">
            <v>408885</v>
          </cell>
          <cell r="D405">
            <v>2974877</v>
          </cell>
          <cell r="E405">
            <v>2565992</v>
          </cell>
          <cell r="F405">
            <v>0</v>
          </cell>
          <cell r="G405">
            <v>0</v>
          </cell>
        </row>
        <row r="406">
          <cell r="A406" t="str">
            <v>2.4.60.91.001</v>
          </cell>
          <cell r="B406" t="str">
            <v>Intereses de sentencias</v>
          </cell>
          <cell r="C406">
            <v>408885</v>
          </cell>
          <cell r="D406">
            <v>2974877</v>
          </cell>
          <cell r="E406">
            <v>2565992</v>
          </cell>
          <cell r="F406">
            <v>0</v>
          </cell>
          <cell r="G406">
            <v>0</v>
          </cell>
        </row>
        <row r="407">
          <cell r="A407" t="str">
            <v>2.4.60.92</v>
          </cell>
          <cell r="B407" t="str">
            <v>Intereses de laudos arbitrales y conciliaciones extrajudiciales</v>
          </cell>
          <cell r="C407">
            <v>41521331492.900002</v>
          </cell>
          <cell r="D407">
            <v>0</v>
          </cell>
          <cell r="E407">
            <v>0</v>
          </cell>
          <cell r="F407">
            <v>41521331492.900002</v>
          </cell>
          <cell r="G407">
            <v>41521331</v>
          </cell>
        </row>
        <row r="408">
          <cell r="A408" t="str">
            <v>2.4.60.92.001</v>
          </cell>
          <cell r="B408" t="str">
            <v>Intereses de laudos arbitrales y conciliaciones extrajudiciales</v>
          </cell>
          <cell r="C408">
            <v>41521331492.900002</v>
          </cell>
          <cell r="D408">
            <v>0</v>
          </cell>
          <cell r="E408">
            <v>0</v>
          </cell>
          <cell r="F408">
            <v>41521331492.900002</v>
          </cell>
          <cell r="G408">
            <v>41521331</v>
          </cell>
        </row>
        <row r="409">
          <cell r="A409" t="str">
            <v>2.4.90</v>
          </cell>
          <cell r="B409" t="str">
            <v>OTRAS CUENTAS POR PAGAR</v>
          </cell>
          <cell r="C409">
            <v>637219686.99000001</v>
          </cell>
          <cell r="D409">
            <v>1546168296.46</v>
          </cell>
          <cell r="E409">
            <v>1308793485.46</v>
          </cell>
          <cell r="F409">
            <v>399844875.99000001</v>
          </cell>
          <cell r="G409">
            <v>399845</v>
          </cell>
        </row>
        <row r="410">
          <cell r="A410" t="str">
            <v>2.4.90.15</v>
          </cell>
          <cell r="B410" t="str">
            <v>Obligaciones pagadas por terceros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2.4.90.15.001</v>
          </cell>
          <cell r="B411" t="str">
            <v>Obligaciones pagadas por terceros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2.4.90.19</v>
          </cell>
          <cell r="B412" t="str">
            <v>Garantías contractuales - concesiones</v>
          </cell>
          <cell r="C412">
            <v>270641372.88999999</v>
          </cell>
          <cell r="D412">
            <v>0</v>
          </cell>
          <cell r="E412">
            <v>0</v>
          </cell>
          <cell r="F412">
            <v>270641372.88999999</v>
          </cell>
          <cell r="G412">
            <v>270641</v>
          </cell>
        </row>
        <row r="413">
          <cell r="A413" t="str">
            <v>2.4.90.19.001</v>
          </cell>
          <cell r="B413" t="str">
            <v>Garantías contractuales - concesiones</v>
          </cell>
          <cell r="C413">
            <v>270641372.88999999</v>
          </cell>
          <cell r="D413">
            <v>0</v>
          </cell>
          <cell r="E413">
            <v>0</v>
          </cell>
          <cell r="F413">
            <v>270641372.88999999</v>
          </cell>
          <cell r="G413">
            <v>270641</v>
          </cell>
        </row>
        <row r="414">
          <cell r="A414" t="str">
            <v>2.4.90.26</v>
          </cell>
          <cell r="B414" t="str">
            <v>Suscripciones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2.4.90.26.001</v>
          </cell>
          <cell r="B415" t="str">
            <v>Suscripciones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2.4.90.27</v>
          </cell>
          <cell r="B416" t="str">
            <v>Viáticos y gastos de viaje</v>
          </cell>
          <cell r="C416">
            <v>0</v>
          </cell>
          <cell r="D416">
            <v>1897765.7</v>
          </cell>
          <cell r="E416">
            <v>1897765.7</v>
          </cell>
          <cell r="F416">
            <v>0</v>
          </cell>
          <cell r="G416">
            <v>0</v>
          </cell>
        </row>
        <row r="417">
          <cell r="A417" t="str">
            <v>2.4.90.27.001</v>
          </cell>
          <cell r="B417" t="str">
            <v>Viáticos y gastos de viaje</v>
          </cell>
          <cell r="C417">
            <v>0</v>
          </cell>
          <cell r="D417">
            <v>1897765.7</v>
          </cell>
          <cell r="E417">
            <v>1897765.7</v>
          </cell>
          <cell r="F417">
            <v>0</v>
          </cell>
          <cell r="G417">
            <v>0</v>
          </cell>
        </row>
        <row r="418">
          <cell r="A418" t="str">
            <v>2.4.90.28</v>
          </cell>
          <cell r="B418" t="str">
            <v>Seguros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2.4.90.28.001</v>
          </cell>
          <cell r="B419" t="str">
            <v>Seguros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2.4.90.32</v>
          </cell>
          <cell r="B420" t="str">
            <v>Cheques no cobrados o por reclamar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2.4.90.32.001</v>
          </cell>
          <cell r="B421" t="str">
            <v>Cheques no cobrados o por reclamar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2.4.90.40</v>
          </cell>
          <cell r="B422" t="str">
            <v>Saldos a favor de beneficiarios</v>
          </cell>
          <cell r="C422">
            <v>0</v>
          </cell>
          <cell r="D422">
            <v>1540000</v>
          </cell>
          <cell r="E422">
            <v>1540000</v>
          </cell>
          <cell r="F422">
            <v>0</v>
          </cell>
          <cell r="G422">
            <v>0</v>
          </cell>
        </row>
        <row r="423">
          <cell r="A423" t="str">
            <v>2.4.90.40.001</v>
          </cell>
          <cell r="B423" t="str">
            <v>Saldos a favor de beneficiarios</v>
          </cell>
          <cell r="C423">
            <v>0</v>
          </cell>
          <cell r="D423">
            <v>1540000</v>
          </cell>
          <cell r="E423">
            <v>1540000</v>
          </cell>
          <cell r="F423">
            <v>0</v>
          </cell>
          <cell r="G423">
            <v>0</v>
          </cell>
        </row>
        <row r="424">
          <cell r="A424" t="str">
            <v>2.4.90.50</v>
          </cell>
          <cell r="B424" t="str">
            <v>Aportes al icbf y sena</v>
          </cell>
          <cell r="C424">
            <v>114115200</v>
          </cell>
          <cell r="D424">
            <v>114115200</v>
          </cell>
          <cell r="E424">
            <v>126142900</v>
          </cell>
          <cell r="F424">
            <v>126142900</v>
          </cell>
          <cell r="G424">
            <v>126143</v>
          </cell>
        </row>
        <row r="425">
          <cell r="A425" t="str">
            <v>2.4.90.50.001</v>
          </cell>
          <cell r="B425" t="str">
            <v>Aportes al icbf</v>
          </cell>
          <cell r="C425">
            <v>68465900</v>
          </cell>
          <cell r="D425">
            <v>68465900</v>
          </cell>
          <cell r="E425">
            <v>75682000</v>
          </cell>
          <cell r="F425">
            <v>75682000</v>
          </cell>
          <cell r="G425">
            <v>75682</v>
          </cell>
        </row>
        <row r="426">
          <cell r="A426" t="str">
            <v>2.4.90.50.002</v>
          </cell>
          <cell r="B426" t="str">
            <v>Aportes al sena</v>
          </cell>
          <cell r="C426">
            <v>45649300</v>
          </cell>
          <cell r="D426">
            <v>45649300</v>
          </cell>
          <cell r="E426">
            <v>50460900</v>
          </cell>
          <cell r="F426">
            <v>50460900</v>
          </cell>
          <cell r="G426">
            <v>50461</v>
          </cell>
        </row>
        <row r="427">
          <cell r="A427" t="str">
            <v>2.4.90.51</v>
          </cell>
          <cell r="B427" t="str">
            <v>Servicios públicos</v>
          </cell>
          <cell r="C427">
            <v>0</v>
          </cell>
          <cell r="D427">
            <v>27544640</v>
          </cell>
          <cell r="E427">
            <v>27544640</v>
          </cell>
          <cell r="F427">
            <v>0</v>
          </cell>
          <cell r="G427">
            <v>0</v>
          </cell>
        </row>
        <row r="428">
          <cell r="A428" t="str">
            <v>2.4.90.51.001</v>
          </cell>
          <cell r="B428" t="str">
            <v>Servicios públicos</v>
          </cell>
          <cell r="C428">
            <v>0</v>
          </cell>
          <cell r="D428">
            <v>27544640</v>
          </cell>
          <cell r="E428">
            <v>27544640</v>
          </cell>
          <cell r="F428">
            <v>0</v>
          </cell>
          <cell r="G428">
            <v>0</v>
          </cell>
        </row>
        <row r="429">
          <cell r="A429" t="str">
            <v>2.4.90.54</v>
          </cell>
          <cell r="B429" t="str">
            <v>Honorarios</v>
          </cell>
          <cell r="C429">
            <v>152943465</v>
          </cell>
          <cell r="D429">
            <v>162959911</v>
          </cell>
          <cell r="E429">
            <v>10016446</v>
          </cell>
          <cell r="F429">
            <v>0</v>
          </cell>
          <cell r="G429">
            <v>0</v>
          </cell>
        </row>
        <row r="430">
          <cell r="A430" t="str">
            <v>2.4.90.54.001</v>
          </cell>
          <cell r="B430" t="str">
            <v>Honorarios</v>
          </cell>
          <cell r="C430">
            <v>152943465</v>
          </cell>
          <cell r="D430">
            <v>162959911</v>
          </cell>
          <cell r="E430">
            <v>10016446</v>
          </cell>
          <cell r="F430">
            <v>0</v>
          </cell>
          <cell r="G430">
            <v>0</v>
          </cell>
        </row>
        <row r="431">
          <cell r="A431" t="str">
            <v>2.4.90.55</v>
          </cell>
          <cell r="B431" t="str">
            <v>Servicios</v>
          </cell>
          <cell r="C431">
            <v>96522646</v>
          </cell>
          <cell r="D431">
            <v>620352926.88</v>
          </cell>
          <cell r="E431">
            <v>523893880.88</v>
          </cell>
          <cell r="F431">
            <v>63600</v>
          </cell>
          <cell r="G431">
            <v>64</v>
          </cell>
        </row>
        <row r="432">
          <cell r="A432" t="str">
            <v>2.4.90.55.001</v>
          </cell>
          <cell r="B432" t="str">
            <v>Servicios</v>
          </cell>
          <cell r="C432">
            <v>96522646</v>
          </cell>
          <cell r="D432">
            <v>620352926.88</v>
          </cell>
          <cell r="E432">
            <v>523893880.88</v>
          </cell>
          <cell r="F432">
            <v>63600</v>
          </cell>
          <cell r="G432">
            <v>64</v>
          </cell>
        </row>
        <row r="433">
          <cell r="A433" t="str">
            <v>2.4.90.58</v>
          </cell>
          <cell r="B433" t="str">
            <v>Arrendamiento operativo</v>
          </cell>
          <cell r="C433">
            <v>0</v>
          </cell>
          <cell r="D433">
            <v>617757852.88</v>
          </cell>
          <cell r="E433">
            <v>617757852.88</v>
          </cell>
          <cell r="F433">
            <v>0</v>
          </cell>
          <cell r="G433">
            <v>0</v>
          </cell>
        </row>
        <row r="434">
          <cell r="A434" t="str">
            <v>2.4.90.58.001</v>
          </cell>
          <cell r="B434" t="str">
            <v>Arrendamiento operativo</v>
          </cell>
          <cell r="C434">
            <v>0</v>
          </cell>
          <cell r="D434">
            <v>617757852.88</v>
          </cell>
          <cell r="E434">
            <v>617757852.88</v>
          </cell>
          <cell r="F434">
            <v>0</v>
          </cell>
          <cell r="G434">
            <v>0</v>
          </cell>
        </row>
        <row r="435">
          <cell r="A435" t="str">
            <v>2.4.90.90</v>
          </cell>
          <cell r="B435" t="str">
            <v>Otras cuentas por pagar</v>
          </cell>
          <cell r="C435">
            <v>2997003.1</v>
          </cell>
          <cell r="D435">
            <v>0</v>
          </cell>
          <cell r="E435">
            <v>0</v>
          </cell>
          <cell r="F435">
            <v>2997003.1</v>
          </cell>
          <cell r="G435">
            <v>2997</v>
          </cell>
        </row>
        <row r="436">
          <cell r="A436" t="str">
            <v>2.4.90.90.001</v>
          </cell>
          <cell r="B436" t="str">
            <v>Otras cuentas por pagar</v>
          </cell>
          <cell r="C436">
            <v>2997003.1</v>
          </cell>
          <cell r="D436">
            <v>0</v>
          </cell>
          <cell r="E436">
            <v>0</v>
          </cell>
          <cell r="F436">
            <v>2997003.1</v>
          </cell>
          <cell r="G436">
            <v>2997</v>
          </cell>
        </row>
        <row r="437">
          <cell r="A437" t="str">
            <v>2.5</v>
          </cell>
          <cell r="B437" t="str">
            <v>BENEFICIOS A LOS EMPLEADOS</v>
          </cell>
          <cell r="C437">
            <v>9375451253</v>
          </cell>
          <cell r="D437">
            <v>2972106060</v>
          </cell>
          <cell r="E437">
            <v>3297822877</v>
          </cell>
          <cell r="F437">
            <v>9701168070</v>
          </cell>
          <cell r="G437">
            <v>9701168</v>
          </cell>
        </row>
        <row r="438">
          <cell r="A438" t="str">
            <v>2.5.11</v>
          </cell>
          <cell r="B438" t="str">
            <v>BENEFICIOS A LOS EMPLEADOS A CORTO PLAZO</v>
          </cell>
          <cell r="C438">
            <v>9375451253</v>
          </cell>
          <cell r="D438">
            <v>2972106060</v>
          </cell>
          <cell r="E438">
            <v>3297822877</v>
          </cell>
          <cell r="F438">
            <v>9701168070</v>
          </cell>
          <cell r="G438">
            <v>9701168</v>
          </cell>
        </row>
        <row r="439">
          <cell r="A439" t="str">
            <v>2.5.11.01</v>
          </cell>
          <cell r="B439" t="str">
            <v>Nómina por pagar</v>
          </cell>
          <cell r="C439">
            <v>0</v>
          </cell>
          <cell r="D439">
            <v>1665203328.4100001</v>
          </cell>
          <cell r="E439">
            <v>1665203328.4100001</v>
          </cell>
          <cell r="F439">
            <v>0</v>
          </cell>
          <cell r="G439">
            <v>0</v>
          </cell>
        </row>
        <row r="440">
          <cell r="A440" t="str">
            <v>2.5.11.01.001</v>
          </cell>
          <cell r="B440" t="str">
            <v>Nómina por pagar</v>
          </cell>
          <cell r="C440">
            <v>0</v>
          </cell>
          <cell r="D440">
            <v>1665203328.4100001</v>
          </cell>
          <cell r="E440">
            <v>1665203328.4100001</v>
          </cell>
          <cell r="F440">
            <v>0</v>
          </cell>
          <cell r="G440">
            <v>0</v>
          </cell>
        </row>
        <row r="441">
          <cell r="A441" t="str">
            <v>2.5.11.02</v>
          </cell>
          <cell r="B441" t="str">
            <v>Cesantías</v>
          </cell>
          <cell r="C441">
            <v>213541962</v>
          </cell>
          <cell r="D441">
            <v>213541962</v>
          </cell>
          <cell r="E441">
            <v>223924388</v>
          </cell>
          <cell r="F441">
            <v>223924388</v>
          </cell>
          <cell r="G441">
            <v>223924</v>
          </cell>
        </row>
        <row r="442">
          <cell r="A442" t="str">
            <v>2.5.11.02.001</v>
          </cell>
          <cell r="B442" t="str">
            <v>Cesantías</v>
          </cell>
          <cell r="C442">
            <v>213541962</v>
          </cell>
          <cell r="D442">
            <v>213541962</v>
          </cell>
          <cell r="E442">
            <v>223924388</v>
          </cell>
          <cell r="F442">
            <v>223924388</v>
          </cell>
          <cell r="G442">
            <v>223924</v>
          </cell>
        </row>
        <row r="443">
          <cell r="A443" t="str">
            <v>2.5.11.04</v>
          </cell>
          <cell r="B443" t="str">
            <v>Vacaciones</v>
          </cell>
          <cell r="C443">
            <v>3466293830</v>
          </cell>
          <cell r="D443">
            <v>72436829</v>
          </cell>
          <cell r="E443">
            <v>25700206</v>
          </cell>
          <cell r="F443">
            <v>3419557207</v>
          </cell>
          <cell r="G443">
            <v>3419557</v>
          </cell>
        </row>
        <row r="444">
          <cell r="A444" t="str">
            <v>2.5.11.04.001</v>
          </cell>
          <cell r="B444" t="str">
            <v>Vacaciones</v>
          </cell>
          <cell r="C444">
            <v>3466293830</v>
          </cell>
          <cell r="D444">
            <v>72436829</v>
          </cell>
          <cell r="E444">
            <v>25700206</v>
          </cell>
          <cell r="F444">
            <v>3419557207</v>
          </cell>
          <cell r="G444">
            <v>3419557</v>
          </cell>
        </row>
        <row r="445">
          <cell r="A445" t="str">
            <v>2.5.11.05</v>
          </cell>
          <cell r="B445" t="str">
            <v>Prima de vacaciones</v>
          </cell>
          <cell r="C445">
            <v>2475924169</v>
          </cell>
          <cell r="D445">
            <v>50642872</v>
          </cell>
          <cell r="E445">
            <v>17259559</v>
          </cell>
          <cell r="F445">
            <v>2442540856</v>
          </cell>
          <cell r="G445">
            <v>2442541</v>
          </cell>
        </row>
        <row r="446">
          <cell r="A446" t="str">
            <v>2.5.11.05.001</v>
          </cell>
          <cell r="B446" t="str">
            <v>Prima de vacaciones</v>
          </cell>
          <cell r="C446">
            <v>2475924169</v>
          </cell>
          <cell r="D446">
            <v>50642872</v>
          </cell>
          <cell r="E446">
            <v>17259559</v>
          </cell>
          <cell r="F446">
            <v>2442540856</v>
          </cell>
          <cell r="G446">
            <v>2442541</v>
          </cell>
        </row>
        <row r="447">
          <cell r="A447" t="str">
            <v>2.5.11.06</v>
          </cell>
          <cell r="B447" t="str">
            <v>Prima de servicios</v>
          </cell>
          <cell r="C447">
            <v>194418151</v>
          </cell>
          <cell r="D447">
            <v>3520906</v>
          </cell>
          <cell r="E447">
            <v>107029169</v>
          </cell>
          <cell r="F447">
            <v>297926414</v>
          </cell>
          <cell r="G447">
            <v>297926</v>
          </cell>
        </row>
        <row r="448">
          <cell r="A448" t="str">
            <v>2.5.11.06.001</v>
          </cell>
          <cell r="B448" t="str">
            <v>Prima de servicios</v>
          </cell>
          <cell r="C448">
            <v>194418151</v>
          </cell>
          <cell r="D448">
            <v>3520906</v>
          </cell>
          <cell r="E448">
            <v>107029169</v>
          </cell>
          <cell r="F448">
            <v>297926414</v>
          </cell>
          <cell r="G448">
            <v>297926</v>
          </cell>
        </row>
        <row r="449">
          <cell r="A449" t="str">
            <v>2.5.11.07</v>
          </cell>
          <cell r="B449" t="str">
            <v>Prima de navidad</v>
          </cell>
          <cell r="C449">
            <v>1680375179</v>
          </cell>
          <cell r="D449">
            <v>32814717</v>
          </cell>
          <cell r="E449">
            <v>214504423</v>
          </cell>
          <cell r="F449">
            <v>1862064885</v>
          </cell>
          <cell r="G449">
            <v>1862065</v>
          </cell>
        </row>
        <row r="450">
          <cell r="A450" t="str">
            <v>2.5.11.07.001</v>
          </cell>
          <cell r="B450" t="str">
            <v>Prima de navidad</v>
          </cell>
          <cell r="C450">
            <v>1680375179</v>
          </cell>
          <cell r="D450">
            <v>32814717</v>
          </cell>
          <cell r="E450">
            <v>214504423</v>
          </cell>
          <cell r="F450">
            <v>1862064885</v>
          </cell>
          <cell r="G450">
            <v>1862065</v>
          </cell>
        </row>
        <row r="451">
          <cell r="A451" t="str">
            <v>2.5.11.08</v>
          </cell>
          <cell r="B451" t="str">
            <v>Licencias</v>
          </cell>
          <cell r="C451">
            <v>0</v>
          </cell>
          <cell r="D451">
            <v>11886042.800000001</v>
          </cell>
          <cell r="E451">
            <v>11886042.800000001</v>
          </cell>
          <cell r="F451">
            <v>0</v>
          </cell>
          <cell r="G451">
            <v>0</v>
          </cell>
        </row>
        <row r="452">
          <cell r="A452" t="str">
            <v>2.5.11.08.001</v>
          </cell>
          <cell r="B452" t="str">
            <v>Licencias</v>
          </cell>
          <cell r="C452">
            <v>0</v>
          </cell>
          <cell r="D452">
            <v>11886042.800000001</v>
          </cell>
          <cell r="E452">
            <v>11886042.800000001</v>
          </cell>
          <cell r="F452">
            <v>0</v>
          </cell>
          <cell r="G452">
            <v>0</v>
          </cell>
        </row>
        <row r="453">
          <cell r="A453" t="str">
            <v>2.5.11.09</v>
          </cell>
          <cell r="B453" t="str">
            <v>Bonificaciones</v>
          </cell>
          <cell r="C453">
            <v>766848162</v>
          </cell>
          <cell r="D453">
            <v>56504553</v>
          </cell>
          <cell r="E453">
            <v>117274911</v>
          </cell>
          <cell r="F453">
            <v>827618520</v>
          </cell>
          <cell r="G453">
            <v>827619</v>
          </cell>
        </row>
        <row r="454">
          <cell r="A454" t="str">
            <v>2.5.11.09.001</v>
          </cell>
          <cell r="B454" t="str">
            <v>Bonificaciones</v>
          </cell>
          <cell r="C454">
            <v>489255461</v>
          </cell>
          <cell r="D454">
            <v>50214488</v>
          </cell>
          <cell r="E454">
            <v>115264432</v>
          </cell>
          <cell r="F454">
            <v>554305405</v>
          </cell>
          <cell r="G454">
            <v>554305</v>
          </cell>
        </row>
        <row r="455">
          <cell r="A455" t="str">
            <v>2.5.11.09.002</v>
          </cell>
          <cell r="B455" t="str">
            <v>Bonificación especial de recreación</v>
          </cell>
          <cell r="C455">
            <v>277592701</v>
          </cell>
          <cell r="D455">
            <v>6290065</v>
          </cell>
          <cell r="E455">
            <v>2010479</v>
          </cell>
          <cell r="F455">
            <v>273313115</v>
          </cell>
          <cell r="G455">
            <v>273313</v>
          </cell>
        </row>
        <row r="456">
          <cell r="A456" t="str">
            <v>2.5.11.10</v>
          </cell>
          <cell r="B456" t="str">
            <v>Otras primas</v>
          </cell>
          <cell r="C456">
            <v>0</v>
          </cell>
          <cell r="D456">
            <v>282826632.49000001</v>
          </cell>
          <cell r="E456">
            <v>282826632.49000001</v>
          </cell>
          <cell r="F456">
            <v>0</v>
          </cell>
          <cell r="G456">
            <v>0</v>
          </cell>
        </row>
        <row r="457">
          <cell r="A457" t="str">
            <v>2.5.11.10.001</v>
          </cell>
          <cell r="B457" t="str">
            <v>Otras primas</v>
          </cell>
          <cell r="C457">
            <v>0</v>
          </cell>
          <cell r="D457">
            <v>282826632.49000001</v>
          </cell>
          <cell r="E457">
            <v>282826632.49000001</v>
          </cell>
          <cell r="F457">
            <v>0</v>
          </cell>
          <cell r="G457">
            <v>0</v>
          </cell>
        </row>
        <row r="458">
          <cell r="A458" t="str">
            <v>2.5.11.11</v>
          </cell>
          <cell r="B458" t="str">
            <v>Aportes a riesgos laborales</v>
          </cell>
          <cell r="C458">
            <v>11476500</v>
          </cell>
          <cell r="D458">
            <v>11476500</v>
          </cell>
          <cell r="E458">
            <v>12876600</v>
          </cell>
          <cell r="F458">
            <v>12876600</v>
          </cell>
          <cell r="G458">
            <v>12877</v>
          </cell>
        </row>
        <row r="459">
          <cell r="A459" t="str">
            <v>2.5.11.11.001</v>
          </cell>
          <cell r="B459" t="str">
            <v>Aportes a riesgos laborales</v>
          </cell>
          <cell r="C459">
            <v>11476500</v>
          </cell>
          <cell r="D459">
            <v>11476500</v>
          </cell>
          <cell r="E459">
            <v>12876600</v>
          </cell>
          <cell r="F459">
            <v>12876600</v>
          </cell>
          <cell r="G459">
            <v>12877</v>
          </cell>
        </row>
        <row r="460">
          <cell r="A460" t="str">
            <v>2.5.11.13</v>
          </cell>
          <cell r="B460" t="str">
            <v>Remuneración por servicios técnicos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2.5.11.13.001</v>
          </cell>
          <cell r="B461" t="str">
            <v>Remuneración por servicios técnicos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A462" t="str">
            <v>2.5.11.15</v>
          </cell>
          <cell r="B462" t="str">
            <v>Capacitación, bienestar social y estímulos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A463" t="str">
            <v>2.5.11.15.001</v>
          </cell>
          <cell r="B463" t="str">
            <v>Capacitación, bienestar social y estímulos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2.5.11.22</v>
          </cell>
          <cell r="B464" t="str">
            <v>Aportes a fondos pensionales - empleador</v>
          </cell>
          <cell r="C464">
            <v>278218500</v>
          </cell>
          <cell r="D464">
            <v>278218500</v>
          </cell>
          <cell r="E464">
            <v>300735700</v>
          </cell>
          <cell r="F464">
            <v>300735700</v>
          </cell>
          <cell r="G464">
            <v>300736</v>
          </cell>
        </row>
        <row r="465">
          <cell r="A465" t="str">
            <v>2.5.11.22.001</v>
          </cell>
          <cell r="B465" t="str">
            <v>Aportes a fondos pensionales - empleador</v>
          </cell>
          <cell r="C465">
            <v>278218500</v>
          </cell>
          <cell r="D465">
            <v>278218500</v>
          </cell>
          <cell r="E465">
            <v>300735700</v>
          </cell>
          <cell r="F465">
            <v>300735700</v>
          </cell>
          <cell r="G465">
            <v>300736</v>
          </cell>
        </row>
        <row r="466">
          <cell r="A466" t="str">
            <v>2.5.11.23</v>
          </cell>
          <cell r="B466" t="str">
            <v>Aportes a seguridad social en salud - empleador</v>
          </cell>
          <cell r="C466">
            <v>197071400</v>
          </cell>
          <cell r="D466">
            <v>197071400</v>
          </cell>
          <cell r="E466">
            <v>213020800</v>
          </cell>
          <cell r="F466">
            <v>213020800</v>
          </cell>
          <cell r="G466">
            <v>213021</v>
          </cell>
        </row>
        <row r="467">
          <cell r="A467" t="str">
            <v>2.5.11.23.001</v>
          </cell>
          <cell r="B467" t="str">
            <v>Aportes a seguridad social en salud - empleador</v>
          </cell>
          <cell r="C467">
            <v>197071400</v>
          </cell>
          <cell r="D467">
            <v>197071400</v>
          </cell>
          <cell r="E467">
            <v>213020800</v>
          </cell>
          <cell r="F467">
            <v>213020800</v>
          </cell>
          <cell r="G467">
            <v>213021</v>
          </cell>
        </row>
        <row r="468">
          <cell r="A468" t="str">
            <v>2.5.11.24</v>
          </cell>
          <cell r="B468" t="str">
            <v>Aportes a cajas de compensación familiar</v>
          </cell>
          <cell r="C468">
            <v>91283400</v>
          </cell>
          <cell r="D468">
            <v>91283400</v>
          </cell>
          <cell r="E468">
            <v>100902700</v>
          </cell>
          <cell r="F468">
            <v>100902700</v>
          </cell>
          <cell r="G468">
            <v>100903</v>
          </cell>
        </row>
        <row r="469">
          <cell r="A469" t="str">
            <v>2.5.11.24.001</v>
          </cell>
          <cell r="B469" t="str">
            <v>Aportes a cajas de compensación familiar</v>
          </cell>
          <cell r="C469">
            <v>91283400</v>
          </cell>
          <cell r="D469">
            <v>91283400</v>
          </cell>
          <cell r="E469">
            <v>100902700</v>
          </cell>
          <cell r="F469">
            <v>100902700</v>
          </cell>
          <cell r="G469">
            <v>100903</v>
          </cell>
        </row>
        <row r="470">
          <cell r="A470" t="str">
            <v>2.5.11.25</v>
          </cell>
          <cell r="B470" t="str">
            <v>Incapacidades</v>
          </cell>
          <cell r="C470">
            <v>0</v>
          </cell>
          <cell r="D470">
            <v>4678417.3</v>
          </cell>
          <cell r="E470">
            <v>4678417.3</v>
          </cell>
          <cell r="F470">
            <v>0</v>
          </cell>
          <cell r="G470">
            <v>0</v>
          </cell>
        </row>
        <row r="471">
          <cell r="A471" t="str">
            <v>2.5.11.25.001</v>
          </cell>
          <cell r="B471" t="str">
            <v>Incapacidades</v>
          </cell>
          <cell r="C471">
            <v>0</v>
          </cell>
          <cell r="D471">
            <v>4678417.3</v>
          </cell>
          <cell r="E471">
            <v>4678417.3</v>
          </cell>
          <cell r="F471">
            <v>0</v>
          </cell>
          <cell r="G471">
            <v>0</v>
          </cell>
        </row>
        <row r="472">
          <cell r="A472" t="str">
            <v>2.7</v>
          </cell>
          <cell r="B472" t="str">
            <v>PROVISIONES</v>
          </cell>
          <cell r="C472">
            <v>945026124695.78003</v>
          </cell>
          <cell r="D472">
            <v>0</v>
          </cell>
          <cell r="E472">
            <v>0</v>
          </cell>
          <cell r="F472">
            <v>945026124695.78003</v>
          </cell>
          <cell r="G472">
            <v>945026125</v>
          </cell>
        </row>
        <row r="473">
          <cell r="A473" t="str">
            <v>2.7.01</v>
          </cell>
          <cell r="B473" t="str">
            <v>LITIGIOS Y DEMANDAS</v>
          </cell>
          <cell r="C473">
            <v>945026124695.78003</v>
          </cell>
          <cell r="D473">
            <v>0</v>
          </cell>
          <cell r="E473">
            <v>0</v>
          </cell>
          <cell r="F473">
            <v>945026124695.78003</v>
          </cell>
          <cell r="G473">
            <v>945026125</v>
          </cell>
        </row>
        <row r="474">
          <cell r="A474" t="str">
            <v>2.7.01.01</v>
          </cell>
          <cell r="B474" t="str">
            <v>Civiles</v>
          </cell>
          <cell r="C474">
            <v>8735628005.1100006</v>
          </cell>
          <cell r="D474">
            <v>0</v>
          </cell>
          <cell r="E474">
            <v>0</v>
          </cell>
          <cell r="F474">
            <v>8735628005.1100006</v>
          </cell>
          <cell r="G474">
            <v>8735628</v>
          </cell>
        </row>
        <row r="475">
          <cell r="A475" t="str">
            <v>2.7.01.01.001</v>
          </cell>
          <cell r="B475" t="str">
            <v>Civiles</v>
          </cell>
          <cell r="C475">
            <v>8735628005.1100006</v>
          </cell>
          <cell r="D475">
            <v>0</v>
          </cell>
          <cell r="E475">
            <v>0</v>
          </cell>
          <cell r="F475">
            <v>8735628005.1100006</v>
          </cell>
          <cell r="G475">
            <v>8735628</v>
          </cell>
        </row>
        <row r="476">
          <cell r="A476" t="str">
            <v>2.7.01.03</v>
          </cell>
          <cell r="B476" t="str">
            <v>Administrativas</v>
          </cell>
          <cell r="C476">
            <v>84173192986.820007</v>
          </cell>
          <cell r="D476">
            <v>0</v>
          </cell>
          <cell r="E476">
            <v>0</v>
          </cell>
          <cell r="F476">
            <v>84173192986.820007</v>
          </cell>
          <cell r="G476">
            <v>84173193</v>
          </cell>
        </row>
        <row r="477">
          <cell r="A477" t="str">
            <v>2.7.01.03.001</v>
          </cell>
          <cell r="B477" t="str">
            <v>Administrativas</v>
          </cell>
          <cell r="C477">
            <v>84173192986.820007</v>
          </cell>
          <cell r="D477">
            <v>0</v>
          </cell>
          <cell r="E477">
            <v>0</v>
          </cell>
          <cell r="F477">
            <v>84173192986.820007</v>
          </cell>
          <cell r="G477">
            <v>84173193</v>
          </cell>
        </row>
        <row r="478">
          <cell r="A478" t="str">
            <v>2.7.01.05</v>
          </cell>
          <cell r="B478" t="str">
            <v>Laborales</v>
          </cell>
          <cell r="C478">
            <v>225703105.75</v>
          </cell>
          <cell r="D478">
            <v>0</v>
          </cell>
          <cell r="E478">
            <v>0</v>
          </cell>
          <cell r="F478">
            <v>225703105.75</v>
          </cell>
          <cell r="G478">
            <v>225703</v>
          </cell>
        </row>
        <row r="479">
          <cell r="A479" t="str">
            <v>2.7.01.05.001</v>
          </cell>
          <cell r="B479" t="str">
            <v>Laborales</v>
          </cell>
          <cell r="C479">
            <v>225703105.75</v>
          </cell>
          <cell r="D479">
            <v>0</v>
          </cell>
          <cell r="E479">
            <v>0</v>
          </cell>
          <cell r="F479">
            <v>225703105.75</v>
          </cell>
          <cell r="G479">
            <v>225703</v>
          </cell>
        </row>
        <row r="480">
          <cell r="A480" t="str">
            <v>2.7.01.90</v>
          </cell>
          <cell r="B480" t="str">
            <v>Otros litigios y demandas</v>
          </cell>
          <cell r="C480">
            <v>851891600598.09998</v>
          </cell>
          <cell r="D480">
            <v>0</v>
          </cell>
          <cell r="E480">
            <v>0</v>
          </cell>
          <cell r="F480">
            <v>851891600598.09998</v>
          </cell>
          <cell r="G480">
            <v>851891601</v>
          </cell>
        </row>
        <row r="481">
          <cell r="A481" t="str">
            <v>2.7.01.90.001</v>
          </cell>
          <cell r="B481" t="str">
            <v>Otros litigios y demandas</v>
          </cell>
          <cell r="C481">
            <v>851891600598.09998</v>
          </cell>
          <cell r="D481">
            <v>0</v>
          </cell>
          <cell r="E481">
            <v>0</v>
          </cell>
          <cell r="F481">
            <v>851891600598.09998</v>
          </cell>
          <cell r="G481">
            <v>851891601</v>
          </cell>
        </row>
        <row r="482">
          <cell r="A482" t="str">
            <v>2.7.07</v>
          </cell>
          <cell r="B482" t="str">
            <v>GARANTÍAS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>2.7.07.02</v>
          </cell>
          <cell r="B483" t="str">
            <v>Garantías contractuales - concesiones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2.7.07.02.001</v>
          </cell>
          <cell r="B484" t="str">
            <v>Garantías contractuales - concesiones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>2.7.90</v>
          </cell>
          <cell r="B485" t="str">
            <v>PROVISIONES DIVERSAS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2.7.90.15</v>
          </cell>
          <cell r="B486" t="str">
            <v>Mecanismos alternativos de solución de conflictos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>2.7.90.15.001</v>
          </cell>
          <cell r="B487" t="str">
            <v>Mecanismos alternativos de solución de conflictos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2.7.90.90</v>
          </cell>
          <cell r="B488" t="str">
            <v>Otras provisiones diversas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>2.7.90.90.001</v>
          </cell>
          <cell r="B489" t="str">
            <v>Otras provisiones diversas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2.9</v>
          </cell>
          <cell r="B490" t="str">
            <v>OTROS PASIVOS</v>
          </cell>
          <cell r="C490">
            <v>22399780302545.398</v>
          </cell>
          <cell r="D490">
            <v>0</v>
          </cell>
          <cell r="E490">
            <v>1646528118.3599999</v>
          </cell>
          <cell r="F490">
            <v>22401426830663.801</v>
          </cell>
          <cell r="G490">
            <v>22401426831</v>
          </cell>
        </row>
        <row r="491">
          <cell r="A491" t="str">
            <v>2.9.02</v>
          </cell>
          <cell r="B491" t="str">
            <v>RECURSOS RECIBIDOS EN ADMINISTRACIÓN</v>
          </cell>
          <cell r="C491">
            <v>17892798628.98</v>
          </cell>
          <cell r="D491">
            <v>0</v>
          </cell>
          <cell r="E491">
            <v>0</v>
          </cell>
          <cell r="F491">
            <v>17892798628.98</v>
          </cell>
          <cell r="G491">
            <v>17892799</v>
          </cell>
        </row>
        <row r="492">
          <cell r="A492" t="str">
            <v>2.9.02.01</v>
          </cell>
          <cell r="B492" t="str">
            <v>En administración</v>
          </cell>
          <cell r="C492">
            <v>17892798628.98</v>
          </cell>
          <cell r="D492">
            <v>0</v>
          </cell>
          <cell r="E492">
            <v>0</v>
          </cell>
          <cell r="F492">
            <v>17892798628.98</v>
          </cell>
          <cell r="G492">
            <v>17892799</v>
          </cell>
        </row>
        <row r="493">
          <cell r="A493" t="str">
            <v>2.9.02.01.001</v>
          </cell>
          <cell r="B493" t="str">
            <v>En administracion</v>
          </cell>
          <cell r="C493">
            <v>17892798628.98</v>
          </cell>
          <cell r="D493">
            <v>0</v>
          </cell>
          <cell r="E493">
            <v>0</v>
          </cell>
          <cell r="F493">
            <v>17892798628.98</v>
          </cell>
          <cell r="G493">
            <v>17892799</v>
          </cell>
        </row>
        <row r="494">
          <cell r="A494" t="str">
            <v>2.9.90</v>
          </cell>
          <cell r="B494" t="str">
            <v>OTROS PASIVOS DIFERIDOS</v>
          </cell>
          <cell r="C494">
            <v>22381887503916.5</v>
          </cell>
          <cell r="D494">
            <v>0</v>
          </cell>
          <cell r="E494">
            <v>1646528118.3599999</v>
          </cell>
          <cell r="F494">
            <v>22383534032034.801</v>
          </cell>
          <cell r="G494">
            <v>22383534032</v>
          </cell>
        </row>
        <row r="495">
          <cell r="A495" t="str">
            <v>2.9.90.02</v>
          </cell>
          <cell r="B495" t="str">
            <v>Ingreso diferido por transferencias condicionadas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A496" t="str">
            <v>2.9.90.02.001</v>
          </cell>
          <cell r="B496" t="str">
            <v>Ingreso diferido por transferencias condicionadas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A497" t="str">
            <v>2.9.90.04</v>
          </cell>
          <cell r="B497" t="str">
            <v>Ingreso diferido por concesiones - concedente</v>
          </cell>
          <cell r="C497">
            <v>22381887503916.5</v>
          </cell>
          <cell r="D497">
            <v>0</v>
          </cell>
          <cell r="E497">
            <v>1646528118.3599999</v>
          </cell>
          <cell r="F497">
            <v>22383534032034.801</v>
          </cell>
          <cell r="G497">
            <v>22383534032</v>
          </cell>
        </row>
        <row r="498">
          <cell r="A498" t="str">
            <v>2.9.90.04.001</v>
          </cell>
          <cell r="B498" t="str">
            <v>Ingreso diferido por concesiones - concedente</v>
          </cell>
          <cell r="C498">
            <v>22381887503916.5</v>
          </cell>
          <cell r="D498">
            <v>0</v>
          </cell>
          <cell r="E498">
            <v>1646528118.3599999</v>
          </cell>
          <cell r="F498">
            <v>22383534032034.801</v>
          </cell>
          <cell r="G498">
            <v>22383534032</v>
          </cell>
        </row>
        <row r="499">
          <cell r="A499">
            <v>3</v>
          </cell>
          <cell r="B499" t="str">
            <v>PATRIMONIO</v>
          </cell>
          <cell r="C499">
            <v>31403754007874.398</v>
          </cell>
          <cell r="D499">
            <v>954747753.85000002</v>
          </cell>
          <cell r="E499">
            <v>0</v>
          </cell>
          <cell r="F499">
            <v>31402799260120.5</v>
          </cell>
          <cell r="G499">
            <v>31402799260</v>
          </cell>
        </row>
        <row r="500">
          <cell r="A500" t="str">
            <v>3.1</v>
          </cell>
          <cell r="B500" t="str">
            <v>PATRIMONIO DE LAS ENTIDADES DE GOBIERNO</v>
          </cell>
          <cell r="C500">
            <v>31403754007874.398</v>
          </cell>
          <cell r="D500">
            <v>954747753.85000002</v>
          </cell>
          <cell r="E500">
            <v>0</v>
          </cell>
          <cell r="F500">
            <v>31402799260120.5</v>
          </cell>
          <cell r="G500">
            <v>31402799260</v>
          </cell>
        </row>
        <row r="501">
          <cell r="A501" t="str">
            <v>3.1.05</v>
          </cell>
          <cell r="B501" t="str">
            <v>CAPITAL FISCAL</v>
          </cell>
          <cell r="C501">
            <v>13090486611978.699</v>
          </cell>
          <cell r="D501">
            <v>0</v>
          </cell>
          <cell r="E501">
            <v>0</v>
          </cell>
          <cell r="F501">
            <v>13090486611978.699</v>
          </cell>
          <cell r="G501">
            <v>13090486612</v>
          </cell>
        </row>
        <row r="502">
          <cell r="A502" t="str">
            <v>3.1.05.06</v>
          </cell>
          <cell r="B502" t="str">
            <v>Capital fiscal</v>
          </cell>
          <cell r="C502">
            <v>13090486611978.699</v>
          </cell>
          <cell r="D502">
            <v>0</v>
          </cell>
          <cell r="E502">
            <v>0</v>
          </cell>
          <cell r="F502">
            <v>13090486611978.699</v>
          </cell>
          <cell r="G502">
            <v>13090486612</v>
          </cell>
        </row>
        <row r="503">
          <cell r="A503" t="str">
            <v>3.1.05.06.001</v>
          </cell>
          <cell r="B503" t="str">
            <v>Capital fiscal nación</v>
          </cell>
          <cell r="C503">
            <v>13071508611978.699</v>
          </cell>
          <cell r="D503">
            <v>0</v>
          </cell>
          <cell r="E503">
            <v>0</v>
          </cell>
          <cell r="F503">
            <v>13071508611978.699</v>
          </cell>
          <cell r="G503">
            <v>13071508612</v>
          </cell>
        </row>
        <row r="504">
          <cell r="A504" t="str">
            <v>3.1.05.06.002</v>
          </cell>
          <cell r="B504" t="str">
            <v>Excedentes financieros distribuidos a la entidad</v>
          </cell>
          <cell r="C504">
            <v>18978000000</v>
          </cell>
          <cell r="D504">
            <v>0</v>
          </cell>
          <cell r="E504">
            <v>0</v>
          </cell>
          <cell r="F504">
            <v>18978000000</v>
          </cell>
          <cell r="G504">
            <v>18978000</v>
          </cell>
        </row>
        <row r="505">
          <cell r="A505" t="str">
            <v>3.1.09</v>
          </cell>
          <cell r="B505" t="str">
            <v>RESULTADOS DE EJERCICIOS ANTERIORES</v>
          </cell>
          <cell r="C505">
            <v>18313267395895.699</v>
          </cell>
          <cell r="D505">
            <v>954747753.85000002</v>
          </cell>
          <cell r="E505">
            <v>0</v>
          </cell>
          <cell r="F505">
            <v>18312312648141.801</v>
          </cell>
          <cell r="G505">
            <v>18312312648</v>
          </cell>
        </row>
        <row r="506">
          <cell r="A506" t="str">
            <v>3.1.09.01</v>
          </cell>
          <cell r="B506" t="str">
            <v>Utilidad o excedentes acumulados</v>
          </cell>
          <cell r="C506">
            <v>33482596317076.602</v>
          </cell>
          <cell r="D506">
            <v>954747753.85000002</v>
          </cell>
          <cell r="E506">
            <v>0</v>
          </cell>
          <cell r="F506">
            <v>33481641569322.699</v>
          </cell>
          <cell r="G506">
            <v>33481641569</v>
          </cell>
        </row>
        <row r="507">
          <cell r="A507" t="str">
            <v>3.1.09.01.001</v>
          </cell>
          <cell r="B507" t="str">
            <v>Utilidad o excedentes acumulados</v>
          </cell>
          <cell r="C507">
            <v>31080172385356.102</v>
          </cell>
          <cell r="D507">
            <v>0</v>
          </cell>
          <cell r="E507">
            <v>0</v>
          </cell>
          <cell r="F507">
            <v>31080172385356.102</v>
          </cell>
          <cell r="G507">
            <v>31080172385</v>
          </cell>
        </row>
        <row r="508">
          <cell r="A508" t="str">
            <v>3.1.09.01.002</v>
          </cell>
          <cell r="B508" t="str">
            <v>Corrección de errores de un periodo contable anterior</v>
          </cell>
          <cell r="C508">
            <v>8993013197.7399998</v>
          </cell>
          <cell r="D508">
            <v>954747753.85000002</v>
          </cell>
          <cell r="E508">
            <v>0</v>
          </cell>
          <cell r="F508">
            <v>8038265443.8900003</v>
          </cell>
          <cell r="G508">
            <v>8038265</v>
          </cell>
        </row>
        <row r="509">
          <cell r="A509" t="str">
            <v>3.1.09.01.003</v>
          </cell>
          <cell r="B509" t="str">
            <v>Por cambio de política contable</v>
          </cell>
          <cell r="C509">
            <v>2393430918522.7402</v>
          </cell>
          <cell r="D509">
            <v>0</v>
          </cell>
          <cell r="E509">
            <v>0</v>
          </cell>
          <cell r="F509">
            <v>2393430918522.7402</v>
          </cell>
          <cell r="G509">
            <v>2393430919</v>
          </cell>
        </row>
        <row r="510">
          <cell r="A510" t="str">
            <v>3.1.09.02</v>
          </cell>
          <cell r="B510" t="str">
            <v>Pérdidas o déficits acumulados</v>
          </cell>
          <cell r="C510">
            <v>-15169328921180.9</v>
          </cell>
          <cell r="D510">
            <v>0</v>
          </cell>
          <cell r="E510">
            <v>0</v>
          </cell>
          <cell r="F510">
            <v>-15169328921180.9</v>
          </cell>
          <cell r="G510">
            <v>-15169328921</v>
          </cell>
        </row>
        <row r="511">
          <cell r="A511" t="str">
            <v>3.1.09.02.001</v>
          </cell>
          <cell r="B511" t="str">
            <v>Pérdidas o déficits acumulados</v>
          </cell>
          <cell r="C511">
            <v>-15169328921180.9</v>
          </cell>
          <cell r="D511">
            <v>0</v>
          </cell>
          <cell r="E511">
            <v>0</v>
          </cell>
          <cell r="F511">
            <v>-15169328921180.9</v>
          </cell>
          <cell r="G511">
            <v>-15169328921</v>
          </cell>
        </row>
        <row r="512">
          <cell r="A512" t="str">
            <v>3.1.09.03</v>
          </cell>
          <cell r="B512" t="str">
            <v>Utilidad o excedentes acumulados de la gestion de la liquidación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>3.1.09.03.001</v>
          </cell>
          <cell r="B513" t="str">
            <v>Utilidad o excedentes acumulados de la gestion de la liquidación-entidades en liquidación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3.1.10</v>
          </cell>
          <cell r="B514" t="str">
            <v>RESULTADO DEL EJERCICIO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3.1.10.01</v>
          </cell>
          <cell r="B515" t="str">
            <v>Utilidad o excedente del ejercicio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3.1.10.01.001</v>
          </cell>
          <cell r="B516" t="str">
            <v>Utilidad o excédete del ejercicio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3.1.45</v>
          </cell>
          <cell r="B517" t="str">
            <v>IMPACTOS POR LA TRANSICIÓN AL NUEVO MARCO DE REGULACIÓN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3.1.45.03</v>
          </cell>
          <cell r="B518" t="str">
            <v>Cuentas por cobrar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3.1.45.03.001</v>
          </cell>
          <cell r="B519" t="str">
            <v>Cuentas por cobrar - retiradas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3.1.45.03.002</v>
          </cell>
          <cell r="B520" t="str">
            <v>Cuentas por cobrar - incorporadas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3.1.45.03.003</v>
          </cell>
          <cell r="B521" t="str">
            <v>Cuentas por cobrar - menor valor en medición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 t="str">
            <v>3.1.45.03.004</v>
          </cell>
          <cell r="B522" t="str">
            <v>Cuentas por cobrar - mayor valor en medición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A523" t="str">
            <v>3.1.45.06</v>
          </cell>
          <cell r="B523" t="str">
            <v>Propiedades, planta y equipo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A524" t="str">
            <v>3.1.45.06.001</v>
          </cell>
          <cell r="B524" t="str">
            <v>Propiedades, planta y equipo - retirados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A525" t="str">
            <v>3.1.45.06.003</v>
          </cell>
          <cell r="B525" t="str">
            <v>Propiedades, planta y equipo - menor valor en medición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A526" t="str">
            <v>3.1.45.06.004</v>
          </cell>
          <cell r="B526" t="str">
            <v>Propiedades, planta y equipo - mayor valor en medición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 t="str">
            <v>3.1.45.10</v>
          </cell>
          <cell r="B527" t="str">
            <v>Bienes de uso público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A528" t="str">
            <v>3.1.45.10.001</v>
          </cell>
          <cell r="B528" t="str">
            <v>Bienes de beneficio de uso público - retirados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A529" t="str">
            <v>3.1.45.10.002</v>
          </cell>
          <cell r="B529" t="str">
            <v>Bienes de beneficio de uso público - incorporados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A530" t="str">
            <v>3.1.45.10.003</v>
          </cell>
          <cell r="B530" t="str">
            <v>Bienes de beneficio de uso público - menor valor en medición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A531" t="str">
            <v>3.1.45.10.004</v>
          </cell>
          <cell r="B531" t="str">
            <v>Bienes de beneficio de uso público - mayor valor en medición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 t="str">
            <v>3.1.45.12</v>
          </cell>
          <cell r="B532" t="str">
            <v>Otros activos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3.1.45.12.001</v>
          </cell>
          <cell r="B533" t="str">
            <v>Otros activos - retirados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A534" t="str">
            <v>3.1.45.12.002</v>
          </cell>
          <cell r="B534" t="str">
            <v>Otros activos - incorporados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A535" t="str">
            <v>3.1.45.12.004</v>
          </cell>
          <cell r="B535" t="str">
            <v>Otros activos - mayor valor en medición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A536" t="str">
            <v>3.1.45.14</v>
          </cell>
          <cell r="B536" t="str">
            <v>Préstamos por pagar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A537" t="str">
            <v>3.1.45.14.002</v>
          </cell>
          <cell r="B537" t="str">
            <v>Préstamos por pagar - incorporados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A538" t="str">
            <v>3.1.45.15</v>
          </cell>
          <cell r="B538" t="str">
            <v>Cuentas por pagar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A539" t="str">
            <v>3.1.45.15.001</v>
          </cell>
          <cell r="B539" t="str">
            <v>Cuentas por pagar - retirados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 t="str">
            <v>3.1.45.15.002</v>
          </cell>
          <cell r="B540" t="str">
            <v>Cuentas por pagar - incorporados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A541" t="str">
            <v>3.1.45.15.003</v>
          </cell>
          <cell r="B541" t="str">
            <v>Cuentas por pagar - menor valor en medición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A542" t="str">
            <v>3.1.45.15.004</v>
          </cell>
          <cell r="B542" t="str">
            <v>Cuentas por pagar - mayor valor en medición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 t="str">
            <v>3.1.45.18</v>
          </cell>
          <cell r="B543" t="str">
            <v>Provisiones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A544" t="str">
            <v>3.1.45.18.001</v>
          </cell>
          <cell r="B544" t="str">
            <v>Provisiones - retirados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A545" t="str">
            <v>3.1.45.18.002</v>
          </cell>
          <cell r="B545" t="str">
            <v>Provisiones - incorporados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3.1.45.18.003</v>
          </cell>
          <cell r="B546" t="str">
            <v>Provisiones - menor valor en medición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3.1.45.18.004</v>
          </cell>
          <cell r="B547" t="str">
            <v>Provisiones - mayor valor en medición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3.1.45.19</v>
          </cell>
          <cell r="B548" t="str">
            <v>Otros pasivos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3.1.45.19.001</v>
          </cell>
          <cell r="B549" t="str">
            <v>Otros pasivos - retirados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A550" t="str">
            <v>3.1.45.19.002</v>
          </cell>
          <cell r="B550" t="str">
            <v>Otros pasivos - incorporados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A551" t="str">
            <v>3.1.45.19.003</v>
          </cell>
          <cell r="B551" t="str">
            <v>Otros pasivos - menor valor en medición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A552" t="str">
            <v>3.1.45.19.004</v>
          </cell>
          <cell r="B552" t="str">
            <v>Otros pasivos - mayor valor en medición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A553" t="str">
            <v>3.1.45.90</v>
          </cell>
          <cell r="B553" t="str">
            <v>Otros impactos por transición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A554" t="str">
            <v>3.1.45.90.001</v>
          </cell>
          <cell r="B554" t="str">
            <v>Reclasificación de otras partidas patrimoniales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A555">
            <v>4</v>
          </cell>
          <cell r="B555" t="str">
            <v>INGRESOS</v>
          </cell>
          <cell r="C555">
            <v>1373341602658.75</v>
          </cell>
          <cell r="D555">
            <v>97886604.900000006</v>
          </cell>
          <cell r="E555">
            <v>134725816737.32001</v>
          </cell>
          <cell r="F555">
            <v>1507969532791.1699</v>
          </cell>
          <cell r="G555">
            <v>1507969533</v>
          </cell>
        </row>
        <row r="556">
          <cell r="A556" t="str">
            <v>4.1</v>
          </cell>
          <cell r="B556" t="str">
            <v>INGRESOS FISCALES</v>
          </cell>
          <cell r="C556">
            <v>137109820368.3</v>
          </cell>
          <cell r="D556">
            <v>0</v>
          </cell>
          <cell r="E556">
            <v>34834638676.639999</v>
          </cell>
          <cell r="F556">
            <v>171944459044.94</v>
          </cell>
          <cell r="G556">
            <v>171944459</v>
          </cell>
        </row>
        <row r="557">
          <cell r="A557" t="str">
            <v>4.1.10</v>
          </cell>
          <cell r="B557" t="str">
            <v>NO TRIBUTARIOS</v>
          </cell>
          <cell r="C557">
            <v>137109820368.3</v>
          </cell>
          <cell r="D557">
            <v>0</v>
          </cell>
          <cell r="E557">
            <v>34834638676.639999</v>
          </cell>
          <cell r="F557">
            <v>171944459044.94</v>
          </cell>
          <cell r="G557">
            <v>171944459</v>
          </cell>
        </row>
        <row r="558">
          <cell r="A558" t="str">
            <v>4.1.10.02</v>
          </cell>
          <cell r="B558" t="str">
            <v>Multas y sanciones</v>
          </cell>
          <cell r="C558">
            <v>8133074787.79</v>
          </cell>
          <cell r="D558">
            <v>0</v>
          </cell>
          <cell r="E558">
            <v>0</v>
          </cell>
          <cell r="F558">
            <v>8133074787.79</v>
          </cell>
          <cell r="G558">
            <v>8133075</v>
          </cell>
        </row>
        <row r="559">
          <cell r="A559" t="str">
            <v>4.1.10.02.004</v>
          </cell>
          <cell r="B559" t="str">
            <v>Sanciones contractuales</v>
          </cell>
          <cell r="C559">
            <v>8133074787.79</v>
          </cell>
          <cell r="D559">
            <v>0</v>
          </cell>
          <cell r="E559">
            <v>0</v>
          </cell>
          <cell r="F559">
            <v>8133074787.79</v>
          </cell>
          <cell r="G559">
            <v>8133075</v>
          </cell>
        </row>
        <row r="560">
          <cell r="A560" t="str">
            <v>4.1.10.11</v>
          </cell>
          <cell r="B560" t="str">
            <v>Peajes</v>
          </cell>
          <cell r="C560">
            <v>14806300000</v>
          </cell>
          <cell r="D560">
            <v>0</v>
          </cell>
          <cell r="E560">
            <v>16094509758.639999</v>
          </cell>
          <cell r="F560">
            <v>30900809758.639999</v>
          </cell>
          <cell r="G560">
            <v>30900810</v>
          </cell>
        </row>
        <row r="561">
          <cell r="A561" t="str">
            <v>4.1.10.11.001</v>
          </cell>
          <cell r="B561" t="str">
            <v>Peajes</v>
          </cell>
          <cell r="C561">
            <v>14806300000</v>
          </cell>
          <cell r="D561">
            <v>0</v>
          </cell>
          <cell r="E561">
            <v>16094509758.639999</v>
          </cell>
          <cell r="F561">
            <v>30900809758.639999</v>
          </cell>
          <cell r="G561">
            <v>30900810</v>
          </cell>
        </row>
        <row r="562">
          <cell r="A562" t="str">
            <v>4.1.10.34</v>
          </cell>
          <cell r="B562" t="str">
            <v>Derechos de tránsito</v>
          </cell>
          <cell r="C562">
            <v>114170445580.50999</v>
          </cell>
          <cell r="D562">
            <v>0</v>
          </cell>
          <cell r="E562">
            <v>18740128918</v>
          </cell>
          <cell r="F562">
            <v>132910574498.50999</v>
          </cell>
          <cell r="G562">
            <v>132910574</v>
          </cell>
        </row>
        <row r="563">
          <cell r="A563" t="str">
            <v>4.1.10.34.001</v>
          </cell>
          <cell r="B563" t="str">
            <v>Derechos de tránsito</v>
          </cell>
          <cell r="C563">
            <v>114170445580.50999</v>
          </cell>
          <cell r="D563">
            <v>0</v>
          </cell>
          <cell r="E563">
            <v>18740128918</v>
          </cell>
          <cell r="F563">
            <v>132910574498.50999</v>
          </cell>
          <cell r="G563">
            <v>132910574</v>
          </cell>
        </row>
        <row r="564">
          <cell r="A564" t="str">
            <v>4.4</v>
          </cell>
          <cell r="B564" t="str">
            <v>TRANSFERENCIAS Y SUBVENCIONES</v>
          </cell>
          <cell r="C564">
            <v>82688932.400000006</v>
          </cell>
          <cell r="D564">
            <v>0</v>
          </cell>
          <cell r="E564">
            <v>0</v>
          </cell>
          <cell r="F564">
            <v>82688932.400000006</v>
          </cell>
          <cell r="G564">
            <v>82689</v>
          </cell>
        </row>
        <row r="565">
          <cell r="A565" t="str">
            <v>4.4.28</v>
          </cell>
          <cell r="B565" t="str">
            <v>OTRAS TRANSFERENCIAS</v>
          </cell>
          <cell r="C565">
            <v>82688932.400000006</v>
          </cell>
          <cell r="D565">
            <v>0</v>
          </cell>
          <cell r="E565">
            <v>0</v>
          </cell>
          <cell r="F565">
            <v>82688932.400000006</v>
          </cell>
          <cell r="G565">
            <v>82689</v>
          </cell>
        </row>
        <row r="566">
          <cell r="A566" t="str">
            <v>4.4.28.07</v>
          </cell>
          <cell r="B566" t="str">
            <v>Otros bienes, derechos y recursos en efectivo procedentes de entidades de gobierno</v>
          </cell>
          <cell r="C566">
            <v>82688932.400000006</v>
          </cell>
          <cell r="D566">
            <v>0</v>
          </cell>
          <cell r="E566">
            <v>0</v>
          </cell>
          <cell r="F566">
            <v>82688932.400000006</v>
          </cell>
          <cell r="G566">
            <v>82689</v>
          </cell>
        </row>
        <row r="567">
          <cell r="A567" t="str">
            <v>4.4.28.07.001</v>
          </cell>
          <cell r="B567" t="str">
            <v>Otros bienes, derechos y recursos en efectivo recibidos de entidades de gobierno</v>
          </cell>
          <cell r="C567">
            <v>82688932.400000006</v>
          </cell>
          <cell r="D567">
            <v>0</v>
          </cell>
          <cell r="E567">
            <v>0</v>
          </cell>
          <cell r="F567">
            <v>82688932.400000006</v>
          </cell>
          <cell r="G567">
            <v>82689</v>
          </cell>
        </row>
        <row r="568">
          <cell r="A568" t="str">
            <v>4.7</v>
          </cell>
          <cell r="B568" t="str">
            <v>OPERACIONES INTERISTITUCIONALES</v>
          </cell>
          <cell r="C568">
            <v>1052010747363.15</v>
          </cell>
          <cell r="D568">
            <v>0</v>
          </cell>
          <cell r="E568">
            <v>99450921215.809998</v>
          </cell>
          <cell r="F568">
            <v>1151461668578.96</v>
          </cell>
          <cell r="G568">
            <v>1151461669</v>
          </cell>
        </row>
        <row r="569">
          <cell r="A569" t="str">
            <v>4.7.05</v>
          </cell>
          <cell r="B569" t="str">
            <v>FONDOS RECIBIDOS</v>
          </cell>
          <cell r="C569">
            <v>1050337942462.15</v>
          </cell>
          <cell r="D569">
            <v>0</v>
          </cell>
          <cell r="E569">
            <v>99094738505.259995</v>
          </cell>
          <cell r="F569">
            <v>1149432680967.4099</v>
          </cell>
          <cell r="G569">
            <v>1149432681</v>
          </cell>
        </row>
        <row r="570">
          <cell r="A570" t="str">
            <v>4.7.05.08</v>
          </cell>
          <cell r="B570" t="str">
            <v>Funcionamiento</v>
          </cell>
          <cell r="C570">
            <v>458876967</v>
          </cell>
          <cell r="D570">
            <v>0</v>
          </cell>
          <cell r="E570">
            <v>98068350</v>
          </cell>
          <cell r="F570">
            <v>556945317</v>
          </cell>
          <cell r="G570">
            <v>556945</v>
          </cell>
        </row>
        <row r="571">
          <cell r="A571" t="str">
            <v>4.7.05.09</v>
          </cell>
          <cell r="B571" t="str">
            <v>Servicio de la deuda</v>
          </cell>
          <cell r="C571">
            <v>697064471822</v>
          </cell>
          <cell r="D571">
            <v>0</v>
          </cell>
          <cell r="E571">
            <v>95451832158</v>
          </cell>
          <cell r="F571">
            <v>792516303980</v>
          </cell>
          <cell r="G571">
            <v>792516304</v>
          </cell>
        </row>
        <row r="572">
          <cell r="A572" t="str">
            <v>4.7.05.10</v>
          </cell>
          <cell r="B572" t="str">
            <v>Inversión</v>
          </cell>
          <cell r="C572">
            <v>352814593673.15002</v>
          </cell>
          <cell r="D572">
            <v>0</v>
          </cell>
          <cell r="E572">
            <v>3544837997.2600002</v>
          </cell>
          <cell r="F572">
            <v>356359431670.40997</v>
          </cell>
          <cell r="G572">
            <v>356359432</v>
          </cell>
        </row>
        <row r="573">
          <cell r="A573" t="str">
            <v>4.7.22</v>
          </cell>
          <cell r="B573" t="str">
            <v>OPERACIONES SIN FLUJO DE EFECTIVO</v>
          </cell>
          <cell r="C573">
            <v>1672804901</v>
          </cell>
          <cell r="D573">
            <v>0</v>
          </cell>
          <cell r="E573">
            <v>356182710.55000001</v>
          </cell>
          <cell r="F573">
            <v>2028987611.55</v>
          </cell>
          <cell r="G573">
            <v>2028988</v>
          </cell>
        </row>
        <row r="574">
          <cell r="A574" t="str">
            <v>4.7.22.01</v>
          </cell>
          <cell r="B574" t="str">
            <v>Cruce de cuentas</v>
          </cell>
          <cell r="C574">
            <v>1672804901</v>
          </cell>
          <cell r="D574">
            <v>0</v>
          </cell>
          <cell r="E574">
            <v>356182710.55000001</v>
          </cell>
          <cell r="F574">
            <v>2028987611.55</v>
          </cell>
          <cell r="G574">
            <v>2028988</v>
          </cell>
        </row>
        <row r="575">
          <cell r="A575" t="str">
            <v>4.8</v>
          </cell>
          <cell r="B575" t="str">
            <v>OTROS INGRESOS</v>
          </cell>
          <cell r="C575">
            <v>184138345994.89999</v>
          </cell>
          <cell r="D575">
            <v>97886604.900000006</v>
          </cell>
          <cell r="E575">
            <v>440256844.87</v>
          </cell>
          <cell r="F575">
            <v>184480716234.87</v>
          </cell>
          <cell r="G575">
            <v>184480716</v>
          </cell>
        </row>
        <row r="576">
          <cell r="A576" t="str">
            <v>4.8.02</v>
          </cell>
          <cell r="B576" t="str">
            <v>FINANCIEROS</v>
          </cell>
          <cell r="C576">
            <v>29194031390.209999</v>
          </cell>
          <cell r="D576">
            <v>88801344.900000006</v>
          </cell>
          <cell r="E576">
            <v>387287328.37</v>
          </cell>
          <cell r="F576">
            <v>29492517373.68</v>
          </cell>
          <cell r="G576">
            <v>29492517</v>
          </cell>
        </row>
        <row r="577">
          <cell r="A577" t="str">
            <v>4.8.02.01</v>
          </cell>
          <cell r="B577" t="str">
            <v>Intereses sobre depósitos en instituciones financieras</v>
          </cell>
          <cell r="C577">
            <v>15523850.380000001</v>
          </cell>
          <cell r="D577">
            <v>88801344.900000006</v>
          </cell>
          <cell r="E577">
            <v>90366804.810000002</v>
          </cell>
          <cell r="F577">
            <v>17089310.289999999</v>
          </cell>
          <cell r="G577">
            <v>17089</v>
          </cell>
        </row>
        <row r="578">
          <cell r="A578" t="str">
            <v>4.8.02.01.001</v>
          </cell>
          <cell r="B578" t="str">
            <v>Intereses sobre depósitos en instituciones financieras</v>
          </cell>
          <cell r="C578">
            <v>15523850.380000001</v>
          </cell>
          <cell r="D578">
            <v>88801344.900000006</v>
          </cell>
          <cell r="E578">
            <v>90366804.810000002</v>
          </cell>
          <cell r="F578">
            <v>17089310.289999999</v>
          </cell>
          <cell r="G578">
            <v>17089</v>
          </cell>
        </row>
        <row r="579">
          <cell r="A579" t="str">
            <v>4.8.02.32</v>
          </cell>
          <cell r="B579" t="str">
            <v>Rendimientos sobre recursos entregados en administración</v>
          </cell>
          <cell r="C579">
            <v>26583464158.799999</v>
          </cell>
          <cell r="D579">
            <v>0</v>
          </cell>
          <cell r="E579">
            <v>2252841.13</v>
          </cell>
          <cell r="F579">
            <v>26585716999.93</v>
          </cell>
          <cell r="G579">
            <v>26585717</v>
          </cell>
        </row>
        <row r="580">
          <cell r="A580" t="str">
            <v>4.8.02.32.001</v>
          </cell>
          <cell r="B580" t="str">
            <v>Rendimientos sobre recursos entregados en administración</v>
          </cell>
          <cell r="C580">
            <v>26583464158.799999</v>
          </cell>
          <cell r="D580">
            <v>0</v>
          </cell>
          <cell r="E580">
            <v>2252841.13</v>
          </cell>
          <cell r="F580">
            <v>26585716999.93</v>
          </cell>
          <cell r="G580">
            <v>26585717</v>
          </cell>
        </row>
        <row r="581">
          <cell r="A581" t="str">
            <v>4.8.02.90</v>
          </cell>
          <cell r="B581" t="str">
            <v>Otros ingresos financieros</v>
          </cell>
          <cell r="C581">
            <v>2595043381.0300002</v>
          </cell>
          <cell r="D581">
            <v>0</v>
          </cell>
          <cell r="E581">
            <v>294667682.43000001</v>
          </cell>
          <cell r="F581">
            <v>2889711063.46</v>
          </cell>
          <cell r="G581">
            <v>2889711</v>
          </cell>
        </row>
        <row r="582">
          <cell r="A582" t="str">
            <v>4.8.02.90.001</v>
          </cell>
          <cell r="B582" t="str">
            <v>Otros ingresos financieros</v>
          </cell>
          <cell r="C582">
            <v>390280</v>
          </cell>
          <cell r="D582">
            <v>0</v>
          </cell>
          <cell r="E582">
            <v>0</v>
          </cell>
          <cell r="F582">
            <v>390280</v>
          </cell>
          <cell r="G582">
            <v>390</v>
          </cell>
        </row>
        <row r="583">
          <cell r="A583" t="str">
            <v>4.8.02.90.002</v>
          </cell>
          <cell r="B583" t="str">
            <v>Recursos de la entidad concedente en patrimonios autónomos constituidos por los concesionarios</v>
          </cell>
          <cell r="C583">
            <v>2594653101.0300002</v>
          </cell>
          <cell r="D583">
            <v>0</v>
          </cell>
          <cell r="E583">
            <v>294667682.43000001</v>
          </cell>
          <cell r="F583">
            <v>2889320783.46</v>
          </cell>
          <cell r="G583">
            <v>2889321</v>
          </cell>
        </row>
        <row r="584">
          <cell r="A584" t="str">
            <v>4.8.06</v>
          </cell>
          <cell r="B584" t="str">
            <v>AJUSTE POR DIFERENCIA EN CAMBIO</v>
          </cell>
          <cell r="C584">
            <v>96290778.590000004</v>
          </cell>
          <cell r="D584">
            <v>0</v>
          </cell>
          <cell r="E584">
            <v>0</v>
          </cell>
          <cell r="F584">
            <v>96290778.590000004</v>
          </cell>
          <cell r="G584">
            <v>96291</v>
          </cell>
        </row>
        <row r="585">
          <cell r="A585" t="str">
            <v>4.8.06.02</v>
          </cell>
          <cell r="B585" t="str">
            <v>Cuentas por cobrar</v>
          </cell>
          <cell r="C585">
            <v>96290778.590000004</v>
          </cell>
          <cell r="D585">
            <v>0</v>
          </cell>
          <cell r="E585">
            <v>0</v>
          </cell>
          <cell r="F585">
            <v>96290778.590000004</v>
          </cell>
          <cell r="G585">
            <v>96291</v>
          </cell>
        </row>
        <row r="586">
          <cell r="A586" t="str">
            <v>4.8.06.02.001</v>
          </cell>
          <cell r="B586" t="str">
            <v>Cuentas por cobrar</v>
          </cell>
          <cell r="C586">
            <v>96290778.590000004</v>
          </cell>
          <cell r="D586">
            <v>0</v>
          </cell>
          <cell r="E586">
            <v>0</v>
          </cell>
          <cell r="F586">
            <v>96290778.590000004</v>
          </cell>
          <cell r="G586">
            <v>96291</v>
          </cell>
        </row>
        <row r="587">
          <cell r="A587" t="str">
            <v>4.8.08</v>
          </cell>
          <cell r="B587" t="str">
            <v>INGRESOS DIVERSOS</v>
          </cell>
          <cell r="C587">
            <v>154848023826.10001</v>
          </cell>
          <cell r="D587">
            <v>9085260</v>
          </cell>
          <cell r="E587">
            <v>52969516.5</v>
          </cell>
          <cell r="F587">
            <v>154891908082.60001</v>
          </cell>
          <cell r="G587">
            <v>154891908</v>
          </cell>
        </row>
        <row r="588">
          <cell r="A588" t="str">
            <v>4.8.08.17</v>
          </cell>
          <cell r="B588" t="str">
            <v>Arrendamiento operativo</v>
          </cell>
          <cell r="C588">
            <v>491807597.44</v>
          </cell>
          <cell r="D588">
            <v>0</v>
          </cell>
          <cell r="E588">
            <v>52969516.409999996</v>
          </cell>
          <cell r="F588">
            <v>544777113.85000002</v>
          </cell>
          <cell r="G588">
            <v>544777</v>
          </cell>
        </row>
        <row r="589">
          <cell r="A589" t="str">
            <v>4.8.08.17.001</v>
          </cell>
          <cell r="B589" t="str">
            <v>Arrendamientos operativos</v>
          </cell>
          <cell r="C589">
            <v>491807597.44</v>
          </cell>
          <cell r="D589">
            <v>0</v>
          </cell>
          <cell r="E589">
            <v>52969516.409999996</v>
          </cell>
          <cell r="F589">
            <v>544777113.85000002</v>
          </cell>
          <cell r="G589">
            <v>544777</v>
          </cell>
        </row>
        <row r="590">
          <cell r="A590" t="str">
            <v>4.8.08.26</v>
          </cell>
          <cell r="B590" t="str">
            <v>Recuperaciones</v>
          </cell>
          <cell r="C590">
            <v>22145514693.93</v>
          </cell>
          <cell r="D590">
            <v>0</v>
          </cell>
          <cell r="E590">
            <v>0.09</v>
          </cell>
          <cell r="F590">
            <v>22145514694.02</v>
          </cell>
          <cell r="G590">
            <v>22145515</v>
          </cell>
        </row>
        <row r="591">
          <cell r="A591" t="str">
            <v>4.8.08.26.001</v>
          </cell>
          <cell r="B591" t="str">
            <v>Recuperaciones</v>
          </cell>
          <cell r="C591">
            <v>6070131578.0699997</v>
          </cell>
          <cell r="D591">
            <v>0</v>
          </cell>
          <cell r="E591">
            <v>0.09</v>
          </cell>
          <cell r="F591">
            <v>6070131578.1599998</v>
          </cell>
          <cell r="G591">
            <v>6070132</v>
          </cell>
        </row>
        <row r="592">
          <cell r="A592" t="str">
            <v>4.8.08.26.002</v>
          </cell>
          <cell r="B592" t="str">
            <v>Recuperaciones-provisiones- ajuste vigencia anterior</v>
          </cell>
          <cell r="C592">
            <v>16075383115.860001</v>
          </cell>
          <cell r="D592">
            <v>0</v>
          </cell>
          <cell r="E592">
            <v>0</v>
          </cell>
          <cell r="F592">
            <v>16075383115.860001</v>
          </cell>
          <cell r="G592">
            <v>16075383</v>
          </cell>
        </row>
        <row r="593">
          <cell r="A593" t="str">
            <v>4.8.08.28</v>
          </cell>
          <cell r="B593" t="str">
            <v>Indemnizaciones</v>
          </cell>
          <cell r="C593">
            <v>1450239521.78</v>
          </cell>
          <cell r="D593">
            <v>0</v>
          </cell>
          <cell r="E593">
            <v>0</v>
          </cell>
          <cell r="F593">
            <v>1450239521.78</v>
          </cell>
          <cell r="G593">
            <v>1450240</v>
          </cell>
        </row>
        <row r="594">
          <cell r="A594" t="str">
            <v>4.8.08.28.001</v>
          </cell>
          <cell r="B594" t="str">
            <v>Indemnizaciones</v>
          </cell>
          <cell r="C594">
            <v>1450239521.78</v>
          </cell>
          <cell r="D594">
            <v>0</v>
          </cell>
          <cell r="E594">
            <v>0</v>
          </cell>
          <cell r="F594">
            <v>1450239521.78</v>
          </cell>
          <cell r="G594">
            <v>1450240</v>
          </cell>
        </row>
        <row r="595">
          <cell r="A595" t="str">
            <v>4.8.08.52</v>
          </cell>
          <cell r="B595" t="str">
            <v>Amortización del pasivo diferido de la entidad concedente</v>
          </cell>
          <cell r="C595">
            <v>130742291492.95</v>
          </cell>
          <cell r="D595">
            <v>0</v>
          </cell>
          <cell r="E595">
            <v>0</v>
          </cell>
          <cell r="F595">
            <v>130742291492.95</v>
          </cell>
          <cell r="G595">
            <v>130742291</v>
          </cell>
        </row>
        <row r="596">
          <cell r="A596" t="str">
            <v>4.8.08.52.001</v>
          </cell>
          <cell r="B596" t="str">
            <v>Amortización del pasivo diferido de la entidad concedente</v>
          </cell>
          <cell r="C596">
            <v>130742291492.95</v>
          </cell>
          <cell r="D596">
            <v>0</v>
          </cell>
          <cell r="E596">
            <v>0</v>
          </cell>
          <cell r="F596">
            <v>130742291492.95</v>
          </cell>
          <cell r="G596">
            <v>130742291</v>
          </cell>
        </row>
        <row r="597">
          <cell r="A597" t="str">
            <v>4.8.08.62</v>
          </cell>
          <cell r="B597" t="str">
            <v>Costas procesales a favor de la entidad</v>
          </cell>
          <cell r="C597">
            <v>18170520</v>
          </cell>
          <cell r="D597">
            <v>9085260</v>
          </cell>
          <cell r="E597">
            <v>0</v>
          </cell>
          <cell r="F597">
            <v>9085260</v>
          </cell>
          <cell r="G597">
            <v>9085</v>
          </cell>
        </row>
        <row r="598">
          <cell r="A598" t="str">
            <v>4.8.08.62.001</v>
          </cell>
          <cell r="B598" t="str">
            <v>Costas procesales a favor de la entidad</v>
          </cell>
          <cell r="C598">
            <v>18170520</v>
          </cell>
          <cell r="D598">
            <v>9085260</v>
          </cell>
          <cell r="E598">
            <v>0</v>
          </cell>
          <cell r="F598">
            <v>9085260</v>
          </cell>
          <cell r="G598">
            <v>9085</v>
          </cell>
        </row>
        <row r="599">
          <cell r="A599">
            <v>5</v>
          </cell>
          <cell r="B599" t="str">
            <v>GASTOS</v>
          </cell>
          <cell r="C599">
            <v>824829374379.76001</v>
          </cell>
          <cell r="D599">
            <v>18367758906.709999</v>
          </cell>
          <cell r="E599">
            <v>38113655.700000003</v>
          </cell>
          <cell r="F599">
            <v>843159019630.77002</v>
          </cell>
          <cell r="G599">
            <v>843159020</v>
          </cell>
        </row>
        <row r="600">
          <cell r="A600" t="str">
            <v>5.1</v>
          </cell>
          <cell r="B600" t="str">
            <v>DE ADMINISTRACIÓN Y OPERACIÓN</v>
          </cell>
          <cell r="C600">
            <v>104003881223.77</v>
          </cell>
          <cell r="D600">
            <v>15775949684.040001</v>
          </cell>
          <cell r="E600">
            <v>37573655.700000003</v>
          </cell>
          <cell r="F600">
            <v>119742257252.11</v>
          </cell>
          <cell r="G600">
            <v>119742257</v>
          </cell>
        </row>
        <row r="601">
          <cell r="A601" t="str">
            <v>5.1.01</v>
          </cell>
          <cell r="B601" t="str">
            <v>SUELDOS Y SALARIOS</v>
          </cell>
          <cell r="C601">
            <v>20209956923</v>
          </cell>
          <cell r="D601">
            <v>2779065271</v>
          </cell>
          <cell r="E601">
            <v>0</v>
          </cell>
          <cell r="F601">
            <v>22989022194</v>
          </cell>
          <cell r="G601">
            <v>22989022</v>
          </cell>
        </row>
        <row r="602">
          <cell r="A602" t="str">
            <v>5.1.01.01</v>
          </cell>
          <cell r="B602" t="str">
            <v>Sueldos</v>
          </cell>
          <cell r="C602">
            <v>16270231283</v>
          </cell>
          <cell r="D602">
            <v>2262265344</v>
          </cell>
          <cell r="E602">
            <v>0</v>
          </cell>
          <cell r="F602">
            <v>18532496627</v>
          </cell>
          <cell r="G602">
            <v>18532497</v>
          </cell>
        </row>
        <row r="603">
          <cell r="A603" t="str">
            <v>5.1.01.01.001</v>
          </cell>
          <cell r="B603" t="str">
            <v>Sueldos</v>
          </cell>
          <cell r="C603">
            <v>16270231283</v>
          </cell>
          <cell r="D603">
            <v>2262265344</v>
          </cell>
          <cell r="E603">
            <v>0</v>
          </cell>
          <cell r="F603">
            <v>18532496627</v>
          </cell>
          <cell r="G603">
            <v>18532497</v>
          </cell>
        </row>
        <row r="604">
          <cell r="A604" t="str">
            <v>5.1.01.03</v>
          </cell>
          <cell r="B604" t="str">
            <v>Horas extras y festivos</v>
          </cell>
          <cell r="C604">
            <v>57938050</v>
          </cell>
          <cell r="D604">
            <v>13603978</v>
          </cell>
          <cell r="E604">
            <v>0</v>
          </cell>
          <cell r="F604">
            <v>71542028</v>
          </cell>
          <cell r="G604">
            <v>71542</v>
          </cell>
        </row>
        <row r="605">
          <cell r="A605" t="str">
            <v>5.1.01.03.001</v>
          </cell>
          <cell r="B605" t="str">
            <v>Horas extras y festivos</v>
          </cell>
          <cell r="C605">
            <v>57938050</v>
          </cell>
          <cell r="D605">
            <v>13603978</v>
          </cell>
          <cell r="E605">
            <v>0</v>
          </cell>
          <cell r="F605">
            <v>71542028</v>
          </cell>
          <cell r="G605">
            <v>71542</v>
          </cell>
        </row>
        <row r="606">
          <cell r="A606" t="str">
            <v>5.1.01.10</v>
          </cell>
          <cell r="B606" t="str">
            <v>Prima técnica</v>
          </cell>
          <cell r="C606">
            <v>3238414097</v>
          </cell>
          <cell r="D606">
            <v>387361754</v>
          </cell>
          <cell r="E606">
            <v>0</v>
          </cell>
          <cell r="F606">
            <v>3625775851</v>
          </cell>
          <cell r="G606">
            <v>3625776</v>
          </cell>
        </row>
        <row r="607">
          <cell r="A607" t="str">
            <v>5.1.01.10.001</v>
          </cell>
          <cell r="B607" t="str">
            <v>Prima técnica</v>
          </cell>
          <cell r="C607">
            <v>3238414097</v>
          </cell>
          <cell r="D607">
            <v>387361754</v>
          </cell>
          <cell r="E607">
            <v>0</v>
          </cell>
          <cell r="F607">
            <v>3625775851</v>
          </cell>
          <cell r="G607">
            <v>3625776</v>
          </cell>
        </row>
        <row r="608">
          <cell r="A608" t="str">
            <v>5.1.01.19</v>
          </cell>
          <cell r="B608" t="str">
            <v>Bonificaciones</v>
          </cell>
          <cell r="C608">
            <v>639125592</v>
          </cell>
          <cell r="D608">
            <v>115264432</v>
          </cell>
          <cell r="E608">
            <v>0</v>
          </cell>
          <cell r="F608">
            <v>754390024</v>
          </cell>
          <cell r="G608">
            <v>754390</v>
          </cell>
        </row>
        <row r="609">
          <cell r="A609" t="str">
            <v>5.1.01.19.001</v>
          </cell>
          <cell r="B609" t="str">
            <v>Bonificaciones - corto plazo</v>
          </cell>
          <cell r="C609">
            <v>639125592</v>
          </cell>
          <cell r="D609">
            <v>115264432</v>
          </cell>
          <cell r="E609">
            <v>0</v>
          </cell>
          <cell r="F609">
            <v>754390024</v>
          </cell>
          <cell r="G609">
            <v>754390</v>
          </cell>
        </row>
        <row r="610">
          <cell r="A610" t="str">
            <v>5.1.01.23</v>
          </cell>
          <cell r="B610" t="str">
            <v>Auxilio de transporte</v>
          </cell>
          <cell r="C610">
            <v>2620748</v>
          </cell>
          <cell r="D610">
            <v>351516</v>
          </cell>
          <cell r="E610">
            <v>0</v>
          </cell>
          <cell r="F610">
            <v>2972264</v>
          </cell>
          <cell r="G610">
            <v>2972</v>
          </cell>
        </row>
        <row r="611">
          <cell r="A611" t="str">
            <v>5.1.01.23.001</v>
          </cell>
          <cell r="B611" t="str">
            <v>Auxilio de transporte</v>
          </cell>
          <cell r="C611">
            <v>2620748</v>
          </cell>
          <cell r="D611">
            <v>351516</v>
          </cell>
          <cell r="E611">
            <v>0</v>
          </cell>
          <cell r="F611">
            <v>2972264</v>
          </cell>
          <cell r="G611">
            <v>2972</v>
          </cell>
        </row>
        <row r="612">
          <cell r="A612" t="str">
            <v>5.1.01.60</v>
          </cell>
          <cell r="B612" t="str">
            <v>Subsidio de alimentación</v>
          </cell>
          <cell r="C612">
            <v>1627153</v>
          </cell>
          <cell r="D612">
            <v>218247</v>
          </cell>
          <cell r="E612">
            <v>0</v>
          </cell>
          <cell r="F612">
            <v>1845400</v>
          </cell>
          <cell r="G612">
            <v>1845</v>
          </cell>
        </row>
        <row r="613">
          <cell r="A613" t="str">
            <v>5.1.01.60.001</v>
          </cell>
          <cell r="B613" t="str">
            <v>Subsidio de alimentación</v>
          </cell>
          <cell r="C613">
            <v>1627153</v>
          </cell>
          <cell r="D613">
            <v>218247</v>
          </cell>
          <cell r="E613">
            <v>0</v>
          </cell>
          <cell r="F613">
            <v>1845400</v>
          </cell>
          <cell r="G613">
            <v>1845</v>
          </cell>
        </row>
        <row r="614">
          <cell r="A614" t="str">
            <v>5.1.03</v>
          </cell>
          <cell r="B614" t="str">
            <v>CONTRIBUCIONES EFECTIVAS</v>
          </cell>
          <cell r="C614">
            <v>4813054500</v>
          </cell>
          <cell r="D614">
            <v>627615300</v>
          </cell>
          <cell r="E614">
            <v>0</v>
          </cell>
          <cell r="F614">
            <v>5440669800</v>
          </cell>
          <cell r="G614">
            <v>5440670</v>
          </cell>
        </row>
        <row r="615">
          <cell r="A615" t="str">
            <v>5.1.03.02</v>
          </cell>
          <cell r="B615" t="str">
            <v>Aportes a cajas de compensación familiar</v>
          </cell>
          <cell r="C615">
            <v>808958500</v>
          </cell>
          <cell r="D615">
            <v>100902700</v>
          </cell>
          <cell r="E615">
            <v>0</v>
          </cell>
          <cell r="F615">
            <v>909861200</v>
          </cell>
          <cell r="G615">
            <v>909861</v>
          </cell>
        </row>
        <row r="616">
          <cell r="A616" t="str">
            <v>5.1.03.02.001</v>
          </cell>
          <cell r="B616" t="str">
            <v>Aportes a cajas de compensación familiar</v>
          </cell>
          <cell r="C616">
            <v>808958500</v>
          </cell>
          <cell r="D616">
            <v>100902700</v>
          </cell>
          <cell r="E616">
            <v>0</v>
          </cell>
          <cell r="F616">
            <v>909861200</v>
          </cell>
          <cell r="G616">
            <v>909861</v>
          </cell>
        </row>
        <row r="617">
          <cell r="A617" t="str">
            <v>5.1.03.03</v>
          </cell>
          <cell r="B617" t="str">
            <v>Cotizaciones a seguridad social en salud</v>
          </cell>
          <cell r="C617">
            <v>1620955600</v>
          </cell>
          <cell r="D617">
            <v>213020800</v>
          </cell>
          <cell r="E617">
            <v>0</v>
          </cell>
          <cell r="F617">
            <v>1833976400</v>
          </cell>
          <cell r="G617">
            <v>1833976</v>
          </cell>
        </row>
        <row r="618">
          <cell r="A618" t="str">
            <v>5.1.03.03.001</v>
          </cell>
          <cell r="B618" t="str">
            <v>Cotizaciones a seguridad social en salud</v>
          </cell>
          <cell r="C618">
            <v>1620955600</v>
          </cell>
          <cell r="D618">
            <v>213020800</v>
          </cell>
          <cell r="E618">
            <v>0</v>
          </cell>
          <cell r="F618">
            <v>1833976400</v>
          </cell>
          <cell r="G618">
            <v>1833976</v>
          </cell>
        </row>
        <row r="619">
          <cell r="A619" t="str">
            <v>5.1.03.05</v>
          </cell>
          <cell r="B619" t="str">
            <v>Cotizaciones a riesgos laborales</v>
          </cell>
          <cell r="C619">
            <v>94591600</v>
          </cell>
          <cell r="D619">
            <v>12956100</v>
          </cell>
          <cell r="E619">
            <v>0</v>
          </cell>
          <cell r="F619">
            <v>107547700</v>
          </cell>
          <cell r="G619">
            <v>107548</v>
          </cell>
        </row>
        <row r="620">
          <cell r="A620" t="str">
            <v>5.1.03.05.001</v>
          </cell>
          <cell r="B620" t="str">
            <v>Cotizaciones a riesgos laborales</v>
          </cell>
          <cell r="C620">
            <v>94591600</v>
          </cell>
          <cell r="D620">
            <v>12956100</v>
          </cell>
          <cell r="E620">
            <v>0</v>
          </cell>
          <cell r="F620">
            <v>107547700</v>
          </cell>
          <cell r="G620">
            <v>107548</v>
          </cell>
        </row>
        <row r="621">
          <cell r="A621" t="str">
            <v>5.1.03.07</v>
          </cell>
          <cell r="B621" t="str">
            <v>Cotizaciones a entidades administradoras del régimen de ahorro individual</v>
          </cell>
          <cell r="C621">
            <v>2288548800</v>
          </cell>
          <cell r="D621">
            <v>300735700</v>
          </cell>
          <cell r="E621">
            <v>0</v>
          </cell>
          <cell r="F621">
            <v>2589284500</v>
          </cell>
          <cell r="G621">
            <v>2589285</v>
          </cell>
        </row>
        <row r="622">
          <cell r="A622" t="str">
            <v>5.1.03.07.001</v>
          </cell>
          <cell r="B622" t="str">
            <v>Cotizaciones a entidades administradoras del régimen de ahorro individual</v>
          </cell>
          <cell r="C622">
            <v>2288548800</v>
          </cell>
          <cell r="D622">
            <v>300735700</v>
          </cell>
          <cell r="E622">
            <v>0</v>
          </cell>
          <cell r="F622">
            <v>2589284500</v>
          </cell>
          <cell r="G622">
            <v>2589285</v>
          </cell>
        </row>
        <row r="623">
          <cell r="A623" t="str">
            <v>5.1.04</v>
          </cell>
          <cell r="B623" t="str">
            <v>APORTES SOBRE LA NÓMINA</v>
          </cell>
          <cell r="C623">
            <v>1011281300</v>
          </cell>
          <cell r="D623">
            <v>126142900</v>
          </cell>
          <cell r="E623">
            <v>0</v>
          </cell>
          <cell r="F623">
            <v>1137424200</v>
          </cell>
          <cell r="G623">
            <v>1137424</v>
          </cell>
        </row>
        <row r="624">
          <cell r="A624" t="str">
            <v>5.1.04.01</v>
          </cell>
          <cell r="B624" t="str">
            <v>Aportes al icbf</v>
          </cell>
          <cell r="C624">
            <v>606742200</v>
          </cell>
          <cell r="D624">
            <v>75682000</v>
          </cell>
          <cell r="E624">
            <v>0</v>
          </cell>
          <cell r="F624">
            <v>682424200</v>
          </cell>
          <cell r="G624">
            <v>682424</v>
          </cell>
        </row>
        <row r="625">
          <cell r="A625" t="str">
            <v>5.1.04.01.001</v>
          </cell>
          <cell r="B625" t="str">
            <v>Aportes al icbf</v>
          </cell>
          <cell r="C625">
            <v>606742200</v>
          </cell>
          <cell r="D625">
            <v>75682000</v>
          </cell>
          <cell r="E625">
            <v>0</v>
          </cell>
          <cell r="F625">
            <v>682424200</v>
          </cell>
          <cell r="G625">
            <v>682424</v>
          </cell>
        </row>
        <row r="626">
          <cell r="A626" t="str">
            <v>5.1.04.02</v>
          </cell>
          <cell r="B626" t="str">
            <v>Aportes al sena</v>
          </cell>
          <cell r="C626">
            <v>404539100</v>
          </cell>
          <cell r="D626">
            <v>50460900</v>
          </cell>
          <cell r="E626">
            <v>0</v>
          </cell>
          <cell r="F626">
            <v>455000000</v>
          </cell>
          <cell r="G626">
            <v>455000</v>
          </cell>
        </row>
        <row r="627">
          <cell r="A627" t="str">
            <v>5.1.04.02.001</v>
          </cell>
          <cell r="B627" t="str">
            <v>Aportes al sena</v>
          </cell>
          <cell r="C627">
            <v>404539100</v>
          </cell>
          <cell r="D627">
            <v>50460900</v>
          </cell>
          <cell r="E627">
            <v>0</v>
          </cell>
          <cell r="F627">
            <v>455000000</v>
          </cell>
          <cell r="G627">
            <v>455000</v>
          </cell>
        </row>
        <row r="628">
          <cell r="A628" t="str">
            <v>5.1.07</v>
          </cell>
          <cell r="B628" t="str">
            <v>PRESTACIONES SOCIALES</v>
          </cell>
          <cell r="C628">
            <v>7031481681</v>
          </cell>
          <cell r="D628">
            <v>590428224</v>
          </cell>
          <cell r="E628">
            <v>0</v>
          </cell>
          <cell r="F628">
            <v>7621909905</v>
          </cell>
          <cell r="G628">
            <v>7621910</v>
          </cell>
        </row>
        <row r="629">
          <cell r="A629" t="str">
            <v>5.1.07.01</v>
          </cell>
          <cell r="B629" t="str">
            <v>Vacaciones</v>
          </cell>
          <cell r="C629">
            <v>1477540924</v>
          </cell>
          <cell r="D629">
            <v>25700206</v>
          </cell>
          <cell r="E629">
            <v>0</v>
          </cell>
          <cell r="F629">
            <v>1503241130</v>
          </cell>
          <cell r="G629">
            <v>1503241</v>
          </cell>
        </row>
        <row r="630">
          <cell r="A630" t="str">
            <v>5.1.07.01.001</v>
          </cell>
          <cell r="B630" t="str">
            <v>Vacaciones</v>
          </cell>
          <cell r="C630">
            <v>1477540924</v>
          </cell>
          <cell r="D630">
            <v>25700206</v>
          </cell>
          <cell r="E630">
            <v>0</v>
          </cell>
          <cell r="F630">
            <v>1503241130</v>
          </cell>
          <cell r="G630">
            <v>1503241</v>
          </cell>
        </row>
        <row r="631">
          <cell r="A631" t="str">
            <v>5.1.07.02</v>
          </cell>
          <cell r="B631" t="str">
            <v>Cesantías</v>
          </cell>
          <cell r="C631">
            <v>1807661451</v>
          </cell>
          <cell r="D631">
            <v>223924388</v>
          </cell>
          <cell r="E631">
            <v>0</v>
          </cell>
          <cell r="F631">
            <v>2031585839</v>
          </cell>
          <cell r="G631">
            <v>2031586</v>
          </cell>
        </row>
        <row r="632">
          <cell r="A632" t="str">
            <v>5.1.07.02.001</v>
          </cell>
          <cell r="B632" t="str">
            <v>Cesantías</v>
          </cell>
          <cell r="C632">
            <v>1807661451</v>
          </cell>
          <cell r="D632">
            <v>223924388</v>
          </cell>
          <cell r="E632">
            <v>0</v>
          </cell>
          <cell r="F632">
            <v>2031585839</v>
          </cell>
          <cell r="G632">
            <v>2031586</v>
          </cell>
        </row>
        <row r="633">
          <cell r="A633" t="str">
            <v>5.1.07.04</v>
          </cell>
          <cell r="B633" t="str">
            <v>Prima de vacaciones</v>
          </cell>
          <cell r="C633">
            <v>1026015381</v>
          </cell>
          <cell r="D633">
            <v>17259559</v>
          </cell>
          <cell r="E633">
            <v>0</v>
          </cell>
          <cell r="F633">
            <v>1043274940</v>
          </cell>
          <cell r="G633">
            <v>1043275</v>
          </cell>
        </row>
        <row r="634">
          <cell r="A634" t="str">
            <v>5.1.07.04.001</v>
          </cell>
          <cell r="B634" t="str">
            <v>Prima de vacaciones</v>
          </cell>
          <cell r="C634">
            <v>1026015381</v>
          </cell>
          <cell r="D634">
            <v>17259559</v>
          </cell>
          <cell r="E634">
            <v>0</v>
          </cell>
          <cell r="F634">
            <v>1043274940</v>
          </cell>
          <cell r="G634">
            <v>1043275</v>
          </cell>
        </row>
        <row r="635">
          <cell r="A635" t="str">
            <v>5.1.07.05</v>
          </cell>
          <cell r="B635" t="str">
            <v>Prima de navidad</v>
          </cell>
          <cell r="C635">
            <v>1755447002</v>
          </cell>
          <cell r="D635">
            <v>214504423</v>
          </cell>
          <cell r="E635">
            <v>0</v>
          </cell>
          <cell r="F635">
            <v>1969951425</v>
          </cell>
          <cell r="G635">
            <v>1969951</v>
          </cell>
        </row>
        <row r="636">
          <cell r="A636" t="str">
            <v>5.1.07.05.001</v>
          </cell>
          <cell r="B636" t="str">
            <v>Prima de navidad</v>
          </cell>
          <cell r="C636">
            <v>1755447002</v>
          </cell>
          <cell r="D636">
            <v>214504423</v>
          </cell>
          <cell r="E636">
            <v>0</v>
          </cell>
          <cell r="F636">
            <v>1969951425</v>
          </cell>
          <cell r="G636">
            <v>1969951</v>
          </cell>
        </row>
        <row r="637">
          <cell r="A637" t="str">
            <v>5.1.07.06</v>
          </cell>
          <cell r="B637" t="str">
            <v>Prima de servicios</v>
          </cell>
          <cell r="C637">
            <v>849648135</v>
          </cell>
          <cell r="D637">
            <v>107029169</v>
          </cell>
          <cell r="E637">
            <v>0</v>
          </cell>
          <cell r="F637">
            <v>956677304</v>
          </cell>
          <cell r="G637">
            <v>956677</v>
          </cell>
        </row>
        <row r="638">
          <cell r="A638" t="str">
            <v>5.1.07.06.001</v>
          </cell>
          <cell r="B638" t="str">
            <v>Prima de servicios</v>
          </cell>
          <cell r="C638">
            <v>849648135</v>
          </cell>
          <cell r="D638">
            <v>107029169</v>
          </cell>
          <cell r="E638">
            <v>0</v>
          </cell>
          <cell r="F638">
            <v>956677304</v>
          </cell>
          <cell r="G638">
            <v>956677</v>
          </cell>
        </row>
        <row r="639">
          <cell r="A639" t="str">
            <v>5.1.07.07</v>
          </cell>
          <cell r="B639" t="str">
            <v>Bonificación especial de recreación</v>
          </cell>
          <cell r="C639">
            <v>115168788</v>
          </cell>
          <cell r="D639">
            <v>2010479</v>
          </cell>
          <cell r="E639">
            <v>0</v>
          </cell>
          <cell r="F639">
            <v>117179267</v>
          </cell>
          <cell r="G639">
            <v>117179</v>
          </cell>
        </row>
        <row r="640">
          <cell r="A640" t="str">
            <v>5.1.07.07.001</v>
          </cell>
          <cell r="B640" t="str">
            <v>Bonificación especial de recreación</v>
          </cell>
          <cell r="C640">
            <v>115168788</v>
          </cell>
          <cell r="D640">
            <v>2010479</v>
          </cell>
          <cell r="E640">
            <v>0</v>
          </cell>
          <cell r="F640">
            <v>117179267</v>
          </cell>
          <cell r="G640">
            <v>117179</v>
          </cell>
        </row>
        <row r="641">
          <cell r="A641" t="str">
            <v>5.1.08</v>
          </cell>
          <cell r="B641" t="str">
            <v>GASTOS DE PERSONAL DIVERSOS</v>
          </cell>
          <cell r="C641">
            <v>257444398</v>
          </cell>
          <cell r="D641">
            <v>137853403</v>
          </cell>
          <cell r="E641">
            <v>14389057</v>
          </cell>
          <cell r="F641">
            <v>380908744</v>
          </cell>
          <cell r="G641">
            <v>380909</v>
          </cell>
        </row>
        <row r="642">
          <cell r="A642" t="str">
            <v>5.1.08.03</v>
          </cell>
          <cell r="B642" t="str">
            <v>Capacitación, bienestar social y estímulos</v>
          </cell>
          <cell r="C642">
            <v>257444398</v>
          </cell>
          <cell r="D642">
            <v>137694403</v>
          </cell>
          <cell r="E642">
            <v>14230057</v>
          </cell>
          <cell r="F642">
            <v>380908744</v>
          </cell>
          <cell r="G642">
            <v>380909</v>
          </cell>
        </row>
        <row r="643">
          <cell r="A643" t="str">
            <v>5.1.08.03.001</v>
          </cell>
          <cell r="B643" t="str">
            <v>Capacitación, bienestar social y estímulos - corto plazo</v>
          </cell>
          <cell r="C643">
            <v>257444398</v>
          </cell>
          <cell r="D643">
            <v>137694403</v>
          </cell>
          <cell r="E643">
            <v>14230057</v>
          </cell>
          <cell r="F643">
            <v>380908744</v>
          </cell>
          <cell r="G643">
            <v>380909</v>
          </cell>
        </row>
        <row r="644">
          <cell r="A644" t="str">
            <v>5.1.08.90</v>
          </cell>
          <cell r="B644" t="str">
            <v>Otros gastos de personal diversos</v>
          </cell>
          <cell r="C644">
            <v>0</v>
          </cell>
          <cell r="D644">
            <v>159000</v>
          </cell>
          <cell r="E644">
            <v>159000</v>
          </cell>
          <cell r="F644">
            <v>0</v>
          </cell>
          <cell r="G644">
            <v>0</v>
          </cell>
        </row>
        <row r="645">
          <cell r="A645" t="str">
            <v>5.1.08.90.001</v>
          </cell>
          <cell r="B645" t="str">
            <v>Otros gastos de personal diversos</v>
          </cell>
          <cell r="C645">
            <v>0</v>
          </cell>
          <cell r="D645">
            <v>159000</v>
          </cell>
          <cell r="E645">
            <v>159000</v>
          </cell>
          <cell r="F645">
            <v>0</v>
          </cell>
          <cell r="G645">
            <v>0</v>
          </cell>
        </row>
        <row r="646">
          <cell r="A646" t="str">
            <v>5.1.11</v>
          </cell>
          <cell r="B646" t="str">
            <v>GENERALES</v>
          </cell>
          <cell r="C646">
            <v>70549661340.990005</v>
          </cell>
          <cell r="D646">
            <v>11505854762.629999</v>
          </cell>
          <cell r="E646">
            <v>23184598.699999999</v>
          </cell>
          <cell r="F646">
            <v>82032331504.919998</v>
          </cell>
          <cell r="G646">
            <v>82032332</v>
          </cell>
        </row>
        <row r="647">
          <cell r="A647" t="str">
            <v>5.1.11.06</v>
          </cell>
          <cell r="B647" t="str">
            <v>Estudios y proyectos</v>
          </cell>
          <cell r="C647">
            <v>1412867869</v>
          </cell>
          <cell r="D647">
            <v>2914991874</v>
          </cell>
          <cell r="E647">
            <v>0</v>
          </cell>
          <cell r="F647">
            <v>4327859743</v>
          </cell>
          <cell r="G647">
            <v>4327860</v>
          </cell>
        </row>
        <row r="648">
          <cell r="A648" t="str">
            <v>5.1.11.06.001</v>
          </cell>
          <cell r="B648" t="str">
            <v>Estudios y proyectos</v>
          </cell>
          <cell r="C648">
            <v>1412867869</v>
          </cell>
          <cell r="D648">
            <v>2914991874</v>
          </cell>
          <cell r="E648">
            <v>0</v>
          </cell>
          <cell r="F648">
            <v>4327859743</v>
          </cell>
          <cell r="G648">
            <v>4327860</v>
          </cell>
        </row>
        <row r="649">
          <cell r="A649" t="str">
            <v>5.1.11.13</v>
          </cell>
          <cell r="B649" t="str">
            <v>Vigilancia y seguridad</v>
          </cell>
          <cell r="C649">
            <v>306193553.37</v>
          </cell>
          <cell r="D649">
            <v>44218302.390000001</v>
          </cell>
          <cell r="E649">
            <v>0</v>
          </cell>
          <cell r="F649">
            <v>350411855.75999999</v>
          </cell>
          <cell r="G649">
            <v>350412</v>
          </cell>
        </row>
        <row r="650">
          <cell r="A650" t="str">
            <v>5.1.11.13.001</v>
          </cell>
          <cell r="B650" t="str">
            <v>Vigilancia y seguridad</v>
          </cell>
          <cell r="C650">
            <v>306193553.37</v>
          </cell>
          <cell r="D650">
            <v>44218302.390000001</v>
          </cell>
          <cell r="E650">
            <v>0</v>
          </cell>
          <cell r="F650">
            <v>350411855.75999999</v>
          </cell>
          <cell r="G650">
            <v>350412</v>
          </cell>
        </row>
        <row r="651">
          <cell r="A651" t="str">
            <v>5.1.11.14</v>
          </cell>
          <cell r="B651" t="str">
            <v>Materiales y suministros</v>
          </cell>
          <cell r="C651">
            <v>8877340.6500000004</v>
          </cell>
          <cell r="D651">
            <v>9383891</v>
          </cell>
          <cell r="E651">
            <v>2756308</v>
          </cell>
          <cell r="F651">
            <v>15504923.65</v>
          </cell>
          <cell r="G651">
            <v>15505</v>
          </cell>
        </row>
        <row r="652">
          <cell r="A652" t="str">
            <v>5.1.11.14.001</v>
          </cell>
          <cell r="B652" t="str">
            <v>Materiales y suministros</v>
          </cell>
          <cell r="C652">
            <v>8877340.6500000004</v>
          </cell>
          <cell r="D652">
            <v>9383891</v>
          </cell>
          <cell r="E652">
            <v>2756308</v>
          </cell>
          <cell r="F652">
            <v>15504923.65</v>
          </cell>
          <cell r="G652">
            <v>15505</v>
          </cell>
        </row>
        <row r="653">
          <cell r="A653" t="str">
            <v>5.1.11.15</v>
          </cell>
          <cell r="B653" t="str">
            <v>Mantenimiento</v>
          </cell>
          <cell r="C653">
            <v>24714389515.580002</v>
          </cell>
          <cell r="D653">
            <v>3136767931.5100002</v>
          </cell>
          <cell r="E653">
            <v>0</v>
          </cell>
          <cell r="F653">
            <v>27851157447.09</v>
          </cell>
          <cell r="G653">
            <v>27851157</v>
          </cell>
        </row>
        <row r="654">
          <cell r="A654" t="str">
            <v>5.1.11.15.001</v>
          </cell>
          <cell r="B654" t="str">
            <v>Mantenimiento</v>
          </cell>
          <cell r="C654">
            <v>24714389515.580002</v>
          </cell>
          <cell r="D654">
            <v>3136767931.5100002</v>
          </cell>
          <cell r="E654">
            <v>0</v>
          </cell>
          <cell r="F654">
            <v>27851157447.09</v>
          </cell>
          <cell r="G654">
            <v>27851157</v>
          </cell>
        </row>
        <row r="655">
          <cell r="A655" t="str">
            <v>5.1.11.17</v>
          </cell>
          <cell r="B655" t="str">
            <v>Servicios públicos</v>
          </cell>
          <cell r="C655">
            <v>210491025</v>
          </cell>
          <cell r="D655">
            <v>32666567</v>
          </cell>
          <cell r="E655">
            <v>0</v>
          </cell>
          <cell r="F655">
            <v>243157592</v>
          </cell>
          <cell r="G655">
            <v>243158</v>
          </cell>
        </row>
        <row r="656">
          <cell r="A656" t="str">
            <v>5.1.11.17.001</v>
          </cell>
          <cell r="B656" t="str">
            <v>Servicios públicos</v>
          </cell>
          <cell r="C656">
            <v>210491025</v>
          </cell>
          <cell r="D656">
            <v>32666567</v>
          </cell>
          <cell r="E656">
            <v>0</v>
          </cell>
          <cell r="F656">
            <v>243157592</v>
          </cell>
          <cell r="G656">
            <v>243158</v>
          </cell>
        </row>
        <row r="657">
          <cell r="A657" t="str">
            <v>5.1.11.18</v>
          </cell>
          <cell r="B657" t="str">
            <v>Arrendamiento operativo</v>
          </cell>
          <cell r="C657">
            <v>5002912233.8500004</v>
          </cell>
          <cell r="D657">
            <v>564996258.88</v>
          </cell>
          <cell r="E657">
            <v>0</v>
          </cell>
          <cell r="F657">
            <v>5567908492.7299995</v>
          </cell>
          <cell r="G657">
            <v>5567908</v>
          </cell>
        </row>
        <row r="658">
          <cell r="A658" t="str">
            <v>5.1.11.18.001</v>
          </cell>
          <cell r="B658" t="str">
            <v>Arrendamiento operativo</v>
          </cell>
          <cell r="C658">
            <v>5002912233.8500004</v>
          </cell>
          <cell r="D658">
            <v>564996258.88</v>
          </cell>
          <cell r="E658">
            <v>0</v>
          </cell>
          <cell r="F658">
            <v>5567908492.7299995</v>
          </cell>
          <cell r="G658">
            <v>5567908</v>
          </cell>
        </row>
        <row r="659">
          <cell r="A659" t="str">
            <v>5.1.11.19</v>
          </cell>
          <cell r="B659" t="str">
            <v>Viáticos y gastos de viaje</v>
          </cell>
          <cell r="C659">
            <v>555246464</v>
          </cell>
          <cell r="D659">
            <v>100921115.7</v>
          </cell>
          <cell r="E659">
            <v>4604514.7</v>
          </cell>
          <cell r="F659">
            <v>651563065</v>
          </cell>
          <cell r="G659">
            <v>651563</v>
          </cell>
        </row>
        <row r="660">
          <cell r="A660" t="str">
            <v>5.1.11.19.001</v>
          </cell>
          <cell r="B660" t="str">
            <v>Viáticos y gastos de viaje</v>
          </cell>
          <cell r="C660">
            <v>555246464</v>
          </cell>
          <cell r="D660">
            <v>100921115.7</v>
          </cell>
          <cell r="E660">
            <v>4604514.7</v>
          </cell>
          <cell r="F660">
            <v>651563065</v>
          </cell>
          <cell r="G660">
            <v>651563</v>
          </cell>
        </row>
        <row r="661">
          <cell r="A661" t="str">
            <v>5.1.11.21</v>
          </cell>
          <cell r="B661" t="str">
            <v>Impresos, publicaciones, suscripciones y afiliaciones</v>
          </cell>
          <cell r="C661">
            <v>508950</v>
          </cell>
          <cell r="D661">
            <v>0</v>
          </cell>
          <cell r="E661">
            <v>0</v>
          </cell>
          <cell r="F661">
            <v>508950</v>
          </cell>
          <cell r="G661">
            <v>509</v>
          </cell>
        </row>
        <row r="662">
          <cell r="A662" t="str">
            <v>5.1.11.21.001</v>
          </cell>
          <cell r="B662" t="str">
            <v>Impresos, publicaciones, suscripciones y afiliaciones</v>
          </cell>
          <cell r="C662">
            <v>508950</v>
          </cell>
          <cell r="D662">
            <v>0</v>
          </cell>
          <cell r="E662">
            <v>0</v>
          </cell>
          <cell r="F662">
            <v>508950</v>
          </cell>
          <cell r="G662">
            <v>509</v>
          </cell>
        </row>
        <row r="663">
          <cell r="A663" t="str">
            <v>5.1.11.22</v>
          </cell>
          <cell r="B663" t="str">
            <v>Fotocopias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</row>
        <row r="664">
          <cell r="A664" t="str">
            <v>5.1.11.22.001</v>
          </cell>
          <cell r="B664" t="str">
            <v>Fotocopias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A665" t="str">
            <v>5.1.11.23</v>
          </cell>
          <cell r="B665" t="str">
            <v>Comunicaciones y transporte</v>
          </cell>
          <cell r="C665">
            <v>686535195.63</v>
          </cell>
          <cell r="D665">
            <v>131412472</v>
          </cell>
          <cell r="E665">
            <v>871400</v>
          </cell>
          <cell r="F665">
            <v>817076267.63</v>
          </cell>
          <cell r="G665">
            <v>817076</v>
          </cell>
        </row>
        <row r="666">
          <cell r="A666" t="str">
            <v>5.1.11.23.001</v>
          </cell>
          <cell r="B666" t="str">
            <v>Comunicaciones y transporte</v>
          </cell>
          <cell r="C666">
            <v>686535195.63</v>
          </cell>
          <cell r="D666">
            <v>131412472</v>
          </cell>
          <cell r="E666">
            <v>871400</v>
          </cell>
          <cell r="F666">
            <v>817076267.63</v>
          </cell>
          <cell r="G666">
            <v>817076</v>
          </cell>
        </row>
        <row r="667">
          <cell r="A667" t="str">
            <v>5.1.11.25</v>
          </cell>
          <cell r="B667" t="str">
            <v>Seguros generales</v>
          </cell>
          <cell r="C667">
            <v>1439860650.99</v>
          </cell>
          <cell r="D667">
            <v>364889034</v>
          </cell>
          <cell r="E667">
            <v>0</v>
          </cell>
          <cell r="F667">
            <v>1804749684.99</v>
          </cell>
          <cell r="G667">
            <v>1804750</v>
          </cell>
        </row>
        <row r="668">
          <cell r="A668" t="str">
            <v>5.1.11.25.001</v>
          </cell>
          <cell r="B668" t="str">
            <v>Seguros generales</v>
          </cell>
          <cell r="C668">
            <v>1439860650.99</v>
          </cell>
          <cell r="D668">
            <v>364889034</v>
          </cell>
          <cell r="E668">
            <v>0</v>
          </cell>
          <cell r="F668">
            <v>1804749684.99</v>
          </cell>
          <cell r="G668">
            <v>1804750</v>
          </cell>
        </row>
        <row r="669">
          <cell r="A669" t="str">
            <v>5.1.11.46</v>
          </cell>
          <cell r="B669" t="str">
            <v>Combustibles y lubricantes</v>
          </cell>
          <cell r="C669">
            <v>31567348</v>
          </cell>
          <cell r="D669">
            <v>9162263</v>
          </cell>
          <cell r="E669">
            <v>1672194</v>
          </cell>
          <cell r="F669">
            <v>39057417</v>
          </cell>
          <cell r="G669">
            <v>39057</v>
          </cell>
        </row>
        <row r="670">
          <cell r="A670" t="str">
            <v>5.1.11.46.001</v>
          </cell>
          <cell r="B670" t="str">
            <v>Combustibles y lubricantes</v>
          </cell>
          <cell r="C670">
            <v>31567348</v>
          </cell>
          <cell r="D670">
            <v>9162263</v>
          </cell>
          <cell r="E670">
            <v>1672194</v>
          </cell>
          <cell r="F670">
            <v>39057417</v>
          </cell>
          <cell r="G670">
            <v>39057</v>
          </cell>
        </row>
        <row r="671">
          <cell r="A671" t="str">
            <v>5.1.11.49</v>
          </cell>
          <cell r="B671" t="str">
            <v>Servicios de aseo, cafetería, restaurante y lavandería</v>
          </cell>
          <cell r="C671">
            <v>116011020.63</v>
          </cell>
          <cell r="D671">
            <v>247590</v>
          </cell>
          <cell r="E671">
            <v>0</v>
          </cell>
          <cell r="F671">
            <v>116258610.63</v>
          </cell>
          <cell r="G671">
            <v>116259</v>
          </cell>
        </row>
        <row r="672">
          <cell r="A672" t="str">
            <v>5.1.11.49.001</v>
          </cell>
          <cell r="B672" t="str">
            <v>Servicios de aseo, cafetería, restaurante y lavandería</v>
          </cell>
          <cell r="C672">
            <v>116011020.63</v>
          </cell>
          <cell r="D672">
            <v>247590</v>
          </cell>
          <cell r="E672">
            <v>0</v>
          </cell>
          <cell r="F672">
            <v>116258610.63</v>
          </cell>
          <cell r="G672">
            <v>116259</v>
          </cell>
        </row>
        <row r="673">
          <cell r="A673" t="str">
            <v>5.1.11.55</v>
          </cell>
          <cell r="B673" t="str">
            <v>Elementos de aseo, lavandería y cafetería</v>
          </cell>
          <cell r="C673">
            <v>33225177.620000001</v>
          </cell>
          <cell r="D673">
            <v>508655</v>
          </cell>
          <cell r="E673">
            <v>379619</v>
          </cell>
          <cell r="F673">
            <v>33354213.620000001</v>
          </cell>
          <cell r="G673">
            <v>33354</v>
          </cell>
        </row>
        <row r="674">
          <cell r="A674" t="str">
            <v>5.1.11.55.001</v>
          </cell>
          <cell r="B674" t="str">
            <v>Elementos de aseo, lavandería y cafetería</v>
          </cell>
          <cell r="C674">
            <v>33225177.620000001</v>
          </cell>
          <cell r="D674">
            <v>508655</v>
          </cell>
          <cell r="E674">
            <v>379619</v>
          </cell>
          <cell r="F674">
            <v>33354213.620000001</v>
          </cell>
          <cell r="G674">
            <v>33354</v>
          </cell>
        </row>
        <row r="675">
          <cell r="A675" t="str">
            <v>5.1.11.59</v>
          </cell>
          <cell r="B675" t="str">
            <v>Licencias</v>
          </cell>
          <cell r="C675">
            <v>748491000</v>
          </cell>
          <cell r="D675">
            <v>0</v>
          </cell>
          <cell r="E675">
            <v>0</v>
          </cell>
          <cell r="F675">
            <v>748491000</v>
          </cell>
          <cell r="G675">
            <v>748491</v>
          </cell>
        </row>
        <row r="676">
          <cell r="A676" t="str">
            <v>5.1.11.59.001</v>
          </cell>
          <cell r="B676" t="str">
            <v>Licencias</v>
          </cell>
          <cell r="C676">
            <v>748491000</v>
          </cell>
          <cell r="D676">
            <v>0</v>
          </cell>
          <cell r="E676">
            <v>0</v>
          </cell>
          <cell r="F676">
            <v>748491000</v>
          </cell>
          <cell r="G676">
            <v>748491</v>
          </cell>
        </row>
        <row r="677">
          <cell r="A677" t="str">
            <v>5.1.11.66</v>
          </cell>
          <cell r="B677" t="str">
            <v>Costas procesales</v>
          </cell>
          <cell r="C677">
            <v>0</v>
          </cell>
          <cell r="D677">
            <v>3182450</v>
          </cell>
          <cell r="E677">
            <v>0</v>
          </cell>
          <cell r="F677">
            <v>3182450</v>
          </cell>
          <cell r="G677">
            <v>3182</v>
          </cell>
        </row>
        <row r="678">
          <cell r="A678" t="str">
            <v>5.1.11.66.001</v>
          </cell>
          <cell r="B678" t="str">
            <v>Costas procesales</v>
          </cell>
          <cell r="C678">
            <v>0</v>
          </cell>
          <cell r="D678">
            <v>3182450</v>
          </cell>
          <cell r="E678">
            <v>0</v>
          </cell>
          <cell r="F678">
            <v>3182450</v>
          </cell>
          <cell r="G678">
            <v>3182</v>
          </cell>
        </row>
        <row r="679">
          <cell r="A679" t="str">
            <v>5.1.11.73</v>
          </cell>
          <cell r="B679" t="str">
            <v>Interventorías, auditorías y evaluaciones</v>
          </cell>
          <cell r="C679">
            <v>7073137663.75</v>
          </cell>
          <cell r="D679">
            <v>863200516.34000003</v>
          </cell>
          <cell r="E679">
            <v>0</v>
          </cell>
          <cell r="F679">
            <v>7936338180.0900002</v>
          </cell>
          <cell r="G679">
            <v>7936338</v>
          </cell>
        </row>
        <row r="680">
          <cell r="A680" t="str">
            <v>5.1.11.73.001</v>
          </cell>
          <cell r="B680" t="str">
            <v>Interventorías, auditorías y evaluaciones</v>
          </cell>
          <cell r="C680">
            <v>7073137663.75</v>
          </cell>
          <cell r="D680">
            <v>863200516.34000003</v>
          </cell>
          <cell r="E680">
            <v>0</v>
          </cell>
          <cell r="F680">
            <v>7936338180.0900002</v>
          </cell>
          <cell r="G680">
            <v>7936338</v>
          </cell>
        </row>
        <row r="681">
          <cell r="A681" t="str">
            <v>5.1.11.78</v>
          </cell>
          <cell r="B681" t="str">
            <v>Comisiones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</row>
        <row r="682">
          <cell r="A682" t="str">
            <v>5.1.11.78.001</v>
          </cell>
          <cell r="B682" t="str">
            <v>Comisiones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</row>
        <row r="683">
          <cell r="A683" t="str">
            <v>5.1.11.79</v>
          </cell>
          <cell r="B683" t="str">
            <v>Honorarios</v>
          </cell>
          <cell r="C683">
            <v>24411793574.849998</v>
          </cell>
          <cell r="D683">
            <v>3109003089.8499999</v>
          </cell>
          <cell r="E683">
            <v>12245181</v>
          </cell>
          <cell r="F683">
            <v>27508551483.700001</v>
          </cell>
          <cell r="G683">
            <v>27508551</v>
          </cell>
        </row>
        <row r="684">
          <cell r="A684" t="str">
            <v>5.1.11.79.001</v>
          </cell>
          <cell r="B684" t="str">
            <v>Honorarios</v>
          </cell>
          <cell r="C684">
            <v>24411793574.849998</v>
          </cell>
          <cell r="D684">
            <v>3109003089.8499999</v>
          </cell>
          <cell r="E684">
            <v>12245181</v>
          </cell>
          <cell r="F684">
            <v>27508551483.700001</v>
          </cell>
          <cell r="G684">
            <v>27508551</v>
          </cell>
        </row>
        <row r="685">
          <cell r="A685" t="str">
            <v>5.1.11.80</v>
          </cell>
          <cell r="B685" t="str">
            <v>Servicios</v>
          </cell>
          <cell r="C685">
            <v>3524521399.0700002</v>
          </cell>
          <cell r="D685">
            <v>166965345.96000001</v>
          </cell>
          <cell r="E685">
            <v>79570</v>
          </cell>
          <cell r="F685">
            <v>3691407175.0300002</v>
          </cell>
          <cell r="G685">
            <v>3691407</v>
          </cell>
        </row>
        <row r="686">
          <cell r="A686" t="str">
            <v>5.1.11.80.001</v>
          </cell>
          <cell r="B686" t="str">
            <v>Servicios</v>
          </cell>
          <cell r="C686">
            <v>3524521399.0700002</v>
          </cell>
          <cell r="D686">
            <v>166965345.96000001</v>
          </cell>
          <cell r="E686">
            <v>79570</v>
          </cell>
          <cell r="F686">
            <v>3691407175.0300002</v>
          </cell>
          <cell r="G686">
            <v>3691407</v>
          </cell>
        </row>
        <row r="687">
          <cell r="A687" t="str">
            <v>5.1.11.83</v>
          </cell>
          <cell r="B687" t="str">
            <v>Servicios de telecomunicaciones, transmisión y suministro de información</v>
          </cell>
          <cell r="C687">
            <v>0</v>
          </cell>
          <cell r="D687">
            <v>575812</v>
          </cell>
          <cell r="E687">
            <v>575812</v>
          </cell>
          <cell r="F687">
            <v>0</v>
          </cell>
          <cell r="G687">
            <v>0</v>
          </cell>
        </row>
        <row r="688">
          <cell r="A688" t="str">
            <v>5.1.11.83.001</v>
          </cell>
          <cell r="B688" t="str">
            <v>Servicios de telecomunicaciones, transmisión y suministro de información</v>
          </cell>
          <cell r="C688">
            <v>0</v>
          </cell>
          <cell r="D688">
            <v>575812</v>
          </cell>
          <cell r="E688">
            <v>575812</v>
          </cell>
          <cell r="F688">
            <v>0</v>
          </cell>
          <cell r="G688">
            <v>0</v>
          </cell>
        </row>
        <row r="689">
          <cell r="A689" t="str">
            <v>5.1.11.90</v>
          </cell>
          <cell r="B689" t="str">
            <v>Otros gastos generales</v>
          </cell>
          <cell r="C689">
            <v>273031359</v>
          </cell>
          <cell r="D689">
            <v>52761594</v>
          </cell>
          <cell r="E689">
            <v>0</v>
          </cell>
          <cell r="F689">
            <v>325792953</v>
          </cell>
          <cell r="G689">
            <v>325793</v>
          </cell>
        </row>
        <row r="690">
          <cell r="A690" t="str">
            <v>5.1.11.90.001</v>
          </cell>
          <cell r="B690" t="str">
            <v>Otros gastos generales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</row>
        <row r="691">
          <cell r="A691" t="str">
            <v>5.1.11.90.003</v>
          </cell>
          <cell r="B691" t="str">
            <v>Gastos por cuotas de administración</v>
          </cell>
          <cell r="C691">
            <v>273031359</v>
          </cell>
          <cell r="D691">
            <v>52761594</v>
          </cell>
          <cell r="E691">
            <v>0</v>
          </cell>
          <cell r="F691">
            <v>325792953</v>
          </cell>
          <cell r="G691">
            <v>325793</v>
          </cell>
        </row>
        <row r="692">
          <cell r="A692" t="str">
            <v>5.1.20</v>
          </cell>
          <cell r="B692" t="str">
            <v>IMPUESTOS, CONTRIBUCIONES Y TASAS</v>
          </cell>
          <cell r="C692">
            <v>131001080.78</v>
          </cell>
          <cell r="D692">
            <v>8989823.4100000001</v>
          </cell>
          <cell r="E692">
            <v>0</v>
          </cell>
          <cell r="F692">
            <v>139990904.19</v>
          </cell>
          <cell r="G692">
            <v>139991</v>
          </cell>
        </row>
        <row r="693">
          <cell r="A693" t="str">
            <v>5.1.20.24</v>
          </cell>
          <cell r="B693" t="str">
            <v>Gravamen a los movimientos financieros</v>
          </cell>
          <cell r="C693">
            <v>131001080.78</v>
          </cell>
          <cell r="D693">
            <v>8989823.4100000001</v>
          </cell>
          <cell r="E693">
            <v>0</v>
          </cell>
          <cell r="F693">
            <v>139990904.19</v>
          </cell>
          <cell r="G693">
            <v>139991</v>
          </cell>
        </row>
        <row r="694">
          <cell r="A694" t="str">
            <v>5.1.20.24.001</v>
          </cell>
          <cell r="B694" t="str">
            <v>Gravamen a los movimientos financieros</v>
          </cell>
          <cell r="C694">
            <v>131001080.78</v>
          </cell>
          <cell r="D694">
            <v>8989823.4100000001</v>
          </cell>
          <cell r="E694">
            <v>0</v>
          </cell>
          <cell r="F694">
            <v>139990904.19</v>
          </cell>
          <cell r="G694">
            <v>139991</v>
          </cell>
        </row>
        <row r="695">
          <cell r="A695" t="str">
            <v>5.3</v>
          </cell>
          <cell r="B695" t="str">
            <v>DETERIORO, DEPRECIACIONES, AMORTIZACIONES Y PROVISIONES</v>
          </cell>
          <cell r="C695">
            <v>650441344952.56006</v>
          </cell>
          <cell r="D695">
            <v>2499867541.77</v>
          </cell>
          <cell r="E695">
            <v>0</v>
          </cell>
          <cell r="F695">
            <v>652941212494.32996</v>
          </cell>
          <cell r="G695">
            <v>652941212</v>
          </cell>
        </row>
        <row r="696">
          <cell r="A696" t="str">
            <v>5.3.60</v>
          </cell>
          <cell r="B696" t="str">
            <v>DEPRECIACIÓN DE PROPIEDADES, PLANTA Y EQUIPO</v>
          </cell>
          <cell r="C696">
            <v>965866650.82000005</v>
          </cell>
          <cell r="D696">
            <v>120820171.81</v>
          </cell>
          <cell r="E696">
            <v>0</v>
          </cell>
          <cell r="F696">
            <v>1086686822.6300001</v>
          </cell>
          <cell r="G696">
            <v>1086687</v>
          </cell>
        </row>
        <row r="697">
          <cell r="A697" t="str">
            <v>5.3.60.04</v>
          </cell>
          <cell r="B697" t="str">
            <v>Maquinaria y equipo</v>
          </cell>
          <cell r="C697">
            <v>40482744.359999999</v>
          </cell>
          <cell r="D697">
            <v>5060342.9800000004</v>
          </cell>
          <cell r="E697">
            <v>0</v>
          </cell>
          <cell r="F697">
            <v>45543087.340000004</v>
          </cell>
          <cell r="G697">
            <v>45543</v>
          </cell>
        </row>
        <row r="698">
          <cell r="A698" t="str">
            <v>5.3.60.04.016</v>
          </cell>
          <cell r="B698" t="str">
            <v>Otra maquinaria y equipo</v>
          </cell>
          <cell r="C698">
            <v>40482744.359999999</v>
          </cell>
          <cell r="D698">
            <v>5060342.9800000004</v>
          </cell>
          <cell r="E698">
            <v>0</v>
          </cell>
          <cell r="F698">
            <v>45543087.340000004</v>
          </cell>
          <cell r="G698">
            <v>45543</v>
          </cell>
        </row>
        <row r="699">
          <cell r="A699" t="str">
            <v>5.3.60.05</v>
          </cell>
          <cell r="B699" t="str">
            <v>Equipo médico y científico</v>
          </cell>
          <cell r="C699">
            <v>28000</v>
          </cell>
          <cell r="D699">
            <v>3500</v>
          </cell>
          <cell r="E699">
            <v>0</v>
          </cell>
          <cell r="F699">
            <v>31500</v>
          </cell>
          <cell r="G699">
            <v>32</v>
          </cell>
        </row>
        <row r="700">
          <cell r="A700" t="str">
            <v>5.3.60.05.010</v>
          </cell>
          <cell r="B700" t="str">
            <v>Otro equipo médico y científico</v>
          </cell>
          <cell r="C700">
            <v>28000</v>
          </cell>
          <cell r="D700">
            <v>3500</v>
          </cell>
          <cell r="E700">
            <v>0</v>
          </cell>
          <cell r="F700">
            <v>31500</v>
          </cell>
          <cell r="G700">
            <v>32</v>
          </cell>
        </row>
        <row r="701">
          <cell r="A701" t="str">
            <v>5.3.60.06</v>
          </cell>
          <cell r="B701" t="str">
            <v>Muebles, enseres y equipo de oficina</v>
          </cell>
          <cell r="C701">
            <v>354098229.13</v>
          </cell>
          <cell r="D701">
            <v>44514237.719999999</v>
          </cell>
          <cell r="E701">
            <v>0</v>
          </cell>
          <cell r="F701">
            <v>398612466.85000002</v>
          </cell>
          <cell r="G701">
            <v>398612</v>
          </cell>
        </row>
        <row r="702">
          <cell r="A702" t="str">
            <v>5.3.60.06.001</v>
          </cell>
          <cell r="B702" t="str">
            <v>Muebles y enseres</v>
          </cell>
          <cell r="C702">
            <v>301347396.30000001</v>
          </cell>
          <cell r="D702">
            <v>37969409.340000004</v>
          </cell>
          <cell r="E702">
            <v>0</v>
          </cell>
          <cell r="F702">
            <v>339316805.63999999</v>
          </cell>
          <cell r="G702">
            <v>339317</v>
          </cell>
        </row>
        <row r="703">
          <cell r="A703" t="str">
            <v>5.3.60.06.002</v>
          </cell>
          <cell r="B703" t="str">
            <v>Equipo y máquina de oficina</v>
          </cell>
          <cell r="C703">
            <v>52750832.829999998</v>
          </cell>
          <cell r="D703">
            <v>6544828.3799999999</v>
          </cell>
          <cell r="E703">
            <v>0</v>
          </cell>
          <cell r="F703">
            <v>59295661.210000001</v>
          </cell>
          <cell r="G703">
            <v>59296</v>
          </cell>
        </row>
        <row r="704">
          <cell r="A704" t="str">
            <v>5.3.60.07</v>
          </cell>
          <cell r="B704" t="str">
            <v>Equipos de comunicación y computación</v>
          </cell>
          <cell r="C704">
            <v>499959057.81</v>
          </cell>
          <cell r="D704">
            <v>60601432.189999998</v>
          </cell>
          <cell r="E704">
            <v>0</v>
          </cell>
          <cell r="F704">
            <v>560560490</v>
          </cell>
          <cell r="G704">
            <v>560560</v>
          </cell>
        </row>
        <row r="705">
          <cell r="A705" t="str">
            <v>5.3.60.07.001</v>
          </cell>
          <cell r="B705" t="str">
            <v>Equipo de comunicación</v>
          </cell>
          <cell r="C705">
            <v>55320000.32</v>
          </cell>
          <cell r="D705">
            <v>6914999.8700000001</v>
          </cell>
          <cell r="E705">
            <v>0</v>
          </cell>
          <cell r="F705">
            <v>62235000.189999998</v>
          </cell>
          <cell r="G705">
            <v>62235</v>
          </cell>
        </row>
        <row r="706">
          <cell r="A706" t="str">
            <v>5.3.60.07.002</v>
          </cell>
          <cell r="B706" t="str">
            <v>Equipo de computación</v>
          </cell>
          <cell r="C706">
            <v>444639057.49000001</v>
          </cell>
          <cell r="D706">
            <v>53686432.32</v>
          </cell>
          <cell r="E706">
            <v>0</v>
          </cell>
          <cell r="F706">
            <v>498325489.81</v>
          </cell>
          <cell r="G706">
            <v>498325</v>
          </cell>
        </row>
        <row r="707">
          <cell r="A707" t="str">
            <v>5.3.60.08</v>
          </cell>
          <cell r="B707" t="str">
            <v>Equipos de transporte, tracción y elevación</v>
          </cell>
          <cell r="C707">
            <v>19671832.120000001</v>
          </cell>
          <cell r="D707">
            <v>4014253.62</v>
          </cell>
          <cell r="E707">
            <v>0</v>
          </cell>
          <cell r="F707">
            <v>23686085.739999998</v>
          </cell>
          <cell r="G707">
            <v>23686</v>
          </cell>
        </row>
        <row r="708">
          <cell r="A708" t="str">
            <v>5.3.60.08.002</v>
          </cell>
          <cell r="B708" t="str">
            <v>Terrestre</v>
          </cell>
          <cell r="C708">
            <v>19671832.120000001</v>
          </cell>
          <cell r="D708">
            <v>4014253.62</v>
          </cell>
          <cell r="E708">
            <v>0</v>
          </cell>
          <cell r="F708">
            <v>23686085.739999998</v>
          </cell>
          <cell r="G708">
            <v>23686</v>
          </cell>
        </row>
        <row r="709">
          <cell r="A709" t="str">
            <v>5.3.60.09</v>
          </cell>
          <cell r="B709" t="str">
            <v>Equipos de comedor, cocina, despensa y hotelería</v>
          </cell>
          <cell r="C709">
            <v>293874.68</v>
          </cell>
          <cell r="D709">
            <v>36734.33</v>
          </cell>
          <cell r="E709">
            <v>0</v>
          </cell>
          <cell r="F709">
            <v>330609.01</v>
          </cell>
          <cell r="G709">
            <v>331</v>
          </cell>
        </row>
        <row r="710">
          <cell r="A710" t="str">
            <v>5.3.60.09.002</v>
          </cell>
          <cell r="B710" t="str">
            <v>Equipo de restaurante y cafetería</v>
          </cell>
          <cell r="C710">
            <v>293874.68</v>
          </cell>
          <cell r="D710">
            <v>36734.33</v>
          </cell>
          <cell r="E710">
            <v>0</v>
          </cell>
          <cell r="F710">
            <v>330609.01</v>
          </cell>
          <cell r="G710">
            <v>331</v>
          </cell>
        </row>
        <row r="711">
          <cell r="A711" t="str">
            <v>5.3.60.15</v>
          </cell>
          <cell r="B711" t="str">
            <v>Propiedades, planta y equipo no explotados</v>
          </cell>
          <cell r="C711">
            <v>12363588.6</v>
          </cell>
          <cell r="D711">
            <v>1718505.45</v>
          </cell>
          <cell r="E711">
            <v>0</v>
          </cell>
          <cell r="F711">
            <v>14082094.050000001</v>
          </cell>
          <cell r="G711">
            <v>14082</v>
          </cell>
        </row>
        <row r="712">
          <cell r="A712" t="str">
            <v>5.3.60.15.008</v>
          </cell>
          <cell r="B712" t="str">
            <v>Muebles, enseres y equipo de oficina</v>
          </cell>
          <cell r="C712">
            <v>10272269.949999999</v>
          </cell>
          <cell r="D712">
            <v>1327524.6499999999</v>
          </cell>
          <cell r="E712">
            <v>0</v>
          </cell>
          <cell r="F712">
            <v>11599794.6</v>
          </cell>
          <cell r="G712">
            <v>11600</v>
          </cell>
        </row>
        <row r="713">
          <cell r="A713" t="str">
            <v>5.3.60.15.009</v>
          </cell>
          <cell r="B713" t="str">
            <v>Equipos de comunicación y computación</v>
          </cell>
          <cell r="C713">
            <v>15499.99</v>
          </cell>
          <cell r="D713">
            <v>0</v>
          </cell>
          <cell r="E713">
            <v>0</v>
          </cell>
          <cell r="F713">
            <v>15499.99</v>
          </cell>
          <cell r="G713">
            <v>15</v>
          </cell>
        </row>
        <row r="714">
          <cell r="A714" t="str">
            <v>5.3.60.15.010</v>
          </cell>
          <cell r="B714" t="str">
            <v>Equipos de transporte, tracción y elevación</v>
          </cell>
          <cell r="C714">
            <v>1931818.66</v>
          </cell>
          <cell r="D714">
            <v>372980.8</v>
          </cell>
          <cell r="E714">
            <v>0</v>
          </cell>
          <cell r="F714">
            <v>2304799.46</v>
          </cell>
          <cell r="G714">
            <v>2305</v>
          </cell>
        </row>
        <row r="715">
          <cell r="A715" t="str">
            <v>5.3.60.15.011</v>
          </cell>
          <cell r="B715" t="str">
            <v>Equipos de comedor, cocina, despensa y hotelería</v>
          </cell>
          <cell r="C715">
            <v>144000</v>
          </cell>
          <cell r="D715">
            <v>18000</v>
          </cell>
          <cell r="E715">
            <v>0</v>
          </cell>
          <cell r="F715">
            <v>162000</v>
          </cell>
          <cell r="G715">
            <v>162</v>
          </cell>
        </row>
        <row r="716">
          <cell r="A716" t="str">
            <v>5.3.60.16</v>
          </cell>
          <cell r="B716" t="str">
            <v>Propiedades, planta y equipo en concesión</v>
          </cell>
          <cell r="C716">
            <v>38969324.119999997</v>
          </cell>
          <cell r="D716">
            <v>4871165.5199999996</v>
          </cell>
          <cell r="E716">
            <v>0</v>
          </cell>
          <cell r="F716">
            <v>43840489.640000001</v>
          </cell>
          <cell r="G716">
            <v>43840</v>
          </cell>
        </row>
        <row r="717">
          <cell r="A717" t="str">
            <v>5.3.60.16.005</v>
          </cell>
          <cell r="B717" t="str">
            <v>Maquinaria y equipo</v>
          </cell>
          <cell r="C717">
            <v>38969324.119999997</v>
          </cell>
          <cell r="D717">
            <v>4871165.5199999996</v>
          </cell>
          <cell r="E717">
            <v>0</v>
          </cell>
          <cell r="F717">
            <v>43840489.640000001</v>
          </cell>
          <cell r="G717">
            <v>43840</v>
          </cell>
        </row>
        <row r="718">
          <cell r="A718" t="str">
            <v>5.3.64</v>
          </cell>
          <cell r="B718" t="str">
            <v>DEPRECIACIÓN DE BIENES DE USO PÚBLICO EN SERVICIO</v>
          </cell>
          <cell r="C718">
            <v>16969555130.799999</v>
          </cell>
          <cell r="D718">
            <v>2261330276.9000001</v>
          </cell>
          <cell r="E718">
            <v>0</v>
          </cell>
          <cell r="F718">
            <v>19230885407.700001</v>
          </cell>
          <cell r="G718">
            <v>19230885</v>
          </cell>
        </row>
        <row r="719">
          <cell r="A719" t="str">
            <v>5.3.64.04</v>
          </cell>
          <cell r="B719" t="str">
            <v>Red férrea</v>
          </cell>
          <cell r="C719">
            <v>16969555130.799999</v>
          </cell>
          <cell r="D719">
            <v>2261330276.9000001</v>
          </cell>
          <cell r="E719">
            <v>0</v>
          </cell>
          <cell r="F719">
            <v>19230885407.700001</v>
          </cell>
          <cell r="G719">
            <v>19230885</v>
          </cell>
        </row>
        <row r="720">
          <cell r="A720" t="str">
            <v>5.3.64.04.001</v>
          </cell>
          <cell r="B720" t="str">
            <v>Red férrea en servicio</v>
          </cell>
          <cell r="C720">
            <v>16969555130.799999</v>
          </cell>
          <cell r="D720">
            <v>2261330276.9000001</v>
          </cell>
          <cell r="E720">
            <v>0</v>
          </cell>
          <cell r="F720">
            <v>19230885407.700001</v>
          </cell>
          <cell r="G720">
            <v>19230885</v>
          </cell>
        </row>
        <row r="721">
          <cell r="A721" t="str">
            <v>5.3.66</v>
          </cell>
          <cell r="B721" t="str">
            <v>AMORTIZACIÓN DE ACTIVOS INTANGIBLES</v>
          </cell>
          <cell r="C721">
            <v>867308736.39999998</v>
          </cell>
          <cell r="D721">
            <v>117717093.06</v>
          </cell>
          <cell r="E721">
            <v>0</v>
          </cell>
          <cell r="F721">
            <v>985025829.46000004</v>
          </cell>
          <cell r="G721">
            <v>985026</v>
          </cell>
        </row>
        <row r="722">
          <cell r="A722" t="str">
            <v>5.3.66.05</v>
          </cell>
          <cell r="B722" t="str">
            <v>Licencias</v>
          </cell>
          <cell r="C722">
            <v>824208566.63999999</v>
          </cell>
          <cell r="D722">
            <v>115573805.7</v>
          </cell>
          <cell r="E722">
            <v>0</v>
          </cell>
          <cell r="F722">
            <v>939782372.34000003</v>
          </cell>
          <cell r="G722">
            <v>939782</v>
          </cell>
        </row>
        <row r="723">
          <cell r="A723" t="str">
            <v>5.3.66.05.001</v>
          </cell>
          <cell r="B723" t="str">
            <v>Licencias</v>
          </cell>
          <cell r="C723">
            <v>824208566.63999999</v>
          </cell>
          <cell r="D723">
            <v>115573805.7</v>
          </cell>
          <cell r="E723">
            <v>0</v>
          </cell>
          <cell r="F723">
            <v>939782372.34000003</v>
          </cell>
          <cell r="G723">
            <v>939782</v>
          </cell>
        </row>
        <row r="724">
          <cell r="A724" t="str">
            <v>5.3.66.06</v>
          </cell>
          <cell r="B724" t="str">
            <v>Softwares</v>
          </cell>
          <cell r="C724">
            <v>43100169.759999998</v>
          </cell>
          <cell r="D724">
            <v>2143287.36</v>
          </cell>
          <cell r="E724">
            <v>0</v>
          </cell>
          <cell r="F724">
            <v>45243457.119999997</v>
          </cell>
          <cell r="G724">
            <v>45243</v>
          </cell>
        </row>
        <row r="725">
          <cell r="A725" t="str">
            <v>5.3.66.06.001</v>
          </cell>
          <cell r="B725" t="str">
            <v>Softwares</v>
          </cell>
          <cell r="C725">
            <v>43100169.759999998</v>
          </cell>
          <cell r="D725">
            <v>2143287.36</v>
          </cell>
          <cell r="E725">
            <v>0</v>
          </cell>
          <cell r="F725">
            <v>45243457.119999997</v>
          </cell>
          <cell r="G725">
            <v>45243</v>
          </cell>
        </row>
        <row r="726">
          <cell r="A726" t="str">
            <v>5.3.68</v>
          </cell>
          <cell r="B726" t="str">
            <v>PROVISIÓN LITIGIOS Y DEMANDAS</v>
          </cell>
          <cell r="C726">
            <v>631638614434.54004</v>
          </cell>
          <cell r="D726">
            <v>0</v>
          </cell>
          <cell r="E726">
            <v>0</v>
          </cell>
          <cell r="F726">
            <v>631638614434.54004</v>
          </cell>
          <cell r="G726">
            <v>631638614</v>
          </cell>
        </row>
        <row r="727">
          <cell r="A727" t="str">
            <v>5.3.68.01</v>
          </cell>
          <cell r="B727" t="str">
            <v>Civiles</v>
          </cell>
          <cell r="C727">
            <v>2475667871.3000002</v>
          </cell>
          <cell r="D727">
            <v>0</v>
          </cell>
          <cell r="E727">
            <v>0</v>
          </cell>
          <cell r="F727">
            <v>2475667871.3000002</v>
          </cell>
          <cell r="G727">
            <v>2475668</v>
          </cell>
        </row>
        <row r="728">
          <cell r="A728" t="str">
            <v>5.3.68.01.001</v>
          </cell>
          <cell r="B728" t="str">
            <v>Civiles</v>
          </cell>
          <cell r="C728">
            <v>2475667871.3000002</v>
          </cell>
          <cell r="D728">
            <v>0</v>
          </cell>
          <cell r="E728">
            <v>0</v>
          </cell>
          <cell r="F728">
            <v>2475667871.3000002</v>
          </cell>
          <cell r="G728">
            <v>2475668</v>
          </cell>
        </row>
        <row r="729">
          <cell r="A729" t="str">
            <v>5.3.68.03</v>
          </cell>
          <cell r="B729" t="str">
            <v>Administrativas</v>
          </cell>
          <cell r="C729">
            <v>16900864603.370001</v>
          </cell>
          <cell r="D729">
            <v>0</v>
          </cell>
          <cell r="E729">
            <v>0</v>
          </cell>
          <cell r="F729">
            <v>16900864603.370001</v>
          </cell>
          <cell r="G729">
            <v>16900865</v>
          </cell>
        </row>
        <row r="730">
          <cell r="A730" t="str">
            <v>5.3.68.03.001</v>
          </cell>
          <cell r="B730" t="str">
            <v>Administrativas</v>
          </cell>
          <cell r="C730">
            <v>16900864603.370001</v>
          </cell>
          <cell r="D730">
            <v>0</v>
          </cell>
          <cell r="E730">
            <v>0</v>
          </cell>
          <cell r="F730">
            <v>16900864603.370001</v>
          </cell>
          <cell r="G730">
            <v>16900865</v>
          </cell>
        </row>
        <row r="731">
          <cell r="A731" t="str">
            <v>5.3.68.05</v>
          </cell>
          <cell r="B731" t="str">
            <v>Laborales</v>
          </cell>
          <cell r="C731">
            <v>15471872.359999999</v>
          </cell>
          <cell r="D731">
            <v>0</v>
          </cell>
          <cell r="E731">
            <v>0</v>
          </cell>
          <cell r="F731">
            <v>15471872.359999999</v>
          </cell>
          <cell r="G731">
            <v>15472</v>
          </cell>
        </row>
        <row r="732">
          <cell r="A732" t="str">
            <v>5.3.68.05.001</v>
          </cell>
          <cell r="B732" t="str">
            <v>Laborales</v>
          </cell>
          <cell r="C732">
            <v>15471872.359999999</v>
          </cell>
          <cell r="D732">
            <v>0</v>
          </cell>
          <cell r="E732">
            <v>0</v>
          </cell>
          <cell r="F732">
            <v>15471872.359999999</v>
          </cell>
          <cell r="G732">
            <v>15472</v>
          </cell>
        </row>
        <row r="733">
          <cell r="A733" t="str">
            <v>5.3.68.90</v>
          </cell>
          <cell r="B733" t="str">
            <v>Otros litigios y demandas</v>
          </cell>
          <cell r="C733">
            <v>612246610087.51001</v>
          </cell>
          <cell r="D733">
            <v>0</v>
          </cell>
          <cell r="E733">
            <v>0</v>
          </cell>
          <cell r="F733">
            <v>612246610087.51001</v>
          </cell>
          <cell r="G733">
            <v>612246610</v>
          </cell>
        </row>
        <row r="734">
          <cell r="A734" t="str">
            <v>5.3.68.90.001</v>
          </cell>
          <cell r="B734" t="str">
            <v>Otros litigios y demandas</v>
          </cell>
          <cell r="C734">
            <v>612246610087.51001</v>
          </cell>
          <cell r="D734">
            <v>0</v>
          </cell>
          <cell r="E734">
            <v>0</v>
          </cell>
          <cell r="F734">
            <v>612246610087.51001</v>
          </cell>
          <cell r="G734">
            <v>612246610</v>
          </cell>
        </row>
        <row r="735">
          <cell r="A735" t="str">
            <v>5.4</v>
          </cell>
          <cell r="B735" t="str">
            <v>TRANSFERENCIAS Y SUBVENCIONES</v>
          </cell>
          <cell r="C735">
            <v>58176325</v>
          </cell>
          <cell r="D735">
            <v>0</v>
          </cell>
          <cell r="E735">
            <v>0</v>
          </cell>
          <cell r="F735">
            <v>58176325</v>
          </cell>
          <cell r="G735">
            <v>58176</v>
          </cell>
        </row>
        <row r="736">
          <cell r="A736" t="str">
            <v>5.4.23</v>
          </cell>
          <cell r="B736" t="str">
            <v>OTRAS TRANSFERENCIAS</v>
          </cell>
          <cell r="C736">
            <v>58176325</v>
          </cell>
          <cell r="D736">
            <v>0</v>
          </cell>
          <cell r="E736">
            <v>0</v>
          </cell>
          <cell r="F736">
            <v>58176325</v>
          </cell>
          <cell r="G736">
            <v>58176</v>
          </cell>
        </row>
        <row r="737">
          <cell r="A737" t="str">
            <v>5.4.23.90</v>
          </cell>
          <cell r="B737" t="str">
            <v>Otras transferencias</v>
          </cell>
          <cell r="C737">
            <v>58176325</v>
          </cell>
          <cell r="D737">
            <v>0</v>
          </cell>
          <cell r="E737">
            <v>0</v>
          </cell>
          <cell r="F737">
            <v>58176325</v>
          </cell>
          <cell r="G737">
            <v>58176</v>
          </cell>
        </row>
        <row r="738">
          <cell r="A738" t="str">
            <v>5.4.23.90.001</v>
          </cell>
          <cell r="B738" t="str">
            <v>Otras transferencias</v>
          </cell>
          <cell r="C738">
            <v>58176325</v>
          </cell>
          <cell r="D738">
            <v>0</v>
          </cell>
          <cell r="E738">
            <v>0</v>
          </cell>
          <cell r="F738">
            <v>58176325</v>
          </cell>
          <cell r="G738">
            <v>58176</v>
          </cell>
        </row>
        <row r="739">
          <cell r="A739" t="str">
            <v>5.7</v>
          </cell>
          <cell r="B739" t="str">
            <v>OPERACIONES INTERISTITUCIONALES</v>
          </cell>
          <cell r="C739">
            <v>6398077229.8100004</v>
          </cell>
          <cell r="D739">
            <v>88801344.900000006</v>
          </cell>
          <cell r="E739">
            <v>0</v>
          </cell>
          <cell r="F739">
            <v>6486878574.71</v>
          </cell>
          <cell r="G739">
            <v>6486879</v>
          </cell>
        </row>
        <row r="740">
          <cell r="A740" t="str">
            <v>5.7.05</v>
          </cell>
          <cell r="B740" t="str">
            <v>FONDOS ENTREGADOS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5.7.05.08</v>
          </cell>
          <cell r="B741" t="str">
            <v>Funcionamiento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A742" t="str">
            <v>5.7.20</v>
          </cell>
          <cell r="B742" t="str">
            <v>OPERACIONES DE ENLACE</v>
          </cell>
          <cell r="C742">
            <v>6398077229.8100004</v>
          </cell>
          <cell r="D742">
            <v>88801344.900000006</v>
          </cell>
          <cell r="E742">
            <v>0</v>
          </cell>
          <cell r="F742">
            <v>6486878574.71</v>
          </cell>
          <cell r="G742">
            <v>6486879</v>
          </cell>
        </row>
        <row r="743">
          <cell r="A743" t="str">
            <v>5.7.20.80</v>
          </cell>
          <cell r="B743" t="str">
            <v>Recaudos</v>
          </cell>
          <cell r="C743">
            <v>6398077229.8100004</v>
          </cell>
          <cell r="D743">
            <v>88801344.900000006</v>
          </cell>
          <cell r="E743">
            <v>0</v>
          </cell>
          <cell r="F743">
            <v>6486878574.71</v>
          </cell>
          <cell r="G743">
            <v>6486879</v>
          </cell>
        </row>
        <row r="744">
          <cell r="A744" t="str">
            <v>5.8</v>
          </cell>
          <cell r="B744" t="str">
            <v>OTROS GASTOS</v>
          </cell>
          <cell r="C744">
            <v>63927894648.620003</v>
          </cell>
          <cell r="D744">
            <v>3140336</v>
          </cell>
          <cell r="E744">
            <v>540000</v>
          </cell>
          <cell r="F744">
            <v>63930494984.620003</v>
          </cell>
          <cell r="G744">
            <v>63930495</v>
          </cell>
        </row>
        <row r="745">
          <cell r="A745" t="str">
            <v>5.8.02</v>
          </cell>
          <cell r="B745" t="str">
            <v>COMISIONES</v>
          </cell>
          <cell r="C745">
            <v>155277</v>
          </cell>
          <cell r="D745">
            <v>28860.52</v>
          </cell>
          <cell r="E745">
            <v>0</v>
          </cell>
          <cell r="F745">
            <v>184137.52</v>
          </cell>
          <cell r="G745">
            <v>184</v>
          </cell>
        </row>
        <row r="746">
          <cell r="A746" t="str">
            <v>5.8.02.40</v>
          </cell>
          <cell r="B746" t="str">
            <v>Comisiones servicios financieros</v>
          </cell>
          <cell r="C746">
            <v>155277</v>
          </cell>
          <cell r="D746">
            <v>28860.52</v>
          </cell>
          <cell r="E746">
            <v>0</v>
          </cell>
          <cell r="F746">
            <v>184137.52</v>
          </cell>
          <cell r="G746">
            <v>184</v>
          </cell>
        </row>
        <row r="747">
          <cell r="A747" t="str">
            <v>5.8.02.40.001</v>
          </cell>
          <cell r="B747" t="str">
            <v>Comisiones servicios financieros</v>
          </cell>
          <cell r="C747">
            <v>155277</v>
          </cell>
          <cell r="D747">
            <v>28860.52</v>
          </cell>
          <cell r="E747">
            <v>0</v>
          </cell>
          <cell r="F747">
            <v>184137.52</v>
          </cell>
          <cell r="G747">
            <v>184</v>
          </cell>
        </row>
        <row r="748">
          <cell r="A748" t="str">
            <v>5.8.04</v>
          </cell>
          <cell r="B748" t="str">
            <v>FINANCIEROS</v>
          </cell>
          <cell r="C748">
            <v>35885683925.459999</v>
          </cell>
          <cell r="D748">
            <v>2571475.48</v>
          </cell>
          <cell r="E748">
            <v>0</v>
          </cell>
          <cell r="F748">
            <v>35888255400.940002</v>
          </cell>
          <cell r="G748">
            <v>35888255</v>
          </cell>
        </row>
        <row r="749">
          <cell r="A749" t="str">
            <v>5.8.04.23</v>
          </cell>
          <cell r="B749" t="str">
            <v>Pérdida por baja en cuentas de cuentas por cobrar</v>
          </cell>
          <cell r="C749">
            <v>4485319360</v>
          </cell>
          <cell r="D749">
            <v>0</v>
          </cell>
          <cell r="E749">
            <v>0</v>
          </cell>
          <cell r="F749">
            <v>4485319360</v>
          </cell>
          <cell r="G749">
            <v>4485319</v>
          </cell>
        </row>
        <row r="750">
          <cell r="A750" t="str">
            <v>5.8.04.23.011</v>
          </cell>
          <cell r="B750" t="str">
            <v>Otras cuentas por cobrar</v>
          </cell>
          <cell r="C750">
            <v>4485319360</v>
          </cell>
          <cell r="D750">
            <v>0</v>
          </cell>
          <cell r="E750">
            <v>0</v>
          </cell>
          <cell r="F750">
            <v>4485319360</v>
          </cell>
          <cell r="G750">
            <v>4485319</v>
          </cell>
        </row>
        <row r="751">
          <cell r="A751" t="str">
            <v>5.8.04.35</v>
          </cell>
          <cell r="B751" t="str">
            <v>Costo efectivo de préstamos por pagar - financiamiento interno de largo plazo</v>
          </cell>
          <cell r="C751">
            <v>9985721471</v>
          </cell>
          <cell r="D751">
            <v>0</v>
          </cell>
          <cell r="E751">
            <v>0</v>
          </cell>
          <cell r="F751">
            <v>9985721471</v>
          </cell>
          <cell r="G751">
            <v>9985721</v>
          </cell>
        </row>
        <row r="752">
          <cell r="A752" t="str">
            <v>5.8.04.35.001</v>
          </cell>
          <cell r="B752" t="str">
            <v>Costo efectivo-intereses</v>
          </cell>
          <cell r="C752">
            <v>9985721471</v>
          </cell>
          <cell r="D752">
            <v>0</v>
          </cell>
          <cell r="E752">
            <v>0</v>
          </cell>
          <cell r="F752">
            <v>9985721471</v>
          </cell>
          <cell r="G752">
            <v>9985721</v>
          </cell>
        </row>
        <row r="753">
          <cell r="A753" t="str">
            <v>5.8.04.47</v>
          </cell>
          <cell r="B753" t="str">
            <v>Intereses de sentencias</v>
          </cell>
          <cell r="C753">
            <v>7854750.5599999996</v>
          </cell>
          <cell r="D753">
            <v>2565992</v>
          </cell>
          <cell r="E753">
            <v>0</v>
          </cell>
          <cell r="F753">
            <v>10420742.560000001</v>
          </cell>
          <cell r="G753">
            <v>10421</v>
          </cell>
        </row>
        <row r="754">
          <cell r="A754" t="str">
            <v>5.8.04.47.001</v>
          </cell>
          <cell r="B754" t="str">
            <v>Intereses de sentencias</v>
          </cell>
          <cell r="C754">
            <v>7854750.5599999996</v>
          </cell>
          <cell r="D754">
            <v>2565992</v>
          </cell>
          <cell r="E754">
            <v>0</v>
          </cell>
          <cell r="F754">
            <v>10420742.560000001</v>
          </cell>
          <cell r="G754">
            <v>10421</v>
          </cell>
        </row>
        <row r="755">
          <cell r="A755" t="str">
            <v>5.8.04.53</v>
          </cell>
          <cell r="B755" t="str">
            <v>Intereses de laudos arbitrales y conciliaciones extrajudiciales</v>
          </cell>
          <cell r="C755">
            <v>21406621448.900002</v>
          </cell>
          <cell r="D755">
            <v>0</v>
          </cell>
          <cell r="E755">
            <v>0</v>
          </cell>
          <cell r="F755">
            <v>21406621448.900002</v>
          </cell>
          <cell r="G755">
            <v>21406621</v>
          </cell>
        </row>
        <row r="756">
          <cell r="A756" t="str">
            <v>5.8.04.53.001</v>
          </cell>
          <cell r="B756" t="str">
            <v>Intereses de laudos arbitrales y conciliaciones extrajudiciales</v>
          </cell>
          <cell r="C756">
            <v>21406621448.900002</v>
          </cell>
          <cell r="D756">
            <v>0</v>
          </cell>
          <cell r="E756">
            <v>0</v>
          </cell>
          <cell r="F756">
            <v>21406621448.900002</v>
          </cell>
          <cell r="G756">
            <v>21406621</v>
          </cell>
        </row>
        <row r="757">
          <cell r="A757" t="str">
            <v>5.8.04.90</v>
          </cell>
          <cell r="B757" t="str">
            <v>Otros gastos financieros</v>
          </cell>
          <cell r="C757">
            <v>166895</v>
          </cell>
          <cell r="D757">
            <v>5483.48</v>
          </cell>
          <cell r="E757">
            <v>0</v>
          </cell>
          <cell r="F757">
            <v>172378.48</v>
          </cell>
          <cell r="G757">
            <v>172</v>
          </cell>
        </row>
        <row r="758">
          <cell r="A758" t="str">
            <v>5.8.04.90.001</v>
          </cell>
          <cell r="B758" t="str">
            <v>Otros gastos financieros</v>
          </cell>
          <cell r="C758">
            <v>166895</v>
          </cell>
          <cell r="D758">
            <v>5483.48</v>
          </cell>
          <cell r="E758">
            <v>0</v>
          </cell>
          <cell r="F758">
            <v>172378.48</v>
          </cell>
          <cell r="G758">
            <v>172</v>
          </cell>
        </row>
        <row r="759">
          <cell r="A759" t="str">
            <v>5.8.90</v>
          </cell>
          <cell r="B759" t="str">
            <v>GASTOS DIVERSOS</v>
          </cell>
          <cell r="C759">
            <v>28042055446.16</v>
          </cell>
          <cell r="D759">
            <v>0</v>
          </cell>
          <cell r="E759">
            <v>0</v>
          </cell>
          <cell r="F759">
            <v>28042055446.16</v>
          </cell>
          <cell r="G759">
            <v>28042055</v>
          </cell>
        </row>
        <row r="760">
          <cell r="A760" t="str">
            <v>5.8.90.12</v>
          </cell>
          <cell r="B760" t="str">
            <v>Sentencias</v>
          </cell>
          <cell r="C760">
            <v>347007.42</v>
          </cell>
          <cell r="D760">
            <v>0</v>
          </cell>
          <cell r="E760">
            <v>0</v>
          </cell>
          <cell r="F760">
            <v>347007.42</v>
          </cell>
          <cell r="G760">
            <v>347</v>
          </cell>
        </row>
        <row r="761">
          <cell r="A761" t="str">
            <v>5.8.90.12.001</v>
          </cell>
          <cell r="B761" t="str">
            <v>Sentencias</v>
          </cell>
          <cell r="C761">
            <v>347007.42</v>
          </cell>
          <cell r="D761">
            <v>0</v>
          </cell>
          <cell r="E761">
            <v>0</v>
          </cell>
          <cell r="F761">
            <v>347007.42</v>
          </cell>
          <cell r="G761">
            <v>347</v>
          </cell>
        </row>
        <row r="762">
          <cell r="A762" t="str">
            <v>5.8.90.13</v>
          </cell>
          <cell r="B762" t="str">
            <v>Laudos arbitrales y conciliaciones extrajudiciales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A763" t="str">
            <v>5.8.90.13.001</v>
          </cell>
          <cell r="B763" t="str">
            <v>Laudos arbitrales y conciliaciones extrajudiciales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A764" t="str">
            <v>5.8.90.17</v>
          </cell>
          <cell r="B764" t="str">
            <v>Pérdidas en siniestros</v>
          </cell>
          <cell r="C764">
            <v>2343692.7400000002</v>
          </cell>
          <cell r="D764">
            <v>0</v>
          </cell>
          <cell r="E764">
            <v>0</v>
          </cell>
          <cell r="F764">
            <v>2343692.7400000002</v>
          </cell>
          <cell r="G764">
            <v>2344</v>
          </cell>
        </row>
        <row r="765">
          <cell r="A765" t="str">
            <v>5.8.90.17.001</v>
          </cell>
          <cell r="B765" t="str">
            <v>Pérdidas en siniestros</v>
          </cell>
          <cell r="C765">
            <v>2343692.7400000002</v>
          </cell>
          <cell r="D765">
            <v>0</v>
          </cell>
          <cell r="E765">
            <v>0</v>
          </cell>
          <cell r="F765">
            <v>2343692.7400000002</v>
          </cell>
          <cell r="G765">
            <v>2344</v>
          </cell>
        </row>
        <row r="766">
          <cell r="A766" t="str">
            <v>5.8.90.36</v>
          </cell>
          <cell r="B766" t="str">
            <v>Garantías contractuales - concesiones</v>
          </cell>
          <cell r="C766">
            <v>27703427099</v>
          </cell>
          <cell r="D766">
            <v>0</v>
          </cell>
          <cell r="E766">
            <v>0</v>
          </cell>
          <cell r="F766">
            <v>27703427099</v>
          </cell>
          <cell r="G766">
            <v>27703427</v>
          </cell>
        </row>
        <row r="767">
          <cell r="A767" t="str">
            <v>5.8.90.36.001</v>
          </cell>
          <cell r="B767" t="str">
            <v>Garantías contractuales - concesiones</v>
          </cell>
          <cell r="C767">
            <v>27703427099</v>
          </cell>
          <cell r="D767">
            <v>0</v>
          </cell>
          <cell r="E767">
            <v>0</v>
          </cell>
          <cell r="F767">
            <v>27703427099</v>
          </cell>
          <cell r="G767">
            <v>27703427</v>
          </cell>
        </row>
        <row r="768">
          <cell r="A768" t="str">
            <v>5.8.90.90</v>
          </cell>
          <cell r="B768" t="str">
            <v>Otros gastos diversos</v>
          </cell>
          <cell r="C768">
            <v>335937647</v>
          </cell>
          <cell r="D768">
            <v>0</v>
          </cell>
          <cell r="E768">
            <v>0</v>
          </cell>
          <cell r="F768">
            <v>335937647</v>
          </cell>
          <cell r="G768">
            <v>335938</v>
          </cell>
        </row>
        <row r="769">
          <cell r="A769" t="str">
            <v>5.8.90.90.005</v>
          </cell>
          <cell r="B769" t="str">
            <v>Devolución de ingresos diversos de la vigencia anterior</v>
          </cell>
          <cell r="C769">
            <v>335937647</v>
          </cell>
          <cell r="D769">
            <v>0</v>
          </cell>
          <cell r="E769">
            <v>0</v>
          </cell>
          <cell r="F769">
            <v>335937647</v>
          </cell>
          <cell r="G769">
            <v>335938</v>
          </cell>
        </row>
        <row r="770">
          <cell r="A770" t="str">
            <v>5.8.93</v>
          </cell>
          <cell r="B770" t="str">
            <v>DEVOLUCIONES Y DESCUENTOS INGRESOS FISCALES</v>
          </cell>
          <cell r="C770">
            <v>0</v>
          </cell>
          <cell r="D770">
            <v>540000</v>
          </cell>
          <cell r="E770">
            <v>540000</v>
          </cell>
          <cell r="F770">
            <v>0</v>
          </cell>
          <cell r="G770">
            <v>0</v>
          </cell>
        </row>
        <row r="771">
          <cell r="A771" t="str">
            <v>5.8.93.01</v>
          </cell>
          <cell r="B771" t="str">
            <v>Contribuciones, tasas e ingresos no tributarios</v>
          </cell>
          <cell r="C771">
            <v>0</v>
          </cell>
          <cell r="D771">
            <v>540000</v>
          </cell>
          <cell r="E771">
            <v>540000</v>
          </cell>
          <cell r="F771">
            <v>0</v>
          </cell>
          <cell r="G771">
            <v>0</v>
          </cell>
        </row>
        <row r="772">
          <cell r="A772" t="str">
            <v>5.8.93.01.001</v>
          </cell>
          <cell r="B772" t="str">
            <v>Contribuciones, tasas e ingresos no tributarios</v>
          </cell>
          <cell r="C772">
            <v>0</v>
          </cell>
          <cell r="D772">
            <v>540000</v>
          </cell>
          <cell r="E772">
            <v>540000</v>
          </cell>
          <cell r="F772">
            <v>0</v>
          </cell>
          <cell r="G772">
            <v>0</v>
          </cell>
        </row>
        <row r="773">
          <cell r="A773">
            <v>8</v>
          </cell>
          <cell r="B773" t="str">
            <v>CUENTAS DE ORDEN DEUDORAS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A774" t="str">
            <v>8.1</v>
          </cell>
          <cell r="B774" t="str">
            <v>ACTIVOS CONTINGENTES</v>
          </cell>
          <cell r="C774">
            <v>612028012549.32996</v>
          </cell>
          <cell r="D774">
            <v>0</v>
          </cell>
          <cell r="E774">
            <v>0</v>
          </cell>
          <cell r="F774">
            <v>612028012549.32996</v>
          </cell>
          <cell r="G774">
            <v>612028013</v>
          </cell>
        </row>
        <row r="775">
          <cell r="A775" t="str">
            <v>8.1.20</v>
          </cell>
          <cell r="B775" t="str">
            <v>LITIGIOS Y MECANISMOS ALTERNATIVOS DE SOLUCIÓN DE CONFLICTOS</v>
          </cell>
          <cell r="C775">
            <v>595436012549.32996</v>
          </cell>
          <cell r="D775">
            <v>0</v>
          </cell>
          <cell r="E775">
            <v>0</v>
          </cell>
          <cell r="F775">
            <v>595436012549.32996</v>
          </cell>
          <cell r="G775">
            <v>595436013</v>
          </cell>
        </row>
        <row r="776">
          <cell r="A776" t="str">
            <v>8.1.20.02</v>
          </cell>
          <cell r="B776" t="str">
            <v>Laborales</v>
          </cell>
          <cell r="C776">
            <v>887802</v>
          </cell>
          <cell r="D776">
            <v>0</v>
          </cell>
          <cell r="E776">
            <v>0</v>
          </cell>
          <cell r="F776">
            <v>887802</v>
          </cell>
          <cell r="G776">
            <v>888</v>
          </cell>
        </row>
        <row r="777">
          <cell r="A777" t="str">
            <v>8.1.20.02.001</v>
          </cell>
          <cell r="B777" t="str">
            <v>Laborales</v>
          </cell>
          <cell r="C777">
            <v>887802</v>
          </cell>
          <cell r="D777">
            <v>0</v>
          </cell>
          <cell r="E777">
            <v>0</v>
          </cell>
          <cell r="F777">
            <v>887802</v>
          </cell>
          <cell r="G777">
            <v>888</v>
          </cell>
        </row>
        <row r="778">
          <cell r="A778" t="str">
            <v>8.1.20.04</v>
          </cell>
          <cell r="B778" t="str">
            <v>Administrativas</v>
          </cell>
          <cell r="C778">
            <v>224040152477.32999</v>
          </cell>
          <cell r="D778">
            <v>0</v>
          </cell>
          <cell r="E778">
            <v>0</v>
          </cell>
          <cell r="F778">
            <v>224040152477.32999</v>
          </cell>
          <cell r="G778">
            <v>224040152</v>
          </cell>
        </row>
        <row r="779">
          <cell r="A779" t="str">
            <v>8.1.20.04.001</v>
          </cell>
          <cell r="B779" t="str">
            <v>Administrativas</v>
          </cell>
          <cell r="C779">
            <v>224040152477.32999</v>
          </cell>
          <cell r="D779">
            <v>0</v>
          </cell>
          <cell r="E779">
            <v>0</v>
          </cell>
          <cell r="F779">
            <v>224040152477.32999</v>
          </cell>
          <cell r="G779">
            <v>224040152</v>
          </cell>
        </row>
        <row r="780">
          <cell r="A780" t="str">
            <v>8.1.20.90</v>
          </cell>
          <cell r="B780" t="str">
            <v>Otros litigios y mecanismos alternativos de solución de conflictos</v>
          </cell>
          <cell r="C780">
            <v>371394972270</v>
          </cell>
          <cell r="D780">
            <v>0</v>
          </cell>
          <cell r="E780">
            <v>0</v>
          </cell>
          <cell r="F780">
            <v>371394972270</v>
          </cell>
          <cell r="G780">
            <v>371394972</v>
          </cell>
        </row>
        <row r="781">
          <cell r="A781" t="str">
            <v>8.1.20.90.001</v>
          </cell>
          <cell r="B781" t="str">
            <v>Otros litigios y mecanismos alternativos de solución de conflictos</v>
          </cell>
          <cell r="C781">
            <v>371394972270</v>
          </cell>
          <cell r="D781">
            <v>0</v>
          </cell>
          <cell r="E781">
            <v>0</v>
          </cell>
          <cell r="F781">
            <v>371394972270</v>
          </cell>
          <cell r="G781">
            <v>371394972</v>
          </cell>
        </row>
        <row r="782">
          <cell r="A782" t="str">
            <v>8.1.90</v>
          </cell>
          <cell r="B782" t="str">
            <v>OTROS ACTIVOS CONTINGENTES</v>
          </cell>
          <cell r="C782">
            <v>16592000000</v>
          </cell>
          <cell r="D782">
            <v>0</v>
          </cell>
          <cell r="E782">
            <v>0</v>
          </cell>
          <cell r="F782">
            <v>16592000000</v>
          </cell>
          <cell r="G782">
            <v>16592000</v>
          </cell>
        </row>
        <row r="783">
          <cell r="A783" t="str">
            <v>8.1.90.90</v>
          </cell>
          <cell r="B783" t="str">
            <v>Otros activos contingentes</v>
          </cell>
          <cell r="C783">
            <v>16592000000</v>
          </cell>
          <cell r="D783">
            <v>0</v>
          </cell>
          <cell r="E783">
            <v>0</v>
          </cell>
          <cell r="F783">
            <v>16592000000</v>
          </cell>
          <cell r="G783">
            <v>16592000</v>
          </cell>
        </row>
        <row r="784">
          <cell r="A784" t="str">
            <v>8.1.90.90.001</v>
          </cell>
          <cell r="B784" t="str">
            <v>Otros activos contingentes</v>
          </cell>
          <cell r="C784">
            <v>16592000000</v>
          </cell>
          <cell r="D784">
            <v>0</v>
          </cell>
          <cell r="E784">
            <v>0</v>
          </cell>
          <cell r="F784">
            <v>16592000000</v>
          </cell>
          <cell r="G784">
            <v>16592000</v>
          </cell>
        </row>
        <row r="785">
          <cell r="A785" t="str">
            <v>8.3</v>
          </cell>
          <cell r="B785" t="str">
            <v>DEUDORAS DE CONTROL</v>
          </cell>
          <cell r="C785">
            <v>7602739.6900000004</v>
          </cell>
          <cell r="D785">
            <v>0</v>
          </cell>
          <cell r="E785">
            <v>0</v>
          </cell>
          <cell r="F785">
            <v>7602739.6900000004</v>
          </cell>
          <cell r="G785">
            <v>7603</v>
          </cell>
        </row>
        <row r="786">
          <cell r="A786" t="str">
            <v>8.3.15</v>
          </cell>
          <cell r="B786" t="str">
            <v>BIENES Y DERECHOS RETIRADOS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A787" t="str">
            <v>8.3.15.10</v>
          </cell>
          <cell r="B787" t="str">
            <v>Propiedades, planta y equipo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A788" t="str">
            <v>8.3.15.10.001</v>
          </cell>
          <cell r="B788" t="str">
            <v>Propiedades, planta y equipo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A789" t="str">
            <v>8.3.47</v>
          </cell>
          <cell r="B789" t="str">
            <v>BIENES ENTREGADOS A TERCEROS</v>
          </cell>
          <cell r="C789">
            <v>7602739.6900000004</v>
          </cell>
          <cell r="D789">
            <v>0</v>
          </cell>
          <cell r="E789">
            <v>0</v>
          </cell>
          <cell r="F789">
            <v>7602739.6900000004</v>
          </cell>
          <cell r="G789">
            <v>7603</v>
          </cell>
        </row>
        <row r="790">
          <cell r="A790" t="str">
            <v>8.3.47.04</v>
          </cell>
          <cell r="B790" t="str">
            <v>Propiedades, planta y equipo</v>
          </cell>
          <cell r="C790">
            <v>7602739.6900000004</v>
          </cell>
          <cell r="D790">
            <v>0</v>
          </cell>
          <cell r="E790">
            <v>0</v>
          </cell>
          <cell r="F790">
            <v>7602739.6900000004</v>
          </cell>
          <cell r="G790">
            <v>7603</v>
          </cell>
        </row>
        <row r="791">
          <cell r="A791" t="str">
            <v>8.3.47.04.001</v>
          </cell>
          <cell r="B791" t="str">
            <v>Propiedades, planta y equipo</v>
          </cell>
          <cell r="C791">
            <v>7602739.6900000004</v>
          </cell>
          <cell r="D791">
            <v>0</v>
          </cell>
          <cell r="E791">
            <v>0</v>
          </cell>
          <cell r="F791">
            <v>7602739.6900000004</v>
          </cell>
          <cell r="G791">
            <v>7603</v>
          </cell>
        </row>
        <row r="792">
          <cell r="A792" t="str">
            <v>8.3.61</v>
          </cell>
          <cell r="B792" t="str">
            <v>RESPONSABILIDADES EN PROCESO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>8.3.61.01</v>
          </cell>
          <cell r="B793" t="str">
            <v>Internas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8.3.61.01.001</v>
          </cell>
          <cell r="B794" t="str">
            <v>Internas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8.3.90</v>
          </cell>
          <cell r="B795" t="str">
            <v>OTRAS CUENTAS DEUDORAS DE CONTROL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8.3.90.90</v>
          </cell>
          <cell r="B796" t="str">
            <v>Otras cuentas deudoras de control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8.3.90.90.001</v>
          </cell>
          <cell r="B797" t="str">
            <v>Otras cuentas deudoras de control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</row>
        <row r="798">
          <cell r="A798" t="str">
            <v>8.9</v>
          </cell>
          <cell r="B798" t="str">
            <v>DEUDORAS POR CONTRA (CR)</v>
          </cell>
          <cell r="C798">
            <v>-612035615289.02002</v>
          </cell>
          <cell r="D798">
            <v>0</v>
          </cell>
          <cell r="E798">
            <v>0</v>
          </cell>
          <cell r="F798">
            <v>-612035615289.02002</v>
          </cell>
          <cell r="G798">
            <v>-612035615</v>
          </cell>
        </row>
        <row r="799">
          <cell r="A799" t="str">
            <v>8.9.05</v>
          </cell>
          <cell r="B799" t="str">
            <v>ACTIVOS CONTINGENTES POR CONTRA (CR)</v>
          </cell>
          <cell r="C799">
            <v>-612028012549.32996</v>
          </cell>
          <cell r="D799">
            <v>0</v>
          </cell>
          <cell r="E799">
            <v>0</v>
          </cell>
          <cell r="F799">
            <v>-612028012549.32996</v>
          </cell>
          <cell r="G799">
            <v>-612028013</v>
          </cell>
        </row>
        <row r="800">
          <cell r="A800" t="str">
            <v>8.9.05.06</v>
          </cell>
          <cell r="B800" t="str">
            <v>Litigios y mecanismos alternativos de solución de conflictos</v>
          </cell>
          <cell r="C800">
            <v>-595436012549.32996</v>
          </cell>
          <cell r="D800">
            <v>0</v>
          </cell>
          <cell r="E800">
            <v>0</v>
          </cell>
          <cell r="F800">
            <v>-595436012549.32996</v>
          </cell>
          <cell r="G800">
            <v>-595436013</v>
          </cell>
        </row>
        <row r="801">
          <cell r="A801" t="str">
            <v>8.9.05.06.001</v>
          </cell>
          <cell r="B801" t="str">
            <v>Litigios y mecanismos alternativos de solución de conflictos</v>
          </cell>
          <cell r="C801">
            <v>-595436012549.32996</v>
          </cell>
          <cell r="D801">
            <v>0</v>
          </cell>
          <cell r="E801">
            <v>0</v>
          </cell>
          <cell r="F801">
            <v>-595436012549.32996</v>
          </cell>
          <cell r="G801">
            <v>-595436013</v>
          </cell>
        </row>
        <row r="802">
          <cell r="A802" t="str">
            <v>8.9.05.06.906</v>
          </cell>
          <cell r="B802" t="str">
            <v>Litigios y mecanismos alternativos de solución de conflictos-entidades en liquidación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A803" t="str">
            <v>8.9.05.90</v>
          </cell>
          <cell r="B803" t="str">
            <v>Otros activos contigentes por contra</v>
          </cell>
          <cell r="C803">
            <v>-16592000000</v>
          </cell>
          <cell r="D803">
            <v>0</v>
          </cell>
          <cell r="E803">
            <v>0</v>
          </cell>
          <cell r="F803">
            <v>-16592000000</v>
          </cell>
          <cell r="G803">
            <v>-16592000</v>
          </cell>
        </row>
        <row r="804">
          <cell r="A804" t="str">
            <v>8.9.05.90.001</v>
          </cell>
          <cell r="B804" t="str">
            <v>Otros activos contigentes por contra</v>
          </cell>
          <cell r="C804">
            <v>-16592000000</v>
          </cell>
          <cell r="D804">
            <v>0</v>
          </cell>
          <cell r="E804">
            <v>0</v>
          </cell>
          <cell r="F804">
            <v>-16592000000</v>
          </cell>
          <cell r="G804">
            <v>-16592000</v>
          </cell>
        </row>
        <row r="805">
          <cell r="A805" t="str">
            <v>8.9.15</v>
          </cell>
          <cell r="B805" t="str">
            <v>DEUDORAS DE CONTROL POR CONTRA (CR)</v>
          </cell>
          <cell r="C805">
            <v>-7602739.6900000004</v>
          </cell>
          <cell r="D805">
            <v>0</v>
          </cell>
          <cell r="E805">
            <v>0</v>
          </cell>
          <cell r="F805">
            <v>-7602739.6900000004</v>
          </cell>
          <cell r="G805">
            <v>-7603</v>
          </cell>
        </row>
        <row r="806">
          <cell r="A806" t="str">
            <v>8.9.15.06</v>
          </cell>
          <cell r="B806" t="str">
            <v>Bienes y derechos retirados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A807" t="str">
            <v>8.9.15.06.001</v>
          </cell>
          <cell r="B807" t="str">
            <v>Bienes y derechos retirados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A808" t="str">
            <v>8.9.15.18</v>
          </cell>
          <cell r="B808" t="str">
            <v>Bienes entregados a terceros</v>
          </cell>
          <cell r="C808">
            <v>-7602739.6900000004</v>
          </cell>
          <cell r="D808">
            <v>0</v>
          </cell>
          <cell r="E808">
            <v>0</v>
          </cell>
          <cell r="F808">
            <v>-7602739.6900000004</v>
          </cell>
          <cell r="G808">
            <v>-7603</v>
          </cell>
        </row>
        <row r="809">
          <cell r="A809" t="str">
            <v>8.9.15.18.001</v>
          </cell>
          <cell r="B809" t="str">
            <v>Bienes entregados a terceros</v>
          </cell>
          <cell r="C809">
            <v>-7602739.6900000004</v>
          </cell>
          <cell r="D809">
            <v>0</v>
          </cell>
          <cell r="E809">
            <v>0</v>
          </cell>
          <cell r="F809">
            <v>-7602739.6900000004</v>
          </cell>
          <cell r="G809">
            <v>-7603</v>
          </cell>
        </row>
        <row r="810">
          <cell r="A810" t="str">
            <v>8.9.15.21</v>
          </cell>
          <cell r="B810" t="str">
            <v>Responsabilidades en proceso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A811" t="str">
            <v>8.9.15.21.001</v>
          </cell>
          <cell r="B811" t="str">
            <v>Responsabilidades en proceso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</row>
        <row r="812">
          <cell r="A812" t="str">
            <v>8.9.15.90</v>
          </cell>
          <cell r="B812" t="str">
            <v>Otras cuentas deudoras de control por el contra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</row>
        <row r="813">
          <cell r="A813" t="str">
            <v>8.9.15.90.090</v>
          </cell>
          <cell r="B813" t="str">
            <v>Otras cuentas deudoras de control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A814">
            <v>9</v>
          </cell>
          <cell r="B814" t="str">
            <v>CUENTAS DE ORDEN ACREEDORAS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A815" t="str">
            <v>9.1</v>
          </cell>
          <cell r="B815" t="str">
            <v>PASIVOS CONTINGENTES</v>
          </cell>
          <cell r="C815">
            <v>5545237727783.6504</v>
          </cell>
          <cell r="D815">
            <v>0</v>
          </cell>
          <cell r="E815">
            <v>0</v>
          </cell>
          <cell r="F815">
            <v>5545237727783.6504</v>
          </cell>
          <cell r="G815">
            <v>5545237728</v>
          </cell>
        </row>
        <row r="816">
          <cell r="A816" t="str">
            <v>9.1.20</v>
          </cell>
          <cell r="B816" t="str">
            <v>LITIGIOS Y MECANISMOS ALTERNATIVOS DE SOLUCIÓN DE CONFLICTOS</v>
          </cell>
          <cell r="C816">
            <v>4018018436856.8799</v>
          </cell>
          <cell r="D816">
            <v>0</v>
          </cell>
          <cell r="E816">
            <v>0</v>
          </cell>
          <cell r="F816">
            <v>4018018436856.8799</v>
          </cell>
          <cell r="G816">
            <v>4018018437</v>
          </cell>
        </row>
        <row r="817">
          <cell r="A817" t="str">
            <v>9.1.20.01</v>
          </cell>
          <cell r="B817" t="str">
            <v>Civiles</v>
          </cell>
          <cell r="C817">
            <v>10462254043.940001</v>
          </cell>
          <cell r="D817">
            <v>0</v>
          </cell>
          <cell r="E817">
            <v>0</v>
          </cell>
          <cell r="F817">
            <v>10462254043.940001</v>
          </cell>
          <cell r="G817">
            <v>10462254</v>
          </cell>
        </row>
        <row r="818">
          <cell r="A818" t="str">
            <v>9.1.20.01.001</v>
          </cell>
          <cell r="B818" t="str">
            <v>Civiles</v>
          </cell>
          <cell r="C818">
            <v>10462254043.940001</v>
          </cell>
          <cell r="D818">
            <v>0</v>
          </cell>
          <cell r="E818">
            <v>0</v>
          </cell>
          <cell r="F818">
            <v>10462254043.940001</v>
          </cell>
          <cell r="G818">
            <v>10462254</v>
          </cell>
        </row>
        <row r="819">
          <cell r="A819" t="str">
            <v>9.1.20.02</v>
          </cell>
          <cell r="B819" t="str">
            <v>Laborales</v>
          </cell>
          <cell r="C819">
            <v>9885149126.7399998</v>
          </cell>
          <cell r="D819">
            <v>0</v>
          </cell>
          <cell r="E819">
            <v>0</v>
          </cell>
          <cell r="F819">
            <v>9885149126.7399998</v>
          </cell>
          <cell r="G819">
            <v>9885149</v>
          </cell>
        </row>
        <row r="820">
          <cell r="A820" t="str">
            <v>9.1.20.02.001</v>
          </cell>
          <cell r="B820" t="str">
            <v>Laborales</v>
          </cell>
          <cell r="C820">
            <v>9885149126.7399998</v>
          </cell>
          <cell r="D820">
            <v>0</v>
          </cell>
          <cell r="E820">
            <v>0</v>
          </cell>
          <cell r="F820">
            <v>9885149126.7399998</v>
          </cell>
          <cell r="G820">
            <v>9885149</v>
          </cell>
        </row>
        <row r="821">
          <cell r="A821" t="str">
            <v>9.1.20.04</v>
          </cell>
          <cell r="B821" t="str">
            <v>Administrativos</v>
          </cell>
          <cell r="C821">
            <v>1147717829044.2</v>
          </cell>
          <cell r="D821">
            <v>0</v>
          </cell>
          <cell r="E821">
            <v>0</v>
          </cell>
          <cell r="F821">
            <v>1147717829044.2</v>
          </cell>
          <cell r="G821">
            <v>1147717829</v>
          </cell>
        </row>
        <row r="822">
          <cell r="A822" t="str">
            <v>9.1.20.04.001</v>
          </cell>
          <cell r="B822" t="str">
            <v>Administrativos</v>
          </cell>
          <cell r="C822">
            <v>1147717829044.2</v>
          </cell>
          <cell r="D822">
            <v>0</v>
          </cell>
          <cell r="E822">
            <v>0</v>
          </cell>
          <cell r="F822">
            <v>1147717829044.2</v>
          </cell>
          <cell r="G822">
            <v>1147717829</v>
          </cell>
        </row>
        <row r="823">
          <cell r="A823" t="str">
            <v>9.1.20.90</v>
          </cell>
          <cell r="B823" t="str">
            <v>Otros litigios y mecanismos alternativos de solución de conflictos</v>
          </cell>
          <cell r="C823">
            <v>2849953204642</v>
          </cell>
          <cell r="D823">
            <v>0</v>
          </cell>
          <cell r="E823">
            <v>0</v>
          </cell>
          <cell r="F823">
            <v>2849953204642</v>
          </cell>
          <cell r="G823">
            <v>2849953205</v>
          </cell>
        </row>
        <row r="824">
          <cell r="A824" t="str">
            <v>9.1.20.90.001</v>
          </cell>
          <cell r="B824" t="str">
            <v>Otros litigios y mecanismos alternativos de solución de conflictos</v>
          </cell>
          <cell r="C824">
            <v>2849953204642</v>
          </cell>
          <cell r="D824">
            <v>0</v>
          </cell>
          <cell r="E824">
            <v>0</v>
          </cell>
          <cell r="F824">
            <v>2849953204642</v>
          </cell>
          <cell r="G824">
            <v>2849953205</v>
          </cell>
        </row>
        <row r="825">
          <cell r="A825" t="str">
            <v>9.1.28</v>
          </cell>
          <cell r="B825" t="str">
            <v>GARANTÍAS CONTRACTUALES</v>
          </cell>
          <cell r="C825">
            <v>1527219290926.77</v>
          </cell>
          <cell r="D825">
            <v>0</v>
          </cell>
          <cell r="E825">
            <v>0</v>
          </cell>
          <cell r="F825">
            <v>1527219290926.77</v>
          </cell>
          <cell r="G825">
            <v>1527219291</v>
          </cell>
        </row>
        <row r="826">
          <cell r="A826" t="str">
            <v>9.1.28.01</v>
          </cell>
          <cell r="B826" t="str">
            <v>Acuerdos de concesión</v>
          </cell>
          <cell r="C826">
            <v>1526995595813.77</v>
          </cell>
          <cell r="D826">
            <v>0</v>
          </cell>
          <cell r="E826">
            <v>0</v>
          </cell>
          <cell r="F826">
            <v>1526995595813.77</v>
          </cell>
          <cell r="G826">
            <v>1526995596</v>
          </cell>
        </row>
        <row r="827">
          <cell r="A827" t="str">
            <v>9.1.28.01.001</v>
          </cell>
          <cell r="B827" t="str">
            <v>Acuerdos de concesión</v>
          </cell>
          <cell r="C827">
            <v>1526995595813.77</v>
          </cell>
          <cell r="D827">
            <v>0</v>
          </cell>
          <cell r="E827">
            <v>0</v>
          </cell>
          <cell r="F827">
            <v>1526995595813.77</v>
          </cell>
          <cell r="G827">
            <v>1526995596</v>
          </cell>
        </row>
        <row r="828">
          <cell r="A828" t="str">
            <v>9.1.28.90</v>
          </cell>
          <cell r="B828" t="str">
            <v>Otras garantías contractuales</v>
          </cell>
          <cell r="C828">
            <v>223695113</v>
          </cell>
          <cell r="D828">
            <v>0</v>
          </cell>
          <cell r="E828">
            <v>0</v>
          </cell>
          <cell r="F828">
            <v>223695113</v>
          </cell>
          <cell r="G828">
            <v>223695</v>
          </cell>
        </row>
        <row r="829">
          <cell r="A829" t="str">
            <v>9.1.28.90.001</v>
          </cell>
          <cell r="B829" t="str">
            <v>Otras garantías contractuales</v>
          </cell>
          <cell r="C829">
            <v>223695113</v>
          </cell>
          <cell r="D829">
            <v>0</v>
          </cell>
          <cell r="E829">
            <v>0</v>
          </cell>
          <cell r="F829">
            <v>223695113</v>
          </cell>
          <cell r="G829">
            <v>223695</v>
          </cell>
        </row>
        <row r="830">
          <cell r="A830" t="str">
            <v>9.3</v>
          </cell>
          <cell r="B830" t="str">
            <v>ACREEDORAS DE CONTROL</v>
          </cell>
          <cell r="C830">
            <v>14964422302927</v>
          </cell>
          <cell r="D830">
            <v>0</v>
          </cell>
          <cell r="E830">
            <v>0</v>
          </cell>
          <cell r="F830">
            <v>14964422302927</v>
          </cell>
          <cell r="G830">
            <v>14964422303</v>
          </cell>
        </row>
        <row r="831">
          <cell r="A831" t="str">
            <v>9.3.08</v>
          </cell>
          <cell r="B831" t="str">
            <v>RECURSOS ADMINISTRADOS EN NOMBRE DE TERCEROS</v>
          </cell>
          <cell r="C831">
            <v>14964422302927</v>
          </cell>
          <cell r="D831">
            <v>0</v>
          </cell>
          <cell r="E831">
            <v>0</v>
          </cell>
          <cell r="F831">
            <v>14964422302927</v>
          </cell>
          <cell r="G831">
            <v>14964422303</v>
          </cell>
        </row>
        <row r="832">
          <cell r="A832" t="str">
            <v>9.3.08.06</v>
          </cell>
          <cell r="B832" t="str">
            <v>Bienes</v>
          </cell>
          <cell r="C832">
            <v>14964422302927</v>
          </cell>
          <cell r="D832">
            <v>0</v>
          </cell>
          <cell r="E832">
            <v>0</v>
          </cell>
          <cell r="F832">
            <v>14964422302927</v>
          </cell>
          <cell r="G832">
            <v>14964422303</v>
          </cell>
        </row>
        <row r="833">
          <cell r="A833" t="str">
            <v>9.3.08.06.001</v>
          </cell>
          <cell r="B833" t="str">
            <v>Bienes</v>
          </cell>
          <cell r="C833">
            <v>14964422302927</v>
          </cell>
          <cell r="D833">
            <v>0</v>
          </cell>
          <cell r="E833">
            <v>0</v>
          </cell>
          <cell r="F833">
            <v>14964422302927</v>
          </cell>
          <cell r="G833">
            <v>14964422303</v>
          </cell>
        </row>
        <row r="834">
          <cell r="A834" t="str">
            <v>9.3.90</v>
          </cell>
          <cell r="B834" t="str">
            <v>OTRAS CUENTAS ACREEDORAS DE CONTROL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A835" t="str">
            <v>9.3.90.13</v>
          </cell>
          <cell r="B835" t="str">
            <v>Convenios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</row>
        <row r="836">
          <cell r="A836" t="str">
            <v>9.3.90.13.001</v>
          </cell>
          <cell r="B836" t="str">
            <v>Convenios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</row>
        <row r="837">
          <cell r="A837" t="str">
            <v>9.9</v>
          </cell>
          <cell r="B837" t="str">
            <v>ACREEDORAS POR CONTRA (DB)</v>
          </cell>
          <cell r="C837">
            <v>-20509660030710.699</v>
          </cell>
          <cell r="D837">
            <v>0</v>
          </cell>
          <cell r="E837">
            <v>0</v>
          </cell>
          <cell r="F837">
            <v>-20509660030710.699</v>
          </cell>
          <cell r="G837">
            <v>-20509660031</v>
          </cell>
        </row>
        <row r="838">
          <cell r="A838" t="str">
            <v>9.9.05</v>
          </cell>
          <cell r="B838" t="str">
            <v>PASIVOS CONTINGENTES POR CONTRA (DB)</v>
          </cell>
          <cell r="C838">
            <v>-5545237727783.6504</v>
          </cell>
          <cell r="D838">
            <v>0</v>
          </cell>
          <cell r="E838">
            <v>0</v>
          </cell>
          <cell r="F838">
            <v>-5545237727783.6504</v>
          </cell>
          <cell r="G838">
            <v>-5545237728</v>
          </cell>
        </row>
        <row r="839">
          <cell r="A839" t="str">
            <v>9.9.05.05</v>
          </cell>
          <cell r="B839" t="str">
            <v>Litigios y mecanismos alternativos de solución de conflictos</v>
          </cell>
          <cell r="C839">
            <v>-4018018436856.8799</v>
          </cell>
          <cell r="D839">
            <v>0</v>
          </cell>
          <cell r="E839">
            <v>0</v>
          </cell>
          <cell r="F839">
            <v>-4018018436856.8799</v>
          </cell>
          <cell r="G839">
            <v>-4018018437</v>
          </cell>
        </row>
        <row r="840">
          <cell r="A840" t="str">
            <v>9.9.05.05.001</v>
          </cell>
          <cell r="B840" t="str">
            <v>Litigios y mecanismos alternativos de solución de conflictos</v>
          </cell>
          <cell r="C840">
            <v>-4018018436856.8799</v>
          </cell>
          <cell r="D840">
            <v>0</v>
          </cell>
          <cell r="E840">
            <v>0</v>
          </cell>
          <cell r="F840">
            <v>-4018018436856.8799</v>
          </cell>
          <cell r="G840">
            <v>-4018018437</v>
          </cell>
        </row>
        <row r="841">
          <cell r="A841" t="str">
            <v>9.9.05.11</v>
          </cell>
          <cell r="B841" t="str">
            <v>Garantías contractuales</v>
          </cell>
          <cell r="C841">
            <v>-1527219290926.77</v>
          </cell>
          <cell r="D841">
            <v>0</v>
          </cell>
          <cell r="E841">
            <v>0</v>
          </cell>
          <cell r="F841">
            <v>-1527219290926.77</v>
          </cell>
          <cell r="G841">
            <v>-1527219291</v>
          </cell>
        </row>
        <row r="842">
          <cell r="A842" t="str">
            <v>9.9.05.11.001</v>
          </cell>
          <cell r="B842" t="str">
            <v>Garantías contractuales</v>
          </cell>
          <cell r="C842">
            <v>-1527219290926.77</v>
          </cell>
          <cell r="D842">
            <v>0</v>
          </cell>
          <cell r="E842">
            <v>0</v>
          </cell>
          <cell r="F842">
            <v>-1527219290926.77</v>
          </cell>
          <cell r="G842">
            <v>-1527219291</v>
          </cell>
        </row>
        <row r="843">
          <cell r="A843" t="str">
            <v>9.9.15</v>
          </cell>
          <cell r="B843" t="str">
            <v>ACREEDORAS DE CONTROL POR CONTRA (DB)</v>
          </cell>
          <cell r="C843">
            <v>-14964422302927</v>
          </cell>
          <cell r="D843">
            <v>0</v>
          </cell>
          <cell r="E843">
            <v>0</v>
          </cell>
          <cell r="F843">
            <v>-14964422302927</v>
          </cell>
          <cell r="G843">
            <v>-14964422303</v>
          </cell>
        </row>
        <row r="844">
          <cell r="A844" t="str">
            <v>9.9.15.10</v>
          </cell>
          <cell r="B844" t="str">
            <v>Recursos administrados en nombre de terceros</v>
          </cell>
          <cell r="C844">
            <v>-14964422302927</v>
          </cell>
          <cell r="D844">
            <v>0</v>
          </cell>
          <cell r="E844">
            <v>0</v>
          </cell>
          <cell r="F844">
            <v>-14964422302927</v>
          </cell>
          <cell r="G844">
            <v>-14964422303</v>
          </cell>
        </row>
        <row r="845">
          <cell r="A845" t="str">
            <v>9.9.15.10.001</v>
          </cell>
          <cell r="B845" t="str">
            <v>Recursos administrados en nombre de terceros</v>
          </cell>
          <cell r="C845">
            <v>-14964422302927</v>
          </cell>
          <cell r="D845">
            <v>0</v>
          </cell>
          <cell r="E845">
            <v>0</v>
          </cell>
          <cell r="F845">
            <v>-14964422302927</v>
          </cell>
          <cell r="G845">
            <v>-14964422303</v>
          </cell>
        </row>
        <row r="846">
          <cell r="A846" t="str">
            <v>9.9.15.90</v>
          </cell>
          <cell r="B846" t="str">
            <v>Otras cuentas acreedoras de control por el contra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A847" t="str">
            <v>9.9.15.90.006</v>
          </cell>
          <cell r="B847" t="str">
            <v>Convenios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9"/>
  <sheetViews>
    <sheetView topLeftCell="A44" zoomScale="110" zoomScaleNormal="110" zoomScaleSheetLayoutView="100" workbookViewId="0">
      <selection activeCell="J47" sqref="J47"/>
    </sheetView>
  </sheetViews>
  <sheetFormatPr baseColWidth="10" defaultRowHeight="12.75" x14ac:dyDescent="0.2"/>
  <cols>
    <col min="1" max="1" width="11.42578125" style="19"/>
    <col min="2" max="2" width="8.85546875" style="19" customWidth="1"/>
    <col min="3" max="3" width="51.140625" style="19" customWidth="1"/>
    <col min="4" max="4" width="21.5703125" style="25" customWidth="1"/>
    <col min="5" max="5" width="1.7109375" style="19" customWidth="1"/>
    <col min="6" max="6" width="21.5703125" style="19" customWidth="1"/>
    <col min="7" max="7" width="1.42578125" style="19" customWidth="1"/>
    <col min="8" max="8" width="6.7109375" style="25" customWidth="1"/>
    <col min="9" max="9" width="12.85546875" style="19" bestFit="1" customWidth="1"/>
    <col min="10" max="10" width="16.85546875" style="19" bestFit="1" customWidth="1"/>
    <col min="11" max="11" width="13.140625" style="19" bestFit="1" customWidth="1"/>
    <col min="12" max="16384" width="11.42578125" style="19"/>
  </cols>
  <sheetData>
    <row r="1" spans="2:11" ht="12.75" customHeight="1" x14ac:dyDescent="0.2">
      <c r="B1" s="171" t="s">
        <v>0</v>
      </c>
      <c r="C1" s="171"/>
      <c r="D1" s="171"/>
      <c r="E1" s="171"/>
      <c r="F1" s="171"/>
      <c r="G1" s="171"/>
      <c r="H1" s="171"/>
    </row>
    <row r="2" spans="2:11" ht="12.75" customHeight="1" x14ac:dyDescent="0.2">
      <c r="B2" s="171" t="s">
        <v>11</v>
      </c>
      <c r="C2" s="171"/>
      <c r="D2" s="171"/>
      <c r="E2" s="171"/>
      <c r="F2" s="171"/>
      <c r="G2" s="171"/>
      <c r="H2" s="171"/>
    </row>
    <row r="3" spans="2:11" ht="12.75" customHeight="1" x14ac:dyDescent="0.2">
      <c r="B3" s="172" t="str">
        <f>+'Anexo (2) D'!B3:E3</f>
        <v>ESTADO DE SITUACIÓN FINANCIERA</v>
      </c>
      <c r="C3" s="172"/>
      <c r="D3" s="172"/>
      <c r="E3" s="172"/>
      <c r="F3" s="172"/>
      <c r="G3" s="172"/>
      <c r="H3" s="172"/>
    </row>
    <row r="4" spans="2:11" ht="12.75" customHeight="1" x14ac:dyDescent="0.2">
      <c r="B4" s="173" t="str">
        <f>+'Anexo (2) D'!B4:E4</f>
        <v>AL 30 DE SEPTIEMBRE DE 2022</v>
      </c>
      <c r="C4" s="173"/>
      <c r="D4" s="173"/>
      <c r="E4" s="173"/>
      <c r="F4" s="173"/>
      <c r="G4" s="173"/>
      <c r="H4" s="173"/>
    </row>
    <row r="5" spans="2:11" ht="12.75" customHeight="1" x14ac:dyDescent="0.2">
      <c r="B5" s="173" t="str">
        <f>+'Anexo (4) D'!B5:E5</f>
        <v>(Cifras en miles de pesos colombianos)</v>
      </c>
      <c r="C5" s="173"/>
      <c r="D5" s="173"/>
      <c r="E5" s="173"/>
      <c r="F5" s="173"/>
      <c r="G5" s="173"/>
      <c r="H5" s="173"/>
    </row>
    <row r="6" spans="2:11" x14ac:dyDescent="0.2">
      <c r="B6" s="20"/>
      <c r="C6" s="21"/>
      <c r="D6" s="22"/>
      <c r="E6" s="23"/>
      <c r="F6" s="23"/>
      <c r="G6" s="23"/>
      <c r="H6" s="120"/>
    </row>
    <row r="7" spans="2:11" x14ac:dyDescent="0.2">
      <c r="B7" s="73" t="s">
        <v>280</v>
      </c>
      <c r="C7" s="73" t="s">
        <v>123</v>
      </c>
      <c r="D7" s="74" t="str">
        <f>+'Anexo (2) D'!D7</f>
        <v>SEPTIEMBRE DE 2022</v>
      </c>
      <c r="E7" s="24"/>
      <c r="F7" s="75" t="str">
        <f>+'Anexo (2) D'!F7</f>
        <v>SEPTIEMBRE DE 2021</v>
      </c>
      <c r="G7" s="24"/>
      <c r="H7" s="71" t="s">
        <v>315</v>
      </c>
    </row>
    <row r="8" spans="2:11" x14ac:dyDescent="0.2">
      <c r="D8" s="29"/>
      <c r="E8" s="26"/>
      <c r="F8" s="26"/>
      <c r="G8" s="26"/>
    </row>
    <row r="9" spans="2:11" x14ac:dyDescent="0.2">
      <c r="C9" s="67" t="s">
        <v>2</v>
      </c>
      <c r="D9" s="29"/>
      <c r="E9" s="26"/>
      <c r="F9" s="26"/>
      <c r="G9" s="26"/>
      <c r="H9" s="116" t="s">
        <v>341</v>
      </c>
    </row>
    <row r="10" spans="2:11" x14ac:dyDescent="0.2">
      <c r="D10" s="29"/>
      <c r="E10" s="26"/>
      <c r="F10" s="26"/>
      <c r="G10" s="26"/>
    </row>
    <row r="11" spans="2:11" x14ac:dyDescent="0.2">
      <c r="B11" s="27" t="s">
        <v>3</v>
      </c>
      <c r="C11" s="27" t="s">
        <v>4</v>
      </c>
      <c r="D11" s="76">
        <f>SUM(D13:D15)</f>
        <v>587458054</v>
      </c>
      <c r="E11" s="28"/>
      <c r="F11" s="76">
        <f>SUM(F13:F15)</f>
        <v>574519220</v>
      </c>
      <c r="G11" s="28"/>
      <c r="H11" s="115"/>
      <c r="K11" s="169">
        <f>+D11/1000</f>
        <v>587458.054</v>
      </c>
    </row>
    <row r="12" spans="2:11" x14ac:dyDescent="0.2">
      <c r="D12" s="52"/>
      <c r="E12" s="30"/>
      <c r="F12" s="52"/>
      <c r="G12" s="52"/>
      <c r="H12" s="116"/>
    </row>
    <row r="13" spans="2:11" x14ac:dyDescent="0.2">
      <c r="B13" s="97" t="s">
        <v>288</v>
      </c>
      <c r="C13" s="44" t="s">
        <v>102</v>
      </c>
      <c r="D13" s="52">
        <f>+'Anexo (2) D'!D13</f>
        <v>614178</v>
      </c>
      <c r="E13" s="30"/>
      <c r="F13" s="52">
        <f>+'Anexo (2) D'!F13</f>
        <v>696309</v>
      </c>
      <c r="G13" s="52"/>
      <c r="H13" s="116"/>
      <c r="J13" s="169">
        <v>0</v>
      </c>
    </row>
    <row r="14" spans="2:11" x14ac:dyDescent="0.2">
      <c r="B14" s="97" t="s">
        <v>289</v>
      </c>
      <c r="C14" s="44" t="s">
        <v>266</v>
      </c>
      <c r="D14" s="30">
        <f>+'Anexo (2) D'!D18</f>
        <v>392510388</v>
      </c>
      <c r="E14" s="30"/>
      <c r="F14" s="30">
        <f>+'Anexo (2) D'!F18</f>
        <v>382051340</v>
      </c>
      <c r="G14" s="30"/>
      <c r="H14" s="116"/>
      <c r="J14" s="169">
        <v>0</v>
      </c>
    </row>
    <row r="15" spans="2:11" x14ac:dyDescent="0.2">
      <c r="B15" s="97" t="s">
        <v>290</v>
      </c>
      <c r="C15" s="19" t="s">
        <v>13</v>
      </c>
      <c r="D15" s="52">
        <f>+'Anexo (2) D'!D28</f>
        <v>194333488</v>
      </c>
      <c r="E15" s="30"/>
      <c r="F15" s="52">
        <f>+'Anexo (2) D'!F28</f>
        <v>191771571</v>
      </c>
      <c r="G15" s="52"/>
      <c r="H15" s="116"/>
      <c r="J15" s="169">
        <v>0</v>
      </c>
    </row>
    <row r="16" spans="2:11" x14ac:dyDescent="0.2">
      <c r="B16" s="31"/>
      <c r="D16" s="29"/>
      <c r="E16" s="29"/>
      <c r="F16" s="29"/>
      <c r="G16" s="29"/>
      <c r="H16" s="117"/>
      <c r="J16" s="169" t="s">
        <v>359</v>
      </c>
    </row>
    <row r="17" spans="2:11" x14ac:dyDescent="0.2">
      <c r="B17" s="32"/>
      <c r="C17" s="27" t="s">
        <v>6</v>
      </c>
      <c r="D17" s="76">
        <f>SUM(D19:D23)</f>
        <v>66215135803</v>
      </c>
      <c r="E17" s="28"/>
      <c r="F17" s="76">
        <f>SUM(F19:F23)</f>
        <v>60982305249</v>
      </c>
      <c r="G17" s="28"/>
      <c r="H17" s="115"/>
      <c r="J17" s="169" t="s">
        <v>359</v>
      </c>
      <c r="K17" s="169">
        <f>+D17/1000</f>
        <v>66215135.803000003</v>
      </c>
    </row>
    <row r="18" spans="2:11" x14ac:dyDescent="0.2">
      <c r="B18" s="32"/>
      <c r="C18" s="27"/>
      <c r="D18" s="33"/>
      <c r="E18" s="33"/>
      <c r="F18" s="33"/>
      <c r="G18" s="33"/>
      <c r="H18" s="118"/>
      <c r="J18" s="169" t="s">
        <v>359</v>
      </c>
    </row>
    <row r="19" spans="2:11" x14ac:dyDescent="0.2">
      <c r="B19" s="97" t="s">
        <v>288</v>
      </c>
      <c r="C19" s="44" t="s">
        <v>102</v>
      </c>
      <c r="D19" s="30">
        <f>+'Anexo (2) D'!D37</f>
        <v>112560</v>
      </c>
      <c r="F19" s="30">
        <f>+'Anexo (2) D'!F37</f>
        <v>112560</v>
      </c>
      <c r="G19" s="30"/>
      <c r="H19" s="116"/>
      <c r="J19" s="169">
        <v>0</v>
      </c>
    </row>
    <row r="20" spans="2:11" x14ac:dyDescent="0.2">
      <c r="B20" s="97" t="s">
        <v>289</v>
      </c>
      <c r="C20" s="44" t="s">
        <v>266</v>
      </c>
      <c r="D20" s="30">
        <f>+'Anexo (2) D'!D39</f>
        <v>450089258</v>
      </c>
      <c r="E20" s="33"/>
      <c r="F20" s="30">
        <f>+'Anexo (2) D'!F39</f>
        <v>476847348</v>
      </c>
      <c r="G20" s="30"/>
      <c r="H20" s="116"/>
      <c r="J20" s="169">
        <v>0</v>
      </c>
    </row>
    <row r="21" spans="2:11" x14ac:dyDescent="0.2">
      <c r="B21" s="97" t="s">
        <v>291</v>
      </c>
      <c r="C21" s="19" t="s">
        <v>12</v>
      </c>
      <c r="D21" s="52">
        <f>+'Anexo (2) D'!D50</f>
        <v>2817624772</v>
      </c>
      <c r="E21" s="30"/>
      <c r="F21" s="52">
        <f>+'Anexo (2) D'!F50</f>
        <v>2560122277</v>
      </c>
      <c r="G21" s="52"/>
      <c r="H21" s="116"/>
      <c r="J21" s="169">
        <v>-1</v>
      </c>
    </row>
    <row r="22" spans="2:11" x14ac:dyDescent="0.2">
      <c r="B22" s="98" t="s">
        <v>292</v>
      </c>
      <c r="C22" s="35" t="s">
        <v>112</v>
      </c>
      <c r="D22" s="52">
        <f>+'Anexo (2) D'!D63</f>
        <v>50458631060</v>
      </c>
      <c r="E22" s="30"/>
      <c r="F22" s="52">
        <f>+'Anexo (2) D'!F63</f>
        <v>47388631100</v>
      </c>
      <c r="G22" s="52"/>
      <c r="H22" s="116"/>
      <c r="J22" s="169">
        <v>1</v>
      </c>
    </row>
    <row r="23" spans="2:11" x14ac:dyDescent="0.2">
      <c r="B23" s="97" t="s">
        <v>290</v>
      </c>
      <c r="C23" s="19" t="s">
        <v>13</v>
      </c>
      <c r="D23" s="52">
        <f>+'Anexo (2) D'!D71</f>
        <v>12488678153</v>
      </c>
      <c r="E23" s="30"/>
      <c r="F23" s="52">
        <f>+'Anexo (2) D'!F71</f>
        <v>10556591964</v>
      </c>
      <c r="G23" s="52"/>
      <c r="H23" s="116"/>
      <c r="J23" s="169">
        <v>0</v>
      </c>
    </row>
    <row r="24" spans="2:11" x14ac:dyDescent="0.2">
      <c r="D24" s="52"/>
      <c r="E24" s="30"/>
      <c r="F24" s="52"/>
      <c r="G24" s="52"/>
      <c r="H24" s="116"/>
      <c r="J24" s="169" t="s">
        <v>359</v>
      </c>
    </row>
    <row r="25" spans="2:11" x14ac:dyDescent="0.2">
      <c r="C25" s="32" t="s">
        <v>9</v>
      </c>
      <c r="D25" s="76">
        <f>+D17+D11</f>
        <v>66802593857</v>
      </c>
      <c r="E25" s="28"/>
      <c r="F25" s="76">
        <f>+F17+F11</f>
        <v>61556824469</v>
      </c>
      <c r="G25" s="28"/>
      <c r="H25" s="115"/>
      <c r="I25" s="29"/>
      <c r="J25" s="169"/>
    </row>
    <row r="26" spans="2:11" x14ac:dyDescent="0.2">
      <c r="C26" s="32"/>
      <c r="D26" s="36"/>
      <c r="E26" s="36"/>
      <c r="F26" s="36"/>
      <c r="G26" s="36"/>
      <c r="H26" s="114"/>
      <c r="J26" s="169" t="s">
        <v>359</v>
      </c>
    </row>
    <row r="27" spans="2:11" x14ac:dyDescent="0.2">
      <c r="B27" s="38"/>
      <c r="C27" s="38" t="s">
        <v>19</v>
      </c>
      <c r="D27" s="53"/>
      <c r="E27" s="39"/>
      <c r="F27" s="53"/>
      <c r="G27" s="53"/>
      <c r="H27" s="116" t="s">
        <v>342</v>
      </c>
      <c r="J27" s="169" t="s">
        <v>359</v>
      </c>
    </row>
    <row r="28" spans="2:11" x14ac:dyDescent="0.2">
      <c r="B28" s="38"/>
      <c r="C28" s="38"/>
      <c r="D28" s="53"/>
      <c r="E28" s="39"/>
      <c r="F28" s="53"/>
      <c r="G28" s="53"/>
      <c r="H28" s="114"/>
      <c r="J28" s="169" t="s">
        <v>359</v>
      </c>
    </row>
    <row r="29" spans="2:11" x14ac:dyDescent="0.2">
      <c r="B29" s="31" t="s">
        <v>3</v>
      </c>
      <c r="C29" s="40" t="s">
        <v>5</v>
      </c>
      <c r="D29" s="76">
        <f>SUM(D31:D35)</f>
        <v>1190175020</v>
      </c>
      <c r="E29" s="28"/>
      <c r="F29" s="76">
        <f>SUM(F31:F35)</f>
        <v>1472498220</v>
      </c>
      <c r="G29" s="28"/>
      <c r="H29" s="115"/>
      <c r="J29" s="169" t="s">
        <v>359</v>
      </c>
      <c r="K29" s="169">
        <f>+D29/1000</f>
        <v>1190175.02</v>
      </c>
    </row>
    <row r="30" spans="2:11" x14ac:dyDescent="0.2">
      <c r="B30" s="31"/>
      <c r="D30" s="29"/>
      <c r="E30" s="29"/>
      <c r="F30" s="29"/>
      <c r="G30" s="29"/>
      <c r="H30" s="117"/>
      <c r="J30" s="169" t="s">
        <v>359</v>
      </c>
    </row>
    <row r="31" spans="2:11" x14ac:dyDescent="0.2">
      <c r="B31" s="98" t="s">
        <v>150</v>
      </c>
      <c r="C31" s="54" t="s">
        <v>108</v>
      </c>
      <c r="D31" s="29">
        <f>+'Anexo (2) D'!D85</f>
        <v>139786580</v>
      </c>
      <c r="E31" s="29"/>
      <c r="F31" s="29">
        <f>+'Anexo (2) D'!F85</f>
        <v>147421720</v>
      </c>
      <c r="G31" s="29"/>
      <c r="H31" s="117"/>
      <c r="J31" s="169">
        <v>0</v>
      </c>
    </row>
    <row r="32" spans="2:11" x14ac:dyDescent="0.2">
      <c r="B32" s="98" t="s">
        <v>293</v>
      </c>
      <c r="C32" s="41" t="s">
        <v>14</v>
      </c>
      <c r="D32" s="29">
        <f>+'Anexo (2) D'!D88</f>
        <v>1022794473</v>
      </c>
      <c r="E32" s="29"/>
      <c r="F32" s="29">
        <f>+'Anexo (2) D'!F88</f>
        <v>1315457645</v>
      </c>
      <c r="G32" s="29"/>
      <c r="H32" s="117"/>
      <c r="J32" s="169">
        <v>0</v>
      </c>
    </row>
    <row r="33" spans="2:11" x14ac:dyDescent="0.2">
      <c r="B33" s="98" t="s">
        <v>294</v>
      </c>
      <c r="C33" s="41" t="s">
        <v>81</v>
      </c>
      <c r="D33" s="29">
        <f>+'Anexo (2) D'!D98</f>
        <v>9701168</v>
      </c>
      <c r="E33" s="29"/>
      <c r="F33" s="29">
        <f>+'Anexo (2) D'!F98</f>
        <v>9618855</v>
      </c>
      <c r="G33" s="29"/>
      <c r="H33" s="117"/>
      <c r="J33" s="169">
        <v>0</v>
      </c>
    </row>
    <row r="34" spans="2:11" ht="12.75" hidden="1" customHeight="1" x14ac:dyDescent="0.2">
      <c r="B34" s="98" t="s">
        <v>295</v>
      </c>
      <c r="C34" s="54" t="s">
        <v>83</v>
      </c>
      <c r="D34" s="29">
        <f>+'Anexo (2) D'!D101</f>
        <v>0</v>
      </c>
      <c r="E34" s="29"/>
      <c r="F34" s="29">
        <f>+'Anexo (2) D'!F101</f>
        <v>0</v>
      </c>
      <c r="G34" s="29"/>
      <c r="H34" s="117"/>
      <c r="J34" s="169">
        <v>0</v>
      </c>
    </row>
    <row r="35" spans="2:11" ht="12.75" customHeight="1" x14ac:dyDescent="0.2">
      <c r="B35" s="98" t="s">
        <v>161</v>
      </c>
      <c r="C35" s="19" t="s">
        <v>15</v>
      </c>
      <c r="D35" s="29">
        <f>+'Anexo (2) D'!D104</f>
        <v>17892799</v>
      </c>
      <c r="E35" s="29"/>
      <c r="F35" s="29">
        <f>+'Anexo (2) D'!F104</f>
        <v>0</v>
      </c>
      <c r="G35" s="29"/>
      <c r="H35" s="117"/>
      <c r="J35" s="169">
        <v>0</v>
      </c>
    </row>
    <row r="36" spans="2:11" x14ac:dyDescent="0.2">
      <c r="B36" s="34"/>
      <c r="D36" s="29"/>
      <c r="E36" s="29"/>
      <c r="F36" s="29"/>
      <c r="G36" s="29"/>
      <c r="H36" s="117"/>
      <c r="J36" s="169" t="s">
        <v>359</v>
      </c>
    </row>
    <row r="37" spans="2:11" x14ac:dyDescent="0.2">
      <c r="B37" s="34"/>
      <c r="C37" s="40" t="s">
        <v>20</v>
      </c>
      <c r="D37" s="76">
        <f>SUM(D39:D41)</f>
        <v>33544809064</v>
      </c>
      <c r="E37" s="28"/>
      <c r="F37" s="76">
        <f>SUM(F39:F41)</f>
        <v>30513335693</v>
      </c>
      <c r="G37" s="28"/>
      <c r="H37" s="115"/>
      <c r="J37" s="169" t="s">
        <v>359</v>
      </c>
      <c r="K37" s="169">
        <f>+D37/1000</f>
        <v>33544809.063999999</v>
      </c>
    </row>
    <row r="38" spans="2:11" x14ac:dyDescent="0.2">
      <c r="B38" s="34"/>
      <c r="D38" s="29"/>
      <c r="E38" s="29"/>
      <c r="F38" s="29"/>
      <c r="G38" s="29"/>
      <c r="H38" s="117"/>
      <c r="J38" s="169" t="s">
        <v>359</v>
      </c>
    </row>
    <row r="39" spans="2:11" x14ac:dyDescent="0.2">
      <c r="B39" s="98" t="s">
        <v>150</v>
      </c>
      <c r="C39" s="54" t="s">
        <v>108</v>
      </c>
      <c r="D39" s="29">
        <f>+'Anexo (2) D'!D109</f>
        <v>10216248907</v>
      </c>
      <c r="E39" s="29"/>
      <c r="F39" s="29">
        <f>+'Anexo (2) D'!F109</f>
        <v>8606160083</v>
      </c>
      <c r="G39" s="29"/>
      <c r="H39" s="117"/>
      <c r="J39" s="169">
        <v>0</v>
      </c>
    </row>
    <row r="40" spans="2:11" x14ac:dyDescent="0.2">
      <c r="B40" s="98" t="s">
        <v>295</v>
      </c>
      <c r="C40" s="54" t="s">
        <v>83</v>
      </c>
      <c r="D40" s="29">
        <f>+'Anexo (2) D'!D112</f>
        <v>945026125</v>
      </c>
      <c r="E40" s="29"/>
      <c r="F40" s="29">
        <f>+'Anexo (2) D'!F112</f>
        <v>381552238</v>
      </c>
      <c r="G40" s="29"/>
      <c r="H40" s="117"/>
      <c r="J40" s="169">
        <v>0</v>
      </c>
    </row>
    <row r="41" spans="2:11" x14ac:dyDescent="0.2">
      <c r="B41" s="98" t="s">
        <v>161</v>
      </c>
      <c r="C41" s="54" t="s">
        <v>15</v>
      </c>
      <c r="D41" s="29">
        <f>+'Anexo (2) D'!D117</f>
        <v>22383534032</v>
      </c>
      <c r="E41" s="29"/>
      <c r="F41" s="29">
        <f>+'Anexo (2) D'!F117</f>
        <v>21525623372</v>
      </c>
      <c r="G41" s="29"/>
      <c r="H41" s="117"/>
      <c r="J41" s="169">
        <v>0</v>
      </c>
    </row>
    <row r="42" spans="2:11" x14ac:dyDescent="0.2">
      <c r="B42" s="34"/>
      <c r="D42" s="29"/>
      <c r="E42" s="29"/>
      <c r="F42" s="29"/>
      <c r="G42" s="29"/>
      <c r="H42" s="117"/>
      <c r="J42" s="169" t="s">
        <v>359</v>
      </c>
    </row>
    <row r="43" spans="2:11" x14ac:dyDescent="0.2">
      <c r="B43" s="34"/>
      <c r="C43" s="32" t="s">
        <v>21</v>
      </c>
      <c r="D43" s="76">
        <f>+D29+D37</f>
        <v>34734984084</v>
      </c>
      <c r="E43" s="28"/>
      <c r="F43" s="76">
        <f>+F29+F37</f>
        <v>31985833913</v>
      </c>
      <c r="G43" s="28"/>
      <c r="H43" s="115"/>
      <c r="J43" s="169" t="s">
        <v>359</v>
      </c>
    </row>
    <row r="44" spans="2:11" x14ac:dyDescent="0.2">
      <c r="D44" s="29"/>
      <c r="E44" s="29"/>
      <c r="F44" s="29"/>
      <c r="G44" s="29"/>
      <c r="H44" s="117"/>
      <c r="J44" s="169" t="s">
        <v>359</v>
      </c>
    </row>
    <row r="45" spans="2:11" x14ac:dyDescent="0.2">
      <c r="B45" s="32"/>
      <c r="C45" s="87" t="s">
        <v>259</v>
      </c>
      <c r="D45" s="19"/>
      <c r="H45" s="158"/>
      <c r="J45" s="169" t="s">
        <v>359</v>
      </c>
    </row>
    <row r="46" spans="2:11" x14ac:dyDescent="0.2">
      <c r="B46" s="32"/>
      <c r="C46" s="40"/>
      <c r="D46" s="28"/>
      <c r="E46" s="28"/>
      <c r="F46" s="28"/>
      <c r="G46" s="28"/>
      <c r="H46" s="115"/>
      <c r="J46" s="169" t="s">
        <v>359</v>
      </c>
    </row>
    <row r="47" spans="2:11" x14ac:dyDescent="0.2">
      <c r="B47" s="98" t="s">
        <v>296</v>
      </c>
      <c r="C47" s="35" t="s">
        <v>87</v>
      </c>
      <c r="D47" s="29">
        <f>+'Anexo (2) D'!D125</f>
        <v>32067609773</v>
      </c>
      <c r="E47" s="29"/>
      <c r="F47" s="29">
        <f>+'Anexo (2) D'!F125</f>
        <v>29570990556</v>
      </c>
      <c r="G47" s="29"/>
      <c r="H47" s="117"/>
      <c r="J47" s="169">
        <v>-664810513</v>
      </c>
    </row>
    <row r="48" spans="2:11" x14ac:dyDescent="0.2">
      <c r="B48" s="34"/>
      <c r="D48" s="29"/>
      <c r="E48" s="29"/>
      <c r="F48" s="29"/>
      <c r="G48" s="29"/>
      <c r="H48" s="117"/>
      <c r="J48" s="169" t="s">
        <v>359</v>
      </c>
    </row>
    <row r="49" spans="2:10" x14ac:dyDescent="0.2">
      <c r="B49" s="34"/>
      <c r="C49" s="87" t="s">
        <v>264</v>
      </c>
      <c r="D49" s="76">
        <f>+D47</f>
        <v>32067609773</v>
      </c>
      <c r="E49" s="28"/>
      <c r="F49" s="76">
        <f>+F47</f>
        <v>29570990556</v>
      </c>
      <c r="G49" s="28"/>
      <c r="H49" s="117"/>
      <c r="J49" s="169" t="s">
        <v>359</v>
      </c>
    </row>
    <row r="50" spans="2:10" x14ac:dyDescent="0.2">
      <c r="D50" s="29"/>
      <c r="E50" s="29"/>
      <c r="F50" s="29"/>
      <c r="G50" s="29"/>
      <c r="H50" s="117"/>
      <c r="J50" s="169" t="s">
        <v>359</v>
      </c>
    </row>
    <row r="51" spans="2:10" x14ac:dyDescent="0.2">
      <c r="B51" s="31"/>
      <c r="C51" s="32" t="s">
        <v>7</v>
      </c>
      <c r="D51" s="76">
        <f>+D43+D49</f>
        <v>66802593857</v>
      </c>
      <c r="E51" s="28"/>
      <c r="F51" s="76">
        <f>+F43+F49</f>
        <v>61556824469</v>
      </c>
      <c r="G51" s="28"/>
      <c r="H51" s="115"/>
      <c r="J51" s="169" t="s">
        <v>359</v>
      </c>
    </row>
    <row r="52" spans="2:10" x14ac:dyDescent="0.2">
      <c r="D52" s="29"/>
      <c r="F52" s="29"/>
      <c r="G52" s="29"/>
      <c r="H52" s="117"/>
      <c r="J52" s="169" t="s">
        <v>359</v>
      </c>
    </row>
    <row r="53" spans="2:10" x14ac:dyDescent="0.2">
      <c r="C53" s="40" t="s">
        <v>10</v>
      </c>
      <c r="D53" s="76">
        <f>+D54+D55-D56</f>
        <v>0</v>
      </c>
      <c r="E53" s="28"/>
      <c r="F53" s="76">
        <f>+F54+F55-F56</f>
        <v>0</v>
      </c>
      <c r="G53" s="28"/>
      <c r="H53" s="116"/>
      <c r="J53" s="169" t="s">
        <v>359</v>
      </c>
    </row>
    <row r="54" spans="2:10" x14ac:dyDescent="0.2">
      <c r="B54" s="97" t="s">
        <v>297</v>
      </c>
      <c r="C54" s="35" t="s">
        <v>89</v>
      </c>
      <c r="D54" s="29">
        <f>+'Anexo (2) D'!D140</f>
        <v>612028013</v>
      </c>
      <c r="E54" s="29"/>
      <c r="F54" s="29">
        <f>+'Anexo (2) D'!F140</f>
        <v>123342794</v>
      </c>
      <c r="G54" s="29"/>
      <c r="H54" s="117"/>
      <c r="J54" s="169">
        <v>0</v>
      </c>
    </row>
    <row r="55" spans="2:10" x14ac:dyDescent="0.2">
      <c r="B55" s="97" t="s">
        <v>298</v>
      </c>
      <c r="C55" s="35" t="s">
        <v>16</v>
      </c>
      <c r="D55" s="29">
        <f>+'Anexo (2) D'!D144</f>
        <v>7603</v>
      </c>
      <c r="E55" s="29"/>
      <c r="F55" s="29">
        <f>+'Anexo (2) D'!F144</f>
        <v>155312</v>
      </c>
      <c r="G55" s="29"/>
      <c r="H55" s="117"/>
      <c r="J55" s="169">
        <v>0</v>
      </c>
    </row>
    <row r="56" spans="2:10" x14ac:dyDescent="0.2">
      <c r="B56" s="97" t="s">
        <v>299</v>
      </c>
      <c r="C56" s="35" t="s">
        <v>107</v>
      </c>
      <c r="D56" s="29">
        <f>+'Anexo (2) D'!D150</f>
        <v>612035616</v>
      </c>
      <c r="E56" s="29"/>
      <c r="F56" s="29">
        <f>+'Anexo (2) D'!F150</f>
        <v>123498106</v>
      </c>
      <c r="G56" s="29"/>
      <c r="H56" s="117"/>
      <c r="J56" s="169">
        <v>1</v>
      </c>
    </row>
    <row r="57" spans="2:10" x14ac:dyDescent="0.2">
      <c r="C57" s="32"/>
      <c r="D57" s="36"/>
      <c r="E57" s="36"/>
      <c r="F57" s="36"/>
      <c r="G57" s="36"/>
      <c r="H57" s="114"/>
      <c r="J57" s="169" t="s">
        <v>359</v>
      </c>
    </row>
    <row r="58" spans="2:10" x14ac:dyDescent="0.2">
      <c r="B58" s="32"/>
      <c r="C58" s="40" t="s">
        <v>8</v>
      </c>
      <c r="D58" s="76">
        <f>+D59+D60-D61</f>
        <v>0</v>
      </c>
      <c r="E58" s="28"/>
      <c r="F58" s="76">
        <f>+F59+F60-F61</f>
        <v>0</v>
      </c>
      <c r="G58" s="28"/>
      <c r="H58" s="117"/>
      <c r="J58" s="169" t="s">
        <v>359</v>
      </c>
    </row>
    <row r="59" spans="2:10" x14ac:dyDescent="0.2">
      <c r="B59" s="97" t="s">
        <v>300</v>
      </c>
      <c r="C59" s="35" t="s">
        <v>90</v>
      </c>
      <c r="D59" s="29">
        <f>+'Anexo (2) D'!D161</f>
        <v>5545237728</v>
      </c>
      <c r="E59" s="29"/>
      <c r="F59" s="29">
        <f>+'Anexo (2) D'!F161</f>
        <v>3982784025</v>
      </c>
      <c r="G59" s="29"/>
      <c r="H59" s="117"/>
      <c r="J59" s="169">
        <v>0</v>
      </c>
    </row>
    <row r="60" spans="2:10" x14ac:dyDescent="0.2">
      <c r="B60" s="97" t="s">
        <v>301</v>
      </c>
      <c r="C60" s="35" t="s">
        <v>17</v>
      </c>
      <c r="D60" s="29">
        <f>+'Anexo (2) D'!D165</f>
        <v>14964422303</v>
      </c>
      <c r="E60" s="29"/>
      <c r="F60" s="29">
        <f>+'Anexo (2) D'!F165</f>
        <v>13090450011</v>
      </c>
      <c r="G60" s="29"/>
      <c r="H60" s="117"/>
      <c r="J60" s="169">
        <v>0</v>
      </c>
    </row>
    <row r="61" spans="2:10" x14ac:dyDescent="0.2">
      <c r="B61" s="97" t="s">
        <v>302</v>
      </c>
      <c r="C61" s="35" t="s">
        <v>109</v>
      </c>
      <c r="D61" s="29">
        <f>+'Anexo (2) D'!D169</f>
        <v>20509660031</v>
      </c>
      <c r="E61" s="29"/>
      <c r="F61" s="29">
        <f>+'Anexo (2) D'!F169</f>
        <v>17073234036</v>
      </c>
      <c r="G61" s="29"/>
      <c r="H61" s="117"/>
      <c r="J61" s="169">
        <v>0</v>
      </c>
    </row>
    <row r="62" spans="2:10" x14ac:dyDescent="0.2">
      <c r="D62" s="92"/>
      <c r="E62" s="66"/>
      <c r="F62" s="66"/>
      <c r="G62" s="66"/>
      <c r="H62" s="119"/>
    </row>
    <row r="63" spans="2:10" x14ac:dyDescent="0.2">
      <c r="D63" s="42">
        <f>+D25-D51</f>
        <v>0</v>
      </c>
      <c r="E63" s="156"/>
      <c r="F63" s="42">
        <f>+F25-F51</f>
        <v>0</v>
      </c>
      <c r="G63" s="85"/>
      <c r="H63" s="42"/>
    </row>
    <row r="64" spans="2:10" x14ac:dyDescent="0.2">
      <c r="D64" s="153"/>
      <c r="E64" s="154"/>
      <c r="F64" s="154"/>
      <c r="G64" s="93"/>
    </row>
    <row r="65" spans="2:8" x14ac:dyDescent="0.2">
      <c r="D65" s="92"/>
      <c r="E65" s="141"/>
      <c r="F65" s="141"/>
    </row>
    <row r="66" spans="2:8" x14ac:dyDescent="0.2">
      <c r="B66" s="5" t="s">
        <v>349</v>
      </c>
      <c r="D66" s="148" t="s">
        <v>337</v>
      </c>
      <c r="E66" s="40"/>
      <c r="F66" s="40"/>
      <c r="G66" s="40"/>
      <c r="H66" s="37"/>
    </row>
    <row r="67" spans="2:8" x14ac:dyDescent="0.2">
      <c r="B67" s="5" t="s">
        <v>18</v>
      </c>
      <c r="D67" s="148" t="s">
        <v>338</v>
      </c>
      <c r="E67" s="40"/>
      <c r="F67" s="40"/>
      <c r="G67" s="40"/>
      <c r="H67" s="43"/>
    </row>
    <row r="68" spans="2:8" s="44" customFormat="1" x14ac:dyDescent="0.2">
      <c r="B68" s="160" t="s">
        <v>350</v>
      </c>
      <c r="D68" s="163" t="s">
        <v>339</v>
      </c>
      <c r="E68" s="164"/>
      <c r="F68" s="164"/>
      <c r="G68" s="164"/>
      <c r="H68" s="165"/>
    </row>
    <row r="69" spans="2:8" s="44" customFormat="1" x14ac:dyDescent="0.2">
      <c r="D69" s="163" t="s">
        <v>340</v>
      </c>
      <c r="H69" s="166"/>
    </row>
  </sheetData>
  <mergeCells count="5">
    <mergeCell ref="B1:H1"/>
    <mergeCell ref="B2:H2"/>
    <mergeCell ref="B3:H3"/>
    <mergeCell ref="B4:H4"/>
    <mergeCell ref="B5:H5"/>
  </mergeCells>
  <phoneticPr fontId="0" type="noConversion"/>
  <printOptions horizontalCentered="1" verticalCentered="1"/>
  <pageMargins left="1.3779527559055118" right="0.74803149606299213" top="1.1811023622047245" bottom="0.98425196850393704" header="1.1023622047244095" footer="0.43307086614173229"/>
  <pageSetup scale="73" orientation="portrait" horizontalDpi="4294967294" r:id="rId1"/>
  <headerFooter alignWithMargins="0"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J180"/>
  <sheetViews>
    <sheetView topLeftCell="A138" zoomScale="110" zoomScaleNormal="110" workbookViewId="0">
      <selection activeCell="D150" sqref="D150"/>
    </sheetView>
  </sheetViews>
  <sheetFormatPr baseColWidth="10" defaultRowHeight="12.75" x14ac:dyDescent="0.2"/>
  <cols>
    <col min="1" max="1" width="3.140625" style="1" customWidth="1"/>
    <col min="2" max="2" width="8.5703125" style="2" customWidth="1"/>
    <col min="3" max="3" width="56.85546875" style="1" customWidth="1"/>
    <col min="4" max="4" width="25.5703125" style="80" customWidth="1"/>
    <col min="5" max="5" width="1.7109375" style="2" customWidth="1"/>
    <col min="6" max="6" width="24.5703125" style="1" customWidth="1"/>
    <col min="7" max="7" width="1.28515625" style="1" customWidth="1"/>
    <col min="8" max="8" width="6.140625" style="1" bestFit="1" customWidth="1"/>
    <col min="9" max="9" width="11.42578125" style="1"/>
    <col min="10" max="10" width="19.42578125" style="1" bestFit="1" customWidth="1"/>
    <col min="11" max="16384" width="11.42578125" style="1"/>
  </cols>
  <sheetData>
    <row r="1" spans="2:10" ht="12.75" customHeight="1" x14ac:dyDescent="0.2">
      <c r="B1" s="174" t="s">
        <v>30</v>
      </c>
      <c r="C1" s="174"/>
      <c r="D1" s="174"/>
      <c r="E1" s="174"/>
      <c r="F1" s="174"/>
      <c r="G1" s="174"/>
      <c r="H1" s="174"/>
    </row>
    <row r="2" spans="2:10" ht="12.75" customHeight="1" x14ac:dyDescent="0.2">
      <c r="B2" s="174" t="s">
        <v>11</v>
      </c>
      <c r="C2" s="174"/>
      <c r="D2" s="174"/>
      <c r="E2" s="174"/>
      <c r="F2" s="174"/>
      <c r="G2" s="174"/>
      <c r="H2" s="174"/>
    </row>
    <row r="3" spans="2:10" ht="12.75" customHeight="1" x14ac:dyDescent="0.2">
      <c r="B3" s="175" t="s">
        <v>115</v>
      </c>
      <c r="C3" s="175"/>
      <c r="D3" s="175"/>
      <c r="E3" s="175"/>
      <c r="F3" s="175"/>
      <c r="G3" s="175"/>
      <c r="H3" s="175"/>
    </row>
    <row r="4" spans="2:10" ht="14.25" customHeight="1" x14ac:dyDescent="0.2">
      <c r="B4" s="176" t="s">
        <v>353</v>
      </c>
      <c r="C4" s="176"/>
      <c r="D4" s="176"/>
      <c r="E4" s="176"/>
      <c r="F4" s="176"/>
      <c r="G4" s="176"/>
      <c r="H4" s="176"/>
    </row>
    <row r="5" spans="2:10" ht="12.75" customHeight="1" x14ac:dyDescent="0.2">
      <c r="B5" s="176" t="str">
        <f>+'Anexo (4) D'!B5:E5</f>
        <v>(Cifras en miles de pesos colombianos)</v>
      </c>
      <c r="C5" s="176"/>
      <c r="D5" s="176"/>
      <c r="E5" s="176"/>
      <c r="F5" s="176"/>
      <c r="G5" s="176"/>
      <c r="H5" s="176"/>
    </row>
    <row r="7" spans="2:10" x14ac:dyDescent="0.2">
      <c r="B7" s="83" t="s">
        <v>280</v>
      </c>
      <c r="C7" s="73" t="s">
        <v>123</v>
      </c>
      <c r="D7" s="70" t="str">
        <f>+'Anexo (4) D'!D7:D7</f>
        <v>SEPTIEMBRE DE 2022</v>
      </c>
      <c r="E7" s="9"/>
      <c r="F7" s="71" t="str">
        <f>+'Anexo (4) D'!F7:F7</f>
        <v>SEPTIEMBRE DE 2021</v>
      </c>
      <c r="G7" s="69"/>
      <c r="H7" s="71" t="s">
        <v>315</v>
      </c>
    </row>
    <row r="8" spans="2:10" x14ac:dyDescent="0.2">
      <c r="B8" s="68"/>
      <c r="C8" s="19"/>
      <c r="D8" s="69"/>
      <c r="E8" s="9"/>
      <c r="F8" s="69"/>
      <c r="G8" s="69"/>
    </row>
    <row r="9" spans="2:10" x14ac:dyDescent="0.2">
      <c r="B9" s="68"/>
      <c r="C9" s="67" t="s">
        <v>2</v>
      </c>
      <c r="D9" s="69"/>
      <c r="E9" s="9"/>
      <c r="F9" s="69"/>
      <c r="G9" s="69"/>
      <c r="H9" s="127" t="s">
        <v>341</v>
      </c>
    </row>
    <row r="10" spans="2:10" x14ac:dyDescent="0.2">
      <c r="B10" s="10"/>
      <c r="C10" s="7"/>
      <c r="D10" s="81"/>
      <c r="E10" s="8"/>
      <c r="F10" s="81"/>
      <c r="G10" s="81"/>
    </row>
    <row r="11" spans="2:10" x14ac:dyDescent="0.2">
      <c r="C11" s="5" t="s">
        <v>31</v>
      </c>
      <c r="D11" s="72">
        <f>+D13+D18+D28</f>
        <v>587458054</v>
      </c>
      <c r="E11" s="3"/>
      <c r="F11" s="72">
        <f>+F13+F18+F28</f>
        <v>574519220</v>
      </c>
      <c r="G11" s="3"/>
    </row>
    <row r="12" spans="2:10" x14ac:dyDescent="0.2">
      <c r="D12" s="4"/>
      <c r="E12" s="4"/>
      <c r="F12" s="4"/>
      <c r="G12" s="4"/>
    </row>
    <row r="13" spans="2:10" x14ac:dyDescent="0.2">
      <c r="B13" s="68" t="s">
        <v>288</v>
      </c>
      <c r="C13" s="5" t="s">
        <v>102</v>
      </c>
      <c r="D13" s="72">
        <f>SUM(D14:D16)</f>
        <v>614178</v>
      </c>
      <c r="E13" s="3"/>
      <c r="F13" s="72">
        <f>SUM(F14:F16)</f>
        <v>696309</v>
      </c>
      <c r="G13" s="3"/>
      <c r="H13" s="4"/>
      <c r="J13" s="170">
        <v>0</v>
      </c>
    </row>
    <row r="14" spans="2:10" x14ac:dyDescent="0.2">
      <c r="B14" s="90" t="s">
        <v>124</v>
      </c>
      <c r="C14" s="64" t="s">
        <v>32</v>
      </c>
      <c r="D14" s="4">
        <f>VLOOKUP(B14,'2022'!$A$3:$D$101,3,0)</f>
        <v>26900</v>
      </c>
      <c r="E14" s="4"/>
      <c r="F14" s="4">
        <v>17200</v>
      </c>
      <c r="G14" s="4"/>
      <c r="H14" s="4"/>
      <c r="J14" s="170">
        <v>0</v>
      </c>
    </row>
    <row r="15" spans="2:10" x14ac:dyDescent="0.2">
      <c r="B15" s="10" t="s">
        <v>125</v>
      </c>
      <c r="C15" s="18" t="s">
        <v>103</v>
      </c>
      <c r="D15" s="4">
        <f>VLOOKUP(B15,'2022'!$A$3:$D$101,3,0)</f>
        <v>587278</v>
      </c>
      <c r="E15" s="4"/>
      <c r="F15" s="4">
        <v>679109</v>
      </c>
      <c r="G15" s="4"/>
      <c r="H15" s="4"/>
      <c r="J15" s="170">
        <v>0</v>
      </c>
    </row>
    <row r="16" spans="2:10" ht="12.75" hidden="1" customHeight="1" x14ac:dyDescent="0.2">
      <c r="B16" s="10" t="s">
        <v>126</v>
      </c>
      <c r="C16" s="18" t="s">
        <v>63</v>
      </c>
      <c r="D16" s="4">
        <f>VLOOKUP(B16,'2022'!$A$3:$D$101,3,0)</f>
        <v>0</v>
      </c>
      <c r="E16" s="4"/>
      <c r="F16" s="4">
        <v>0</v>
      </c>
      <c r="G16" s="4"/>
      <c r="H16" s="4"/>
      <c r="J16" s="170">
        <v>0</v>
      </c>
    </row>
    <row r="17" spans="2:10" x14ac:dyDescent="0.2">
      <c r="B17" s="10"/>
      <c r="D17" s="4"/>
      <c r="E17" s="4"/>
      <c r="F17" s="4"/>
      <c r="G17" s="4"/>
      <c r="J17" s="170" t="s">
        <v>359</v>
      </c>
    </row>
    <row r="18" spans="2:10" x14ac:dyDescent="0.2">
      <c r="B18" s="68" t="s">
        <v>289</v>
      </c>
      <c r="C18" s="5" t="s">
        <v>266</v>
      </c>
      <c r="D18" s="72">
        <f>+D20+D24</f>
        <v>392510388</v>
      </c>
      <c r="E18" s="3"/>
      <c r="F18" s="72">
        <f>+F20+F24</f>
        <v>382051340</v>
      </c>
      <c r="G18" s="3"/>
      <c r="H18" s="4"/>
      <c r="J18" s="170">
        <v>0</v>
      </c>
    </row>
    <row r="19" spans="2:10" x14ac:dyDescent="0.2">
      <c r="B19" s="8"/>
      <c r="C19" s="5"/>
      <c r="D19" s="4"/>
      <c r="E19" s="4"/>
      <c r="F19" s="4"/>
      <c r="G19" s="4"/>
      <c r="J19" s="170" t="s">
        <v>359</v>
      </c>
    </row>
    <row r="20" spans="2:10" x14ac:dyDescent="0.2">
      <c r="B20" s="8"/>
      <c r="C20" s="5" t="s">
        <v>268</v>
      </c>
      <c r="D20" s="72">
        <f>+D21+D22</f>
        <v>392395158</v>
      </c>
      <c r="E20" s="3"/>
      <c r="F20" s="72">
        <f>+F21+F22</f>
        <v>381950816</v>
      </c>
      <c r="G20" s="4"/>
      <c r="J20" s="170" t="s">
        <v>359</v>
      </c>
    </row>
    <row r="21" spans="2:10" x14ac:dyDescent="0.2">
      <c r="B21" s="134" t="s">
        <v>127</v>
      </c>
      <c r="C21" s="18" t="s">
        <v>110</v>
      </c>
      <c r="D21" s="82">
        <f>VLOOKUP(B21,'2022'!$A$3:$D$101,3,0)</f>
        <v>21987957</v>
      </c>
      <c r="E21" s="3"/>
      <c r="F21" s="82">
        <v>11543615</v>
      </c>
      <c r="G21" s="4"/>
      <c r="H21" s="18"/>
      <c r="J21" s="170">
        <v>0</v>
      </c>
    </row>
    <row r="22" spans="2:10" x14ac:dyDescent="0.2">
      <c r="B22" s="10" t="s">
        <v>128</v>
      </c>
      <c r="C22" s="18" t="s">
        <v>64</v>
      </c>
      <c r="D22" s="4">
        <v>370407201</v>
      </c>
      <c r="E22" s="4"/>
      <c r="F22" s="4">
        <v>370407201</v>
      </c>
      <c r="G22" s="4"/>
      <c r="H22" s="4"/>
      <c r="J22" s="170">
        <v>0</v>
      </c>
    </row>
    <row r="23" spans="2:10" x14ac:dyDescent="0.2">
      <c r="B23" s="8"/>
      <c r="C23" s="5"/>
      <c r="D23" s="4"/>
      <c r="E23" s="4"/>
      <c r="F23" s="4"/>
      <c r="G23" s="4"/>
      <c r="J23" s="170" t="s">
        <v>359</v>
      </c>
    </row>
    <row r="24" spans="2:10" x14ac:dyDescent="0.2">
      <c r="B24" s="8"/>
      <c r="C24" s="5" t="s">
        <v>267</v>
      </c>
      <c r="D24" s="72">
        <f>+D25+D26</f>
        <v>115230</v>
      </c>
      <c r="E24" s="3"/>
      <c r="F24" s="72">
        <f>+F25+F26</f>
        <v>100524</v>
      </c>
      <c r="G24" s="4"/>
      <c r="J24" s="170" t="s">
        <v>359</v>
      </c>
    </row>
    <row r="25" spans="2:10" ht="26.25" customHeight="1" x14ac:dyDescent="0.2">
      <c r="B25" s="134" t="s">
        <v>323</v>
      </c>
      <c r="C25" s="133" t="s">
        <v>324</v>
      </c>
      <c r="D25" s="4">
        <f>VLOOKUP(B25,'2022'!$A$3:$D$101,3,0)-1</f>
        <v>34144</v>
      </c>
      <c r="E25" s="3"/>
      <c r="F25" s="82">
        <v>66499</v>
      </c>
      <c r="G25" s="82"/>
      <c r="H25" s="18"/>
      <c r="J25" s="170">
        <v>0</v>
      </c>
    </row>
    <row r="26" spans="2:10" x14ac:dyDescent="0.2">
      <c r="B26" s="10" t="s">
        <v>128</v>
      </c>
      <c r="C26" s="18" t="s">
        <v>64</v>
      </c>
      <c r="D26" s="4">
        <f>VLOOKUP(B26,'2022'!$A$3:$D$101,3,0)-D22</f>
        <v>81086</v>
      </c>
      <c r="E26" s="4"/>
      <c r="F26" s="4">
        <v>34025</v>
      </c>
      <c r="G26" s="4"/>
      <c r="H26" s="4"/>
      <c r="J26" s="170">
        <v>0</v>
      </c>
    </row>
    <row r="27" spans="2:10" x14ac:dyDescent="0.2">
      <c r="B27" s="10"/>
      <c r="D27" s="4"/>
      <c r="E27" s="4"/>
      <c r="F27" s="4"/>
      <c r="G27" s="4"/>
      <c r="J27" s="170" t="s">
        <v>359</v>
      </c>
    </row>
    <row r="28" spans="2:10" x14ac:dyDescent="0.2">
      <c r="B28" s="68" t="s">
        <v>290</v>
      </c>
      <c r="C28" s="5" t="s">
        <v>43</v>
      </c>
      <c r="D28" s="72">
        <f>SUM(D29:D31)</f>
        <v>194333488</v>
      </c>
      <c r="E28" s="3"/>
      <c r="F28" s="72">
        <f>SUM(F29:F31)</f>
        <v>191771571</v>
      </c>
      <c r="G28" s="3"/>
      <c r="H28" s="4"/>
      <c r="J28" s="170">
        <v>0</v>
      </c>
    </row>
    <row r="29" spans="2:10" x14ac:dyDescent="0.2">
      <c r="B29" s="132" t="s">
        <v>129</v>
      </c>
      <c r="C29" s="18" t="s">
        <v>38</v>
      </c>
      <c r="D29" s="4">
        <f>VLOOKUP(B29,'2022'!$A$3:$D$101,3,0)</f>
        <v>473889</v>
      </c>
      <c r="E29" s="4"/>
      <c r="F29" s="4">
        <v>1245716</v>
      </c>
      <c r="G29" s="4"/>
      <c r="H29" s="4"/>
      <c r="J29" s="170">
        <v>0</v>
      </c>
    </row>
    <row r="30" spans="2:10" x14ac:dyDescent="0.2">
      <c r="B30" s="132" t="s">
        <v>130</v>
      </c>
      <c r="C30" s="133" t="s">
        <v>33</v>
      </c>
      <c r="D30" s="4">
        <f>VLOOKUP(B30,'2022'!$A$3:$D$101,3,0)-1</f>
        <v>193859599</v>
      </c>
      <c r="E30" s="4"/>
      <c r="F30" s="4">
        <v>190525855</v>
      </c>
      <c r="G30" s="4"/>
      <c r="H30" s="4"/>
      <c r="J30" s="170">
        <v>0</v>
      </c>
    </row>
    <row r="31" spans="2:10" ht="12.75" hidden="1" customHeight="1" x14ac:dyDescent="0.2">
      <c r="B31" s="132" t="s">
        <v>131</v>
      </c>
      <c r="C31" s="64" t="s">
        <v>34</v>
      </c>
      <c r="D31" s="4">
        <f>VLOOKUP(B31,'2022'!$A$3:$D$101,3,0)</f>
        <v>0</v>
      </c>
      <c r="E31" s="4"/>
      <c r="F31" s="4">
        <v>0</v>
      </c>
      <c r="G31" s="4"/>
      <c r="J31" s="170">
        <v>0</v>
      </c>
    </row>
    <row r="32" spans="2:10" x14ac:dyDescent="0.2">
      <c r="B32" s="132"/>
      <c r="C32" s="64"/>
      <c r="D32" s="4"/>
      <c r="E32" s="4"/>
      <c r="F32" s="4"/>
      <c r="G32" s="4"/>
      <c r="J32" s="170" t="s">
        <v>359</v>
      </c>
    </row>
    <row r="33" spans="2:10" x14ac:dyDescent="0.2">
      <c r="B33" s="10"/>
      <c r="D33" s="4"/>
      <c r="E33" s="4"/>
      <c r="F33" s="4"/>
      <c r="G33" s="4"/>
      <c r="J33" s="170" t="s">
        <v>359</v>
      </c>
    </row>
    <row r="34" spans="2:10" x14ac:dyDescent="0.2">
      <c r="C34" s="5" t="s">
        <v>35</v>
      </c>
      <c r="D34" s="72">
        <f>D36+D39+D50+D63+D71</f>
        <v>66215135803</v>
      </c>
      <c r="E34" s="3"/>
      <c r="F34" s="72">
        <f>F36+F39+F50+F63+F71</f>
        <v>60982305249</v>
      </c>
      <c r="G34" s="3"/>
      <c r="J34" s="170" t="s">
        <v>359</v>
      </c>
    </row>
    <row r="35" spans="2:10" x14ac:dyDescent="0.2">
      <c r="C35" s="5"/>
      <c r="D35" s="3"/>
      <c r="E35" s="3"/>
      <c r="F35" s="3"/>
      <c r="G35" s="3"/>
      <c r="J35" s="170" t="s">
        <v>359</v>
      </c>
    </row>
    <row r="36" spans="2:10" x14ac:dyDescent="0.2">
      <c r="B36" s="68" t="s">
        <v>288</v>
      </c>
      <c r="C36" s="5" t="s">
        <v>102</v>
      </c>
      <c r="D36" s="72">
        <f>+D37</f>
        <v>112560</v>
      </c>
      <c r="E36" s="3"/>
      <c r="F36" s="72">
        <f>+F37</f>
        <v>112560</v>
      </c>
      <c r="G36" s="3"/>
      <c r="J36" s="170">
        <v>0</v>
      </c>
    </row>
    <row r="37" spans="2:10" x14ac:dyDescent="0.2">
      <c r="B37" s="10" t="s">
        <v>126</v>
      </c>
      <c r="C37" s="18" t="s">
        <v>63</v>
      </c>
      <c r="D37" s="4">
        <f>VLOOKUP(B37,'2022'!$A$3:$D$101,4,0)</f>
        <v>112560</v>
      </c>
      <c r="E37" s="3"/>
      <c r="F37" s="82">
        <v>112560</v>
      </c>
      <c r="G37" s="82"/>
      <c r="J37" s="170">
        <v>0</v>
      </c>
    </row>
    <row r="38" spans="2:10" x14ac:dyDescent="0.2">
      <c r="C38" s="5"/>
      <c r="D38" s="3"/>
      <c r="E38" s="3"/>
      <c r="F38" s="3"/>
      <c r="G38" s="3"/>
      <c r="J38" s="170" t="s">
        <v>359</v>
      </c>
    </row>
    <row r="39" spans="2:10" x14ac:dyDescent="0.2">
      <c r="B39" s="68" t="s">
        <v>289</v>
      </c>
      <c r="C39" s="5" t="s">
        <v>266</v>
      </c>
      <c r="D39" s="72">
        <f>+D41+D45</f>
        <v>450089258</v>
      </c>
      <c r="E39" s="3"/>
      <c r="F39" s="72">
        <f>+F41+F45</f>
        <v>476847348</v>
      </c>
      <c r="G39" s="3"/>
      <c r="J39" s="170">
        <v>0</v>
      </c>
    </row>
    <row r="40" spans="2:10" x14ac:dyDescent="0.2">
      <c r="C40" s="5"/>
      <c r="D40" s="3"/>
      <c r="E40" s="3"/>
      <c r="F40" s="3"/>
      <c r="G40" s="3"/>
      <c r="J40" s="170" t="s">
        <v>359</v>
      </c>
    </row>
    <row r="41" spans="2:10" x14ac:dyDescent="0.2">
      <c r="B41" s="8"/>
      <c r="C41" s="5" t="s">
        <v>265</v>
      </c>
      <c r="D41" s="72">
        <f>+D42-D43</f>
        <v>23757917</v>
      </c>
      <c r="E41" s="3"/>
      <c r="F41" s="72">
        <f>+F42-F43</f>
        <v>28404525</v>
      </c>
      <c r="G41" s="3"/>
      <c r="J41" s="170" t="s">
        <v>359</v>
      </c>
    </row>
    <row r="42" spans="2:10" x14ac:dyDescent="0.2">
      <c r="B42" s="10" t="s">
        <v>127</v>
      </c>
      <c r="C42" s="18" t="s">
        <v>110</v>
      </c>
      <c r="D42" s="4">
        <f>VLOOKUP(B42,'2022'!$A$3:$D$101,4,0)+1</f>
        <v>26169335</v>
      </c>
      <c r="E42" s="4"/>
      <c r="F42" s="4">
        <v>28420067</v>
      </c>
      <c r="G42" s="3"/>
      <c r="H42" s="4"/>
      <c r="J42" s="170">
        <v>0</v>
      </c>
    </row>
    <row r="43" spans="2:10" x14ac:dyDescent="0.2">
      <c r="B43" s="10" t="s">
        <v>307</v>
      </c>
      <c r="C43" s="18" t="s">
        <v>314</v>
      </c>
      <c r="D43" s="4">
        <v>2411418</v>
      </c>
      <c r="E43" s="4"/>
      <c r="F43" s="4">
        <v>15542</v>
      </c>
      <c r="G43" s="3"/>
      <c r="H43" s="18"/>
      <c r="J43" s="170">
        <v>0</v>
      </c>
    </row>
    <row r="44" spans="2:10" x14ac:dyDescent="0.2">
      <c r="B44" s="10"/>
      <c r="D44" s="4"/>
      <c r="E44" s="4"/>
      <c r="F44" s="4"/>
      <c r="G44" s="3"/>
      <c r="H44" s="18"/>
      <c r="J44" s="170" t="s">
        <v>359</v>
      </c>
    </row>
    <row r="45" spans="2:10" x14ac:dyDescent="0.2">
      <c r="B45" s="8"/>
      <c r="C45" s="5" t="s">
        <v>248</v>
      </c>
      <c r="D45" s="72">
        <f>+D46+D47-D48</f>
        <v>426331341</v>
      </c>
      <c r="E45" s="3"/>
      <c r="F45" s="72">
        <f>+F46+F47-F48</f>
        <v>448442823</v>
      </c>
      <c r="G45" s="3"/>
      <c r="J45" s="170" t="s">
        <v>359</v>
      </c>
    </row>
    <row r="46" spans="2:10" ht="25.5" x14ac:dyDescent="0.2">
      <c r="B46" s="134" t="s">
        <v>323</v>
      </c>
      <c r="C46" s="133" t="s">
        <v>324</v>
      </c>
      <c r="D46" s="4">
        <f>VLOOKUP(B46,'2022'!$A$3:$D$101,4,0)+1</f>
        <v>384650519</v>
      </c>
      <c r="E46" s="4"/>
      <c r="F46" s="4">
        <v>0</v>
      </c>
      <c r="G46" s="3"/>
      <c r="J46" s="170">
        <v>0</v>
      </c>
    </row>
    <row r="47" spans="2:10" x14ac:dyDescent="0.2">
      <c r="B47" s="10" t="s">
        <v>128</v>
      </c>
      <c r="C47" s="18" t="s">
        <v>64</v>
      </c>
      <c r="D47" s="4">
        <f>VLOOKUP(B47,'2022'!$A$3:$D$101,4,0)</f>
        <v>41940987</v>
      </c>
      <c r="E47" s="4"/>
      <c r="F47" s="4">
        <v>448697901</v>
      </c>
      <c r="G47" s="3"/>
      <c r="H47" s="4"/>
      <c r="J47" s="170">
        <v>0</v>
      </c>
    </row>
    <row r="48" spans="2:10" x14ac:dyDescent="0.2">
      <c r="B48" s="10" t="s">
        <v>307</v>
      </c>
      <c r="C48" s="18" t="s">
        <v>314</v>
      </c>
      <c r="D48" s="4">
        <f>VLOOKUP(B48,'2022'!$A$3:$D$101,4,0)*-1-D43</f>
        <v>260165</v>
      </c>
      <c r="E48" s="4"/>
      <c r="F48" s="4">
        <v>255078</v>
      </c>
      <c r="G48" s="3"/>
      <c r="H48" s="4"/>
      <c r="J48" s="170">
        <v>0</v>
      </c>
    </row>
    <row r="49" spans="2:10" x14ac:dyDescent="0.2">
      <c r="B49" s="10"/>
      <c r="D49" s="4"/>
      <c r="E49" s="4"/>
      <c r="F49" s="4"/>
      <c r="G49" s="4"/>
      <c r="J49" s="170" t="s">
        <v>359</v>
      </c>
    </row>
    <row r="50" spans="2:10" x14ac:dyDescent="0.2">
      <c r="B50" s="68" t="s">
        <v>291</v>
      </c>
      <c r="C50" s="5" t="s">
        <v>12</v>
      </c>
      <c r="D50" s="72">
        <f>SUM(D51:D61)-D61-D61</f>
        <v>2817624772</v>
      </c>
      <c r="E50" s="3"/>
      <c r="F50" s="72">
        <f>SUM(F51:F61)-F61-F61</f>
        <v>2560122277</v>
      </c>
      <c r="G50" s="3"/>
      <c r="J50" s="170">
        <v>-1</v>
      </c>
    </row>
    <row r="51" spans="2:10" hidden="1" x14ac:dyDescent="0.2">
      <c r="B51" s="132" t="s">
        <v>132</v>
      </c>
      <c r="C51" s="18" t="s">
        <v>121</v>
      </c>
      <c r="D51" s="4">
        <f>VLOOKUP(B51,'2022'!$A$3:$D$101,4,0)</f>
        <v>0</v>
      </c>
      <c r="E51" s="3"/>
      <c r="F51" s="4">
        <v>0</v>
      </c>
      <c r="G51" s="4"/>
      <c r="H51" s="4"/>
      <c r="J51" s="170">
        <v>0</v>
      </c>
    </row>
    <row r="52" spans="2:10" x14ac:dyDescent="0.2">
      <c r="B52" s="132" t="s">
        <v>133</v>
      </c>
      <c r="C52" s="18" t="s">
        <v>65</v>
      </c>
      <c r="D52" s="4">
        <f>VLOOKUP(B52,'2022'!$A$3:$D$101,4,0)</f>
        <v>560245</v>
      </c>
      <c r="E52" s="4"/>
      <c r="F52" s="4">
        <v>185693</v>
      </c>
      <c r="G52" s="4"/>
      <c r="H52" s="4"/>
      <c r="J52" s="170">
        <v>0</v>
      </c>
    </row>
    <row r="53" spans="2:10" x14ac:dyDescent="0.2">
      <c r="B53" s="132" t="s">
        <v>134</v>
      </c>
      <c r="C53" s="18" t="s">
        <v>66</v>
      </c>
      <c r="D53" s="4">
        <f>VLOOKUP(B53,'2022'!$A$3:$D$101,4,0)</f>
        <v>323733</v>
      </c>
      <c r="E53" s="4"/>
      <c r="F53" s="4">
        <v>323733</v>
      </c>
      <c r="G53" s="4"/>
      <c r="H53" s="4"/>
      <c r="J53" s="170">
        <v>0</v>
      </c>
    </row>
    <row r="54" spans="2:10" x14ac:dyDescent="0.2">
      <c r="B54" s="132" t="s">
        <v>135</v>
      </c>
      <c r="C54" s="18" t="s">
        <v>36</v>
      </c>
      <c r="D54" s="4">
        <f>VLOOKUP(B54,'2022'!$A$3:$D$101,4,0)</f>
        <v>870360</v>
      </c>
      <c r="E54" s="4"/>
      <c r="F54" s="4">
        <v>870360</v>
      </c>
      <c r="G54" s="4"/>
      <c r="H54" s="4"/>
      <c r="J54" s="170">
        <v>0</v>
      </c>
    </row>
    <row r="55" spans="2:10" x14ac:dyDescent="0.2">
      <c r="B55" s="132" t="s">
        <v>136</v>
      </c>
      <c r="C55" s="18" t="s">
        <v>67</v>
      </c>
      <c r="D55" s="4">
        <f>VLOOKUP(B55,'2022'!$A$3:$D$101,4,0)</f>
        <v>843</v>
      </c>
      <c r="E55" s="4"/>
      <c r="F55" s="4">
        <v>843</v>
      </c>
      <c r="G55" s="4"/>
      <c r="H55" s="4"/>
      <c r="J55" s="170">
        <v>0</v>
      </c>
    </row>
    <row r="56" spans="2:10" x14ac:dyDescent="0.2">
      <c r="B56" s="132" t="s">
        <v>137</v>
      </c>
      <c r="C56" s="64" t="s">
        <v>68</v>
      </c>
      <c r="D56" s="4">
        <f>VLOOKUP(B56,'2022'!$A$3:$D$101,4,0)</f>
        <v>6870052</v>
      </c>
      <c r="E56" s="4"/>
      <c r="F56" s="4">
        <v>6815489</v>
      </c>
      <c r="G56" s="4"/>
      <c r="H56" s="4"/>
      <c r="J56" s="170">
        <v>0</v>
      </c>
    </row>
    <row r="57" spans="2:10" x14ac:dyDescent="0.2">
      <c r="B57" s="132" t="s">
        <v>138</v>
      </c>
      <c r="C57" s="64" t="s">
        <v>37</v>
      </c>
      <c r="D57" s="4">
        <f>VLOOKUP(B57,'2022'!$A$3:$D$101,4,0)</f>
        <v>5937887</v>
      </c>
      <c r="E57" s="4"/>
      <c r="F57" s="4">
        <v>5944550</v>
      </c>
      <c r="G57" s="4"/>
      <c r="H57" s="4"/>
      <c r="J57" s="170">
        <v>0</v>
      </c>
    </row>
    <row r="58" spans="2:10" x14ac:dyDescent="0.2">
      <c r="B58" s="132" t="s">
        <v>139</v>
      </c>
      <c r="C58" s="64" t="s">
        <v>69</v>
      </c>
      <c r="D58" s="4">
        <f>VLOOKUP(B58,'2022'!$A$3:$D$101,4,0)</f>
        <v>1269502</v>
      </c>
      <c r="E58" s="4"/>
      <c r="F58" s="4">
        <v>1574521</v>
      </c>
      <c r="G58" s="4"/>
      <c r="H58" s="4"/>
      <c r="J58" s="170">
        <v>0</v>
      </c>
    </row>
    <row r="59" spans="2:10" x14ac:dyDescent="0.2">
      <c r="B59" s="132" t="s">
        <v>140</v>
      </c>
      <c r="C59" s="64" t="s">
        <v>70</v>
      </c>
      <c r="D59" s="4">
        <f>VLOOKUP(B59,'2022'!$A$3:$D$101,4,0)</f>
        <v>7417</v>
      </c>
      <c r="E59" s="4"/>
      <c r="F59" s="4">
        <v>7417</v>
      </c>
      <c r="G59" s="4"/>
      <c r="H59" s="4"/>
      <c r="J59" s="170">
        <v>0</v>
      </c>
    </row>
    <row r="60" spans="2:10" x14ac:dyDescent="0.2">
      <c r="B60" s="132" t="s">
        <v>141</v>
      </c>
      <c r="C60" s="64" t="s">
        <v>71</v>
      </c>
      <c r="D60" s="4">
        <f>VLOOKUP(B60,'2022'!$A$3:$D$101,4,0)</f>
        <v>2819449677</v>
      </c>
      <c r="E60" s="4"/>
      <c r="F60" s="4">
        <v>2557127722</v>
      </c>
      <c r="G60" s="4"/>
      <c r="H60" s="4"/>
      <c r="J60" s="170">
        <v>0</v>
      </c>
    </row>
    <row r="61" spans="2:10" x14ac:dyDescent="0.2">
      <c r="B61" s="132" t="s">
        <v>142</v>
      </c>
      <c r="C61" s="64" t="s">
        <v>104</v>
      </c>
      <c r="D61" s="4">
        <f>VLOOKUP(B61,'2022'!$A$3:$D$101,4,0)*-1</f>
        <v>17664944</v>
      </c>
      <c r="E61" s="4"/>
      <c r="F61" s="4">
        <v>12728051</v>
      </c>
      <c r="G61" s="4"/>
      <c r="H61" s="4"/>
      <c r="J61" s="170">
        <v>0</v>
      </c>
    </row>
    <row r="62" spans="2:10" x14ac:dyDescent="0.2">
      <c r="B62" s="10"/>
      <c r="D62" s="4"/>
      <c r="E62" s="4"/>
      <c r="F62" s="4"/>
      <c r="G62" s="4"/>
      <c r="J62" s="170" t="s">
        <v>359</v>
      </c>
    </row>
    <row r="63" spans="2:10" x14ac:dyDescent="0.2">
      <c r="B63" s="68" t="s">
        <v>292</v>
      </c>
      <c r="C63" s="5" t="s">
        <v>112</v>
      </c>
      <c r="D63" s="72">
        <f>SUM(D64:D69)-D67-D67-D69-D69-D68-D68</f>
        <v>50458631060</v>
      </c>
      <c r="E63" s="3"/>
      <c r="F63" s="72">
        <f>SUM(F64:F69)-F67-F67-F69-F69</f>
        <v>47388631100</v>
      </c>
      <c r="G63" s="3"/>
      <c r="J63" s="170">
        <v>1</v>
      </c>
    </row>
    <row r="64" spans="2:10" x14ac:dyDescent="0.2">
      <c r="B64" s="10" t="s">
        <v>143</v>
      </c>
      <c r="C64" s="64" t="s">
        <v>72</v>
      </c>
      <c r="D64" s="4">
        <f>VLOOKUP(B64,'2022'!$A$3:$D$101,4,0)</f>
        <v>23954913713</v>
      </c>
      <c r="E64" s="4"/>
      <c r="F64" s="4">
        <v>18128026110</v>
      </c>
      <c r="G64" s="4"/>
      <c r="H64" s="4"/>
      <c r="J64" s="170">
        <v>0</v>
      </c>
    </row>
    <row r="65" spans="2:10" x14ac:dyDescent="0.2">
      <c r="B65" s="10" t="s">
        <v>144</v>
      </c>
      <c r="C65" s="64" t="s">
        <v>73</v>
      </c>
      <c r="D65" s="4">
        <f>VLOOKUP(B65,'2022'!$A$3:$D$101,4,0)</f>
        <v>1779703524</v>
      </c>
      <c r="E65" s="4"/>
      <c r="F65" s="4">
        <v>1743583245</v>
      </c>
      <c r="G65" s="4"/>
      <c r="H65" s="4"/>
      <c r="J65" s="170">
        <v>0</v>
      </c>
    </row>
    <row r="66" spans="2:10" x14ac:dyDescent="0.2">
      <c r="B66" s="10" t="s">
        <v>145</v>
      </c>
      <c r="C66" s="64" t="s">
        <v>74</v>
      </c>
      <c r="D66" s="4">
        <f>VLOOKUP(B66,'2022'!$A$3:$D$101,4,0)-1</f>
        <v>25551004035</v>
      </c>
      <c r="E66" s="4"/>
      <c r="F66" s="4">
        <v>28200734392</v>
      </c>
      <c r="G66" s="4"/>
      <c r="H66" s="4"/>
      <c r="J66" s="170">
        <v>1</v>
      </c>
    </row>
    <row r="67" spans="2:10" x14ac:dyDescent="0.2">
      <c r="B67" s="10" t="s">
        <v>146</v>
      </c>
      <c r="C67" s="64" t="s">
        <v>106</v>
      </c>
      <c r="D67" s="4">
        <f>VLOOKUP(B67,'2022'!$A$3:$D$101,4,0)*-1</f>
        <v>709230927</v>
      </c>
      <c r="E67" s="4"/>
      <c r="F67" s="4">
        <v>683712647</v>
      </c>
      <c r="G67" s="4"/>
      <c r="H67" s="4"/>
      <c r="J67" s="170">
        <v>0</v>
      </c>
    </row>
    <row r="68" spans="2:10" ht="25.5" x14ac:dyDescent="0.2">
      <c r="B68" s="10" t="s">
        <v>331</v>
      </c>
      <c r="C68" s="64" t="s">
        <v>336</v>
      </c>
      <c r="D68" s="4">
        <f>VLOOKUP(B68,'2022'!$A$3:$D$101,4,0)*-1</f>
        <v>117759285</v>
      </c>
      <c r="E68" s="4"/>
      <c r="F68" s="4">
        <v>0</v>
      </c>
      <c r="G68" s="4"/>
      <c r="H68" s="4"/>
      <c r="J68" s="170">
        <v>0</v>
      </c>
    </row>
    <row r="69" spans="2:10" hidden="1" x14ac:dyDescent="0.2">
      <c r="B69" s="10" t="s">
        <v>239</v>
      </c>
      <c r="C69" s="1" t="s">
        <v>238</v>
      </c>
      <c r="D69" s="4">
        <f>IFERROR(VLOOKUP(B69,'2022'!$A$3:$D$101,4,0),0)*-1</f>
        <v>0</v>
      </c>
      <c r="E69" s="4"/>
      <c r="F69" s="4">
        <v>0</v>
      </c>
      <c r="G69" s="4"/>
      <c r="H69" s="4"/>
      <c r="J69" s="170">
        <v>0</v>
      </c>
    </row>
    <row r="70" spans="2:10" x14ac:dyDescent="0.2">
      <c r="J70" s="170" t="s">
        <v>359</v>
      </c>
    </row>
    <row r="71" spans="2:10" x14ac:dyDescent="0.2">
      <c r="B71" s="68" t="s">
        <v>290</v>
      </c>
      <c r="C71" s="5" t="s">
        <v>43</v>
      </c>
      <c r="D71" s="72">
        <f>SUM(D72:D76)-D75-D75</f>
        <v>12488678153</v>
      </c>
      <c r="E71" s="3"/>
      <c r="F71" s="72">
        <f>SUM(F72:F76)-F75-F75</f>
        <v>10556591964</v>
      </c>
      <c r="G71" s="3"/>
      <c r="J71" s="170">
        <v>0</v>
      </c>
    </row>
    <row r="72" spans="2:10" x14ac:dyDescent="0.2">
      <c r="B72" s="10" t="s">
        <v>130</v>
      </c>
      <c r="C72" s="18" t="s">
        <v>33</v>
      </c>
      <c r="D72" s="4">
        <f>VLOOKUP(B72,'2022'!$A$3:$D$101,4,0)</f>
        <v>5435854032</v>
      </c>
      <c r="E72" s="4"/>
      <c r="F72" s="4">
        <v>4438746203</v>
      </c>
      <c r="G72" s="4"/>
      <c r="H72" s="4"/>
      <c r="J72" s="170">
        <v>0</v>
      </c>
    </row>
    <row r="73" spans="2:10" x14ac:dyDescent="0.2">
      <c r="B73" s="10" t="s">
        <v>131</v>
      </c>
      <c r="C73" s="135" t="s">
        <v>34</v>
      </c>
      <c r="D73" s="4">
        <f>VLOOKUP(B73,'2022'!$A$3:$D$101,4,0)</f>
        <v>10114571</v>
      </c>
      <c r="E73" s="4"/>
      <c r="F73" s="4">
        <v>7010973</v>
      </c>
      <c r="G73" s="4"/>
      <c r="H73" s="4"/>
      <c r="J73" s="170">
        <v>0</v>
      </c>
    </row>
    <row r="74" spans="2:10" x14ac:dyDescent="0.2">
      <c r="B74" s="10" t="s">
        <v>147</v>
      </c>
      <c r="C74" s="64" t="s">
        <v>75</v>
      </c>
      <c r="D74" s="4">
        <f>VLOOKUP(B74,'2022'!$A$3:$D$101,4,0)</f>
        <v>234145579</v>
      </c>
      <c r="E74" s="4"/>
      <c r="F74" s="4">
        <v>228669546</v>
      </c>
      <c r="G74" s="4"/>
      <c r="H74" s="4"/>
      <c r="J74" s="170">
        <v>0</v>
      </c>
    </row>
    <row r="75" spans="2:10" x14ac:dyDescent="0.2">
      <c r="B75" s="10" t="s">
        <v>148</v>
      </c>
      <c r="C75" s="64" t="s">
        <v>105</v>
      </c>
      <c r="D75" s="4">
        <f>VLOOKUP(B75,'2022'!$A$3:$D$101,4,0)*-1</f>
        <v>10845990</v>
      </c>
      <c r="E75" s="4"/>
      <c r="F75" s="4">
        <v>921787</v>
      </c>
      <c r="G75" s="4"/>
      <c r="H75" s="4"/>
      <c r="J75" s="170">
        <v>0</v>
      </c>
    </row>
    <row r="76" spans="2:10" ht="28.5" customHeight="1" x14ac:dyDescent="0.2">
      <c r="B76" s="136" t="s">
        <v>149</v>
      </c>
      <c r="C76" s="64" t="s">
        <v>318</v>
      </c>
      <c r="D76" s="109">
        <f>VLOOKUP(B76,'2022'!$A$3:$D$101,4,0)</f>
        <v>6819409961</v>
      </c>
      <c r="E76" s="110"/>
      <c r="F76" s="109">
        <v>5883087029</v>
      </c>
      <c r="G76" s="109"/>
      <c r="H76" s="4"/>
      <c r="J76" s="170">
        <v>0</v>
      </c>
    </row>
    <row r="77" spans="2:10" x14ac:dyDescent="0.2">
      <c r="B77" s="10"/>
      <c r="C77" s="68" t="s">
        <v>260</v>
      </c>
      <c r="D77" s="72">
        <f>+D11+D34</f>
        <v>66802593857</v>
      </c>
      <c r="E77" s="3"/>
      <c r="F77" s="72">
        <f>+F11+F34</f>
        <v>61556824469</v>
      </c>
      <c r="G77" s="3"/>
      <c r="J77" s="170" t="s">
        <v>359</v>
      </c>
    </row>
    <row r="78" spans="2:10" x14ac:dyDescent="0.2">
      <c r="D78" s="4"/>
      <c r="E78" s="1"/>
      <c r="F78" s="4"/>
      <c r="G78" s="4"/>
      <c r="J78" s="170" t="s">
        <v>359</v>
      </c>
    </row>
    <row r="79" spans="2:10" x14ac:dyDescent="0.2">
      <c r="B79" s="83" t="s">
        <v>280</v>
      </c>
      <c r="C79" s="73" t="s">
        <v>123</v>
      </c>
      <c r="D79" s="70" t="str">
        <f>+D7</f>
        <v>SEPTIEMBRE DE 2022</v>
      </c>
      <c r="E79" s="9"/>
      <c r="F79" s="71" t="str">
        <f>+F7</f>
        <v>SEPTIEMBRE DE 2021</v>
      </c>
      <c r="G79" s="69"/>
      <c r="J79" s="170" t="s">
        <v>359</v>
      </c>
    </row>
    <row r="80" spans="2:10" x14ac:dyDescent="0.2">
      <c r="B80" s="68"/>
      <c r="C80" s="68"/>
      <c r="D80" s="9"/>
      <c r="E80" s="9"/>
      <c r="F80" s="9"/>
      <c r="G80" s="9"/>
      <c r="J80" s="170" t="s">
        <v>359</v>
      </c>
    </row>
    <row r="81" spans="2:10" x14ac:dyDescent="0.2">
      <c r="B81" s="68"/>
      <c r="C81" s="67" t="s">
        <v>19</v>
      </c>
      <c r="D81" s="9"/>
      <c r="E81" s="9"/>
      <c r="F81" s="9"/>
      <c r="G81" s="9"/>
      <c r="H81" s="117" t="s">
        <v>342</v>
      </c>
      <c r="J81" s="170" t="s">
        <v>359</v>
      </c>
    </row>
    <row r="82" spans="2:10" x14ac:dyDescent="0.2">
      <c r="C82" s="5"/>
      <c r="D82" s="3"/>
      <c r="E82" s="3"/>
      <c r="F82" s="3"/>
      <c r="G82" s="3"/>
      <c r="J82" s="170" t="s">
        <v>359</v>
      </c>
    </row>
    <row r="83" spans="2:10" x14ac:dyDescent="0.2">
      <c r="C83" s="5" t="s">
        <v>39</v>
      </c>
      <c r="D83" s="72">
        <f>+D85+D88+D98+D104</f>
        <v>1190175020</v>
      </c>
      <c r="E83" s="3"/>
      <c r="F83" s="72">
        <f>+F85+F88+F98+F101+F104</f>
        <v>1472498220</v>
      </c>
      <c r="G83" s="3"/>
      <c r="J83" s="170" t="s">
        <v>359</v>
      </c>
    </row>
    <row r="84" spans="2:10" x14ac:dyDescent="0.2">
      <c r="D84" s="4"/>
      <c r="E84" s="4"/>
      <c r="F84" s="4"/>
      <c r="G84" s="4"/>
      <c r="J84" s="170" t="s">
        <v>359</v>
      </c>
    </row>
    <row r="85" spans="2:10" x14ac:dyDescent="0.2">
      <c r="B85" s="68" t="s">
        <v>150</v>
      </c>
      <c r="C85" s="5" t="s">
        <v>108</v>
      </c>
      <c r="D85" s="72">
        <f>+D86</f>
        <v>139786580</v>
      </c>
      <c r="E85" s="3"/>
      <c r="F85" s="72">
        <f>+F86</f>
        <v>147421720</v>
      </c>
      <c r="G85" s="3"/>
      <c r="J85" s="170">
        <v>0</v>
      </c>
    </row>
    <row r="86" spans="2:10" x14ac:dyDescent="0.2">
      <c r="B86" s="134" t="s">
        <v>163</v>
      </c>
      <c r="C86" s="133" t="s">
        <v>76</v>
      </c>
      <c r="D86" s="4">
        <f>VLOOKUP(B86,'2022'!$A$3:$D$101,3,0)</f>
        <v>139786580</v>
      </c>
      <c r="E86" s="4"/>
      <c r="F86" s="4">
        <v>147421720</v>
      </c>
      <c r="G86" s="4"/>
      <c r="H86" s="4"/>
      <c r="J86" s="170">
        <v>0</v>
      </c>
    </row>
    <row r="87" spans="2:10" x14ac:dyDescent="0.2">
      <c r="D87" s="4"/>
      <c r="E87" s="4"/>
      <c r="F87" s="4"/>
      <c r="G87" s="4"/>
      <c r="J87" s="170" t="s">
        <v>359</v>
      </c>
    </row>
    <row r="88" spans="2:10" x14ac:dyDescent="0.2">
      <c r="B88" s="68" t="s">
        <v>293</v>
      </c>
      <c r="C88" s="5" t="s">
        <v>14</v>
      </c>
      <c r="D88" s="72">
        <f>SUM(D89:D96)</f>
        <v>1022794473</v>
      </c>
      <c r="E88" s="3"/>
      <c r="F88" s="72">
        <f>SUM(F89:F96)</f>
        <v>1315457645</v>
      </c>
      <c r="G88" s="3"/>
      <c r="J88" s="170">
        <v>0</v>
      </c>
    </row>
    <row r="89" spans="2:10" x14ac:dyDescent="0.2">
      <c r="B89" s="136" t="s">
        <v>151</v>
      </c>
      <c r="C89" s="18" t="s">
        <v>77</v>
      </c>
      <c r="D89" s="4">
        <f>VLOOKUP(B89,'2022'!$A$3:$D$101,3,0)</f>
        <v>92491539</v>
      </c>
      <c r="E89" s="4"/>
      <c r="F89" s="4">
        <v>311359398</v>
      </c>
      <c r="G89" s="4"/>
      <c r="H89" s="4"/>
      <c r="J89" s="170">
        <v>0</v>
      </c>
    </row>
    <row r="90" spans="2:10" ht="12.75" hidden="1" customHeight="1" x14ac:dyDescent="0.2">
      <c r="B90" s="136" t="s">
        <v>152</v>
      </c>
      <c r="C90" s="18" t="s">
        <v>117</v>
      </c>
      <c r="D90" s="4">
        <f>VLOOKUP(B90,'2022'!$A$3:$D$101,3,0)</f>
        <v>0</v>
      </c>
      <c r="E90" s="4"/>
      <c r="F90" s="1">
        <v>0</v>
      </c>
      <c r="H90" s="4"/>
      <c r="J90" s="170">
        <v>0</v>
      </c>
    </row>
    <row r="91" spans="2:10" x14ac:dyDescent="0.2">
      <c r="B91" s="136" t="s">
        <v>153</v>
      </c>
      <c r="C91" s="18" t="s">
        <v>78</v>
      </c>
      <c r="D91" s="4">
        <f>VLOOKUP(B91,'2022'!$A$3:$D$101,3,0)</f>
        <v>4545182</v>
      </c>
      <c r="E91" s="4"/>
      <c r="F91" s="4">
        <v>2137533</v>
      </c>
      <c r="G91" s="4"/>
      <c r="H91" s="4"/>
      <c r="J91" s="170">
        <v>0</v>
      </c>
    </row>
    <row r="92" spans="2:10" x14ac:dyDescent="0.2">
      <c r="B92" s="10" t="s">
        <v>154</v>
      </c>
      <c r="C92" s="64" t="s">
        <v>79</v>
      </c>
      <c r="D92" s="4">
        <f>VLOOKUP(B92,'2022'!$A$3:$D$101,3,0)</f>
        <v>230823</v>
      </c>
      <c r="E92" s="4"/>
      <c r="F92" s="4">
        <v>271309</v>
      </c>
      <c r="G92" s="4"/>
      <c r="H92" s="4"/>
      <c r="J92" s="170">
        <v>0</v>
      </c>
    </row>
    <row r="93" spans="2:10" x14ac:dyDescent="0.2">
      <c r="B93" s="10" t="s">
        <v>155</v>
      </c>
      <c r="C93" s="64" t="s">
        <v>80</v>
      </c>
      <c r="D93" s="4">
        <f>VLOOKUP(B93,'2022'!$A$3:$D$101,3,0)</f>
        <v>962719</v>
      </c>
      <c r="E93" s="4"/>
      <c r="F93" s="4">
        <v>852664</v>
      </c>
      <c r="G93" s="4"/>
      <c r="H93" s="4"/>
      <c r="J93" s="170">
        <v>0</v>
      </c>
    </row>
    <row r="94" spans="2:10" x14ac:dyDescent="0.2">
      <c r="B94" s="10" t="s">
        <v>156</v>
      </c>
      <c r="C94" s="64" t="s">
        <v>100</v>
      </c>
      <c r="D94" s="4">
        <f>VLOOKUP(B94,'2022'!$A$3:$D$101,3,0)</f>
        <v>0</v>
      </c>
      <c r="E94" s="4"/>
      <c r="F94" s="4">
        <v>119308</v>
      </c>
      <c r="G94" s="4"/>
      <c r="H94" s="4"/>
      <c r="J94" s="170">
        <v>0</v>
      </c>
    </row>
    <row r="95" spans="2:10" x14ac:dyDescent="0.2">
      <c r="B95" s="10" t="s">
        <v>157</v>
      </c>
      <c r="C95" s="64" t="s">
        <v>113</v>
      </c>
      <c r="D95" s="4">
        <f>VLOOKUP(B95,'2022'!$A$3:$D$101,3,0)</f>
        <v>924164365</v>
      </c>
      <c r="E95" s="4"/>
      <c r="F95" s="4">
        <v>997717048</v>
      </c>
      <c r="G95" s="4"/>
      <c r="H95" s="4"/>
      <c r="J95" s="170">
        <v>0</v>
      </c>
    </row>
    <row r="96" spans="2:10" x14ac:dyDescent="0.2">
      <c r="B96" s="10" t="s">
        <v>158</v>
      </c>
      <c r="C96" s="64" t="s">
        <v>41</v>
      </c>
      <c r="D96" s="4">
        <f>VLOOKUP(B96,'2022'!$A$3:$D$101,3,0)</f>
        <v>399845</v>
      </c>
      <c r="E96" s="4"/>
      <c r="F96" s="4">
        <v>3000385</v>
      </c>
      <c r="G96" s="4"/>
      <c r="H96" s="4"/>
      <c r="J96" s="170">
        <v>0</v>
      </c>
    </row>
    <row r="97" spans="2:10" x14ac:dyDescent="0.2">
      <c r="C97" s="137"/>
      <c r="D97" s="4"/>
      <c r="E97" s="4"/>
      <c r="F97" s="4"/>
      <c r="G97" s="4"/>
      <c r="J97" s="170" t="s">
        <v>359</v>
      </c>
    </row>
    <row r="98" spans="2:10" x14ac:dyDescent="0.2">
      <c r="B98" s="68" t="s">
        <v>294</v>
      </c>
      <c r="C98" s="138" t="s">
        <v>81</v>
      </c>
      <c r="D98" s="72">
        <f>+D99</f>
        <v>9701168</v>
      </c>
      <c r="E98" s="3"/>
      <c r="F98" s="72">
        <f>+F99</f>
        <v>9618855</v>
      </c>
      <c r="G98" s="3"/>
      <c r="J98" s="170">
        <v>0</v>
      </c>
    </row>
    <row r="99" spans="2:10" x14ac:dyDescent="0.2">
      <c r="B99" s="10" t="s">
        <v>159</v>
      </c>
      <c r="C99" s="18" t="s">
        <v>82</v>
      </c>
      <c r="D99" s="4">
        <f>VLOOKUP(B99,'2022'!$A$3:$D$101,3,0)</f>
        <v>9701168</v>
      </c>
      <c r="E99" s="4"/>
      <c r="F99" s="4">
        <v>9618855</v>
      </c>
      <c r="G99" s="4"/>
      <c r="H99" s="4"/>
      <c r="J99" s="170">
        <v>0</v>
      </c>
    </row>
    <row r="100" spans="2:10" x14ac:dyDescent="0.2">
      <c r="D100" s="4"/>
      <c r="E100" s="1"/>
      <c r="F100" s="4"/>
      <c r="G100" s="4"/>
      <c r="J100" s="170" t="s">
        <v>359</v>
      </c>
    </row>
    <row r="101" spans="2:10" ht="12.75" hidden="1" customHeight="1" x14ac:dyDescent="0.2">
      <c r="B101" s="68" t="s">
        <v>295</v>
      </c>
      <c r="C101" s="5" t="s">
        <v>83</v>
      </c>
      <c r="D101" s="72">
        <f>+D102</f>
        <v>0</v>
      </c>
      <c r="E101" s="1"/>
      <c r="F101" s="72">
        <f>+F102</f>
        <v>0</v>
      </c>
      <c r="G101" s="3"/>
      <c r="J101" s="170">
        <v>0</v>
      </c>
    </row>
    <row r="102" spans="2:10" ht="12.75" hidden="1" customHeight="1" x14ac:dyDescent="0.2">
      <c r="B102" s="134" t="s">
        <v>160</v>
      </c>
      <c r="C102" s="18" t="s">
        <v>84</v>
      </c>
      <c r="D102" s="4">
        <f>VLOOKUP(B102,'2022'!$A$3:$D$101,3,0)</f>
        <v>0</v>
      </c>
      <c r="E102" s="1"/>
      <c r="F102" s="82">
        <v>0</v>
      </c>
      <c r="G102" s="82"/>
      <c r="J102" s="170">
        <v>0</v>
      </c>
    </row>
    <row r="103" spans="2:10" ht="12.75" hidden="1" customHeight="1" x14ac:dyDescent="0.2">
      <c r="D103" s="4"/>
      <c r="E103" s="1"/>
      <c r="F103" s="4"/>
      <c r="G103" s="4"/>
      <c r="J103" s="170" t="s">
        <v>359</v>
      </c>
    </row>
    <row r="104" spans="2:10" ht="12.75" customHeight="1" x14ac:dyDescent="0.2">
      <c r="B104" s="68" t="s">
        <v>161</v>
      </c>
      <c r="C104" s="5" t="s">
        <v>15</v>
      </c>
      <c r="D104" s="72">
        <f>+D105</f>
        <v>17892799</v>
      </c>
      <c r="E104" s="3"/>
      <c r="F104" s="72">
        <f>+F105</f>
        <v>0</v>
      </c>
      <c r="G104" s="3"/>
      <c r="J104" s="170">
        <v>0</v>
      </c>
    </row>
    <row r="105" spans="2:10" ht="12.75" customHeight="1" x14ac:dyDescent="0.2">
      <c r="B105" s="10" t="s">
        <v>162</v>
      </c>
      <c r="C105" s="18" t="s">
        <v>40</v>
      </c>
      <c r="D105" s="4">
        <f>VLOOKUP(B105,'2022'!$A$3:$D$101,3,0)</f>
        <v>17892799</v>
      </c>
      <c r="E105" s="4"/>
      <c r="F105" s="4">
        <v>0</v>
      </c>
      <c r="G105" s="4"/>
      <c r="H105" s="4"/>
      <c r="J105" s="170">
        <v>0</v>
      </c>
    </row>
    <row r="106" spans="2:10" ht="12.75" customHeight="1" x14ac:dyDescent="0.2">
      <c r="B106" s="10"/>
      <c r="D106" s="4"/>
      <c r="E106" s="4"/>
      <c r="F106" s="4"/>
      <c r="G106" s="4"/>
      <c r="J106" s="170" t="s">
        <v>359</v>
      </c>
    </row>
    <row r="107" spans="2:10" x14ac:dyDescent="0.2">
      <c r="B107" s="10"/>
      <c r="C107" s="5" t="s">
        <v>44</v>
      </c>
      <c r="D107" s="72">
        <f>+D109+D112+D117</f>
        <v>33544809064</v>
      </c>
      <c r="E107" s="3"/>
      <c r="F107" s="72">
        <f>+F109+F112+F117</f>
        <v>30513335693</v>
      </c>
      <c r="G107" s="3"/>
      <c r="J107" s="170" t="s">
        <v>359</v>
      </c>
    </row>
    <row r="108" spans="2:10" x14ac:dyDescent="0.2">
      <c r="B108" s="10"/>
      <c r="D108" s="4"/>
      <c r="E108" s="4"/>
      <c r="F108" s="4"/>
      <c r="G108" s="4"/>
      <c r="J108" s="170" t="s">
        <v>359</v>
      </c>
    </row>
    <row r="109" spans="2:10" x14ac:dyDescent="0.2">
      <c r="B109" s="68" t="s">
        <v>150</v>
      </c>
      <c r="C109" s="5" t="s">
        <v>108</v>
      </c>
      <c r="D109" s="72">
        <f>+D110</f>
        <v>10216248907</v>
      </c>
      <c r="E109" s="3"/>
      <c r="F109" s="72">
        <f>+F110</f>
        <v>8606160083</v>
      </c>
      <c r="G109" s="3"/>
      <c r="J109" s="170">
        <v>0</v>
      </c>
    </row>
    <row r="110" spans="2:10" x14ac:dyDescent="0.2">
      <c r="B110" s="10" t="s">
        <v>163</v>
      </c>
      <c r="C110" s="133" t="s">
        <v>76</v>
      </c>
      <c r="D110" s="4">
        <f>VLOOKUP(B110,'2022'!$A$3:$D$101,4,0)</f>
        <v>10216248907</v>
      </c>
      <c r="E110" s="4"/>
      <c r="F110" s="4">
        <v>8606160083</v>
      </c>
      <c r="G110" s="4"/>
      <c r="H110" s="4"/>
      <c r="J110" s="170">
        <v>0</v>
      </c>
    </row>
    <row r="111" spans="2:10" x14ac:dyDescent="0.2">
      <c r="D111" s="4"/>
      <c r="E111" s="1"/>
      <c r="F111" s="4"/>
      <c r="G111" s="4"/>
      <c r="J111" s="170" t="s">
        <v>359</v>
      </c>
    </row>
    <row r="112" spans="2:10" x14ac:dyDescent="0.2">
      <c r="B112" s="68" t="s">
        <v>295</v>
      </c>
      <c r="C112" s="5" t="s">
        <v>83</v>
      </c>
      <c r="D112" s="72">
        <f>SUM(D113:D115)</f>
        <v>945026125</v>
      </c>
      <c r="E112" s="3"/>
      <c r="F112" s="72">
        <f>SUM(F113:F115)</f>
        <v>381552238</v>
      </c>
      <c r="G112" s="3"/>
      <c r="J112" s="170">
        <v>0</v>
      </c>
    </row>
    <row r="113" spans="2:10" x14ac:dyDescent="0.2">
      <c r="B113" s="134" t="s">
        <v>164</v>
      </c>
      <c r="C113" s="18" t="s">
        <v>122</v>
      </c>
      <c r="D113" s="4">
        <f>VLOOKUP(B113,'2022'!$A$3:$D$101,4,0)</f>
        <v>945026125</v>
      </c>
      <c r="E113" s="3"/>
      <c r="F113" s="4">
        <v>381552238</v>
      </c>
      <c r="G113" s="4"/>
      <c r="H113" s="4"/>
      <c r="J113" s="170">
        <v>0</v>
      </c>
    </row>
    <row r="114" spans="2:10" ht="12.75" hidden="1" customHeight="1" x14ac:dyDescent="0.2">
      <c r="B114" s="10" t="s">
        <v>165</v>
      </c>
      <c r="C114" s="18" t="s">
        <v>85</v>
      </c>
      <c r="D114" s="4">
        <f>VLOOKUP(B114,'2022'!$A$3:$D$101,4,0)</f>
        <v>0</v>
      </c>
      <c r="E114" s="4"/>
      <c r="F114" s="4">
        <v>0</v>
      </c>
      <c r="G114" s="4"/>
      <c r="H114" s="4"/>
      <c r="J114" s="170">
        <v>0</v>
      </c>
    </row>
    <row r="115" spans="2:10" ht="12.75" hidden="1" customHeight="1" x14ac:dyDescent="0.2">
      <c r="B115" s="10" t="s">
        <v>160</v>
      </c>
      <c r="C115" s="18" t="s">
        <v>84</v>
      </c>
      <c r="D115" s="4">
        <f>VLOOKUP(B115,'2022'!$A$3:$D$101,4,0)</f>
        <v>0</v>
      </c>
      <c r="E115" s="4"/>
      <c r="F115" s="4">
        <v>0</v>
      </c>
      <c r="G115" s="4"/>
      <c r="H115" s="4"/>
      <c r="J115" s="170">
        <v>0</v>
      </c>
    </row>
    <row r="116" spans="2:10" x14ac:dyDescent="0.2">
      <c r="D116" s="4"/>
      <c r="E116" s="1"/>
      <c r="F116" s="4"/>
      <c r="G116" s="4"/>
      <c r="J116" s="170" t="s">
        <v>359</v>
      </c>
    </row>
    <row r="117" spans="2:10" x14ac:dyDescent="0.2">
      <c r="B117" s="68" t="s">
        <v>161</v>
      </c>
      <c r="C117" s="5" t="s">
        <v>15</v>
      </c>
      <c r="D117" s="72">
        <f>+D118+D119</f>
        <v>22383534032</v>
      </c>
      <c r="E117" s="3"/>
      <c r="F117" s="72">
        <f>+F118+F119</f>
        <v>21525623372</v>
      </c>
      <c r="G117" s="3"/>
      <c r="J117" s="170">
        <v>0</v>
      </c>
    </row>
    <row r="118" spans="2:10" x14ac:dyDescent="0.2">
      <c r="B118" s="10" t="s">
        <v>162</v>
      </c>
      <c r="C118" s="18" t="s">
        <v>40</v>
      </c>
      <c r="D118" s="4">
        <f>VLOOKUP(B118,'2022'!$A$3:$D$101,4,0)</f>
        <v>0</v>
      </c>
      <c r="E118" s="3"/>
      <c r="F118" s="4">
        <v>17892799</v>
      </c>
      <c r="G118" s="4"/>
      <c r="H118" s="4"/>
      <c r="J118" s="170">
        <v>0</v>
      </c>
    </row>
    <row r="119" spans="2:10" x14ac:dyDescent="0.2">
      <c r="B119" s="10" t="s">
        <v>166</v>
      </c>
      <c r="C119" s="18" t="s">
        <v>86</v>
      </c>
      <c r="D119" s="4">
        <f>VLOOKUP(B119,'2022'!$A$3:$D$101,4,0)</f>
        <v>22383534032</v>
      </c>
      <c r="E119" s="4"/>
      <c r="F119" s="4">
        <v>21507730573</v>
      </c>
      <c r="G119" s="4"/>
      <c r="H119" s="4"/>
      <c r="J119" s="170">
        <v>0</v>
      </c>
    </row>
    <row r="120" spans="2:10" x14ac:dyDescent="0.2">
      <c r="B120" s="10"/>
      <c r="D120" s="4"/>
      <c r="E120" s="4"/>
      <c r="F120" s="4"/>
      <c r="G120" s="4"/>
      <c r="J120" s="170" t="s">
        <v>359</v>
      </c>
    </row>
    <row r="121" spans="2:10" x14ac:dyDescent="0.2">
      <c r="B121" s="8"/>
      <c r="C121" s="68" t="s">
        <v>261</v>
      </c>
      <c r="D121" s="72">
        <f>+D83+D107</f>
        <v>34734984084</v>
      </c>
      <c r="E121" s="3"/>
      <c r="F121" s="72">
        <f>+F83+F107</f>
        <v>31985833913</v>
      </c>
      <c r="G121" s="3"/>
      <c r="J121" s="170" t="s">
        <v>359</v>
      </c>
    </row>
    <row r="122" spans="2:10" x14ac:dyDescent="0.2">
      <c r="B122" s="8"/>
      <c r="C122" s="5"/>
      <c r="D122" s="3"/>
      <c r="E122" s="3"/>
      <c r="F122" s="3"/>
      <c r="G122" s="3"/>
      <c r="J122" s="170" t="s">
        <v>359</v>
      </c>
    </row>
    <row r="123" spans="2:10" x14ac:dyDescent="0.2">
      <c r="B123" s="8"/>
      <c r="C123" s="68" t="s">
        <v>259</v>
      </c>
      <c r="D123" s="3"/>
      <c r="E123" s="3"/>
      <c r="F123" s="3"/>
      <c r="G123" s="3"/>
      <c r="H123" s="119"/>
      <c r="J123" s="170" t="s">
        <v>359</v>
      </c>
    </row>
    <row r="124" spans="2:10" x14ac:dyDescent="0.2">
      <c r="B124" s="8"/>
      <c r="C124" s="5"/>
      <c r="D124" s="3"/>
      <c r="E124" s="3"/>
      <c r="F124" s="3"/>
      <c r="G124" s="3"/>
      <c r="J124" s="170" t="s">
        <v>359</v>
      </c>
    </row>
    <row r="125" spans="2:10" x14ac:dyDescent="0.2">
      <c r="B125" s="68" t="s">
        <v>296</v>
      </c>
      <c r="C125" s="5" t="s">
        <v>87</v>
      </c>
      <c r="D125" s="72">
        <f>SUM(D126:D128)</f>
        <v>32067609773</v>
      </c>
      <c r="E125" s="3"/>
      <c r="F125" s="72">
        <f>SUM(F126:F128)</f>
        <v>29570990556</v>
      </c>
      <c r="G125" s="3"/>
      <c r="J125" s="170">
        <v>-664810513</v>
      </c>
    </row>
    <row r="126" spans="2:10" x14ac:dyDescent="0.2">
      <c r="B126" s="10" t="s">
        <v>167</v>
      </c>
      <c r="C126" s="18" t="s">
        <v>42</v>
      </c>
      <c r="D126" s="4">
        <f>VLOOKUP(B126,'2022'!$A$3:$D$101,4,0)</f>
        <v>13090486612</v>
      </c>
      <c r="E126" s="4"/>
      <c r="F126" s="4">
        <v>13090486612</v>
      </c>
      <c r="G126" s="4"/>
      <c r="H126" s="4"/>
      <c r="J126" s="170">
        <v>0</v>
      </c>
    </row>
    <row r="127" spans="2:10" x14ac:dyDescent="0.2">
      <c r="B127" s="10" t="s">
        <v>168</v>
      </c>
      <c r="C127" s="18" t="s">
        <v>88</v>
      </c>
      <c r="D127" s="4">
        <f>VLOOKUP(B127,'2022'!$A$3:$D$101,4,0)</f>
        <v>18312312648</v>
      </c>
      <c r="E127" s="4"/>
      <c r="F127" s="4">
        <v>15718124326</v>
      </c>
      <c r="G127" s="4"/>
      <c r="H127" s="4"/>
      <c r="J127" s="170">
        <v>0</v>
      </c>
    </row>
    <row r="128" spans="2:10" x14ac:dyDescent="0.2">
      <c r="B128" s="10" t="s">
        <v>169</v>
      </c>
      <c r="C128" s="18" t="s">
        <v>114</v>
      </c>
      <c r="D128" s="4">
        <f>+'Anexo (3) Form'!D29</f>
        <v>664810513</v>
      </c>
      <c r="E128" s="4"/>
      <c r="F128" s="4">
        <v>762379618</v>
      </c>
      <c r="G128" s="4"/>
      <c r="H128" s="4"/>
      <c r="J128" s="170">
        <v>-664810513</v>
      </c>
    </row>
    <row r="129" spans="2:10" x14ac:dyDescent="0.2">
      <c r="B129" s="10"/>
      <c r="C129" s="18"/>
      <c r="D129" s="4"/>
      <c r="E129" s="4"/>
      <c r="F129" s="4"/>
      <c r="G129" s="4"/>
      <c r="H129" s="4"/>
      <c r="J129" s="170" t="s">
        <v>359</v>
      </c>
    </row>
    <row r="130" spans="2:10" x14ac:dyDescent="0.2">
      <c r="B130" s="10"/>
      <c r="D130" s="4"/>
      <c r="E130" s="4"/>
      <c r="F130" s="4"/>
      <c r="G130" s="4"/>
      <c r="J130" s="170" t="s">
        <v>359</v>
      </c>
    </row>
    <row r="131" spans="2:10" x14ac:dyDescent="0.2">
      <c r="B131" s="8"/>
      <c r="C131" s="68" t="s">
        <v>263</v>
      </c>
      <c r="D131" s="72">
        <f>+D125</f>
        <v>32067609773</v>
      </c>
      <c r="E131" s="3"/>
      <c r="F131" s="72">
        <f>+F125</f>
        <v>29570990556</v>
      </c>
      <c r="G131" s="3"/>
      <c r="J131" s="170" t="s">
        <v>359</v>
      </c>
    </row>
    <row r="132" spans="2:10" x14ac:dyDescent="0.2">
      <c r="D132" s="4"/>
      <c r="E132" s="1"/>
      <c r="F132" s="4"/>
      <c r="G132" s="4"/>
      <c r="J132" s="170" t="s">
        <v>359</v>
      </c>
    </row>
    <row r="133" spans="2:10" x14ac:dyDescent="0.2">
      <c r="B133" s="10"/>
      <c r="C133" s="68" t="s">
        <v>7</v>
      </c>
      <c r="D133" s="72">
        <f>+D121+D131</f>
        <v>66802593857</v>
      </c>
      <c r="E133" s="3"/>
      <c r="F133" s="72">
        <f>+F121+F131</f>
        <v>61556824469</v>
      </c>
      <c r="G133" s="3"/>
      <c r="J133" s="170" t="s">
        <v>359</v>
      </c>
    </row>
    <row r="134" spans="2:10" x14ac:dyDescent="0.2">
      <c r="D134" s="91"/>
      <c r="E134" s="15"/>
      <c r="F134" s="91"/>
      <c r="G134" s="91"/>
      <c r="J134" s="170" t="s">
        <v>359</v>
      </c>
    </row>
    <row r="135" spans="2:10" x14ac:dyDescent="0.2">
      <c r="D135" s="91"/>
      <c r="E135" s="15"/>
      <c r="F135" s="91"/>
      <c r="G135" s="91"/>
      <c r="J135" s="170" t="s">
        <v>359</v>
      </c>
    </row>
    <row r="136" spans="2:10" x14ac:dyDescent="0.2">
      <c r="C136" s="68" t="s">
        <v>250</v>
      </c>
      <c r="D136" s="86"/>
      <c r="E136" s="86"/>
      <c r="F136" s="86"/>
      <c r="G136" s="86"/>
      <c r="J136" s="170" t="s">
        <v>359</v>
      </c>
    </row>
    <row r="137" spans="2:10" x14ac:dyDescent="0.2">
      <c r="D137" s="91"/>
      <c r="E137" s="15"/>
      <c r="F137" s="91"/>
      <c r="G137" s="91"/>
      <c r="J137" s="170" t="s">
        <v>359</v>
      </c>
    </row>
    <row r="138" spans="2:10" x14ac:dyDescent="0.2">
      <c r="C138" s="6" t="s">
        <v>10</v>
      </c>
      <c r="D138" s="72">
        <f>+D140+D144-D150</f>
        <v>0</v>
      </c>
      <c r="E138" s="3"/>
      <c r="F138" s="72">
        <f>+F140+F144-F150</f>
        <v>0</v>
      </c>
      <c r="G138" s="3"/>
      <c r="J138" s="170" t="s">
        <v>359</v>
      </c>
    </row>
    <row r="139" spans="2:10" x14ac:dyDescent="0.2">
      <c r="C139" s="6"/>
      <c r="D139" s="3"/>
      <c r="E139" s="3"/>
      <c r="F139" s="3"/>
      <c r="G139" s="3"/>
      <c r="J139" s="170" t="s">
        <v>359</v>
      </c>
    </row>
    <row r="140" spans="2:10" x14ac:dyDescent="0.2">
      <c r="B140" s="68" t="s">
        <v>297</v>
      </c>
      <c r="C140" s="6" t="s">
        <v>89</v>
      </c>
      <c r="D140" s="3">
        <f>+D141+D142</f>
        <v>612028013</v>
      </c>
      <c r="E140" s="4"/>
      <c r="F140" s="3">
        <f>+F141</f>
        <v>123342794</v>
      </c>
      <c r="G140" s="3"/>
      <c r="J140" s="170">
        <v>0</v>
      </c>
    </row>
    <row r="141" spans="2:10" x14ac:dyDescent="0.2">
      <c r="B141" s="10" t="s">
        <v>197</v>
      </c>
      <c r="C141" s="139" t="s">
        <v>249</v>
      </c>
      <c r="D141" s="4">
        <f>VLOOKUP(B141,'2022'!$A$3:$D$101,4,0)</f>
        <v>595436013</v>
      </c>
      <c r="E141" s="4"/>
      <c r="F141" s="4">
        <v>123342794</v>
      </c>
      <c r="G141" s="4"/>
      <c r="J141" s="170">
        <v>0</v>
      </c>
    </row>
    <row r="142" spans="2:10" x14ac:dyDescent="0.2">
      <c r="B142" s="10" t="s">
        <v>333</v>
      </c>
      <c r="C142" s="139" t="s">
        <v>334</v>
      </c>
      <c r="D142" s="4">
        <f>VLOOKUP(B142,'2022'!$A$3:$D$101,4,0)</f>
        <v>16592000</v>
      </c>
      <c r="E142" s="4"/>
      <c r="F142" s="4">
        <v>0</v>
      </c>
      <c r="G142" s="4"/>
      <c r="J142" s="170">
        <v>0</v>
      </c>
    </row>
    <row r="143" spans="2:10" x14ac:dyDescent="0.2">
      <c r="B143" s="10"/>
      <c r="C143" s="139"/>
      <c r="D143" s="4"/>
      <c r="E143" s="4"/>
      <c r="F143" s="4"/>
      <c r="G143" s="4"/>
      <c r="J143" s="170" t="s">
        <v>359</v>
      </c>
    </row>
    <row r="144" spans="2:10" x14ac:dyDescent="0.2">
      <c r="B144" s="68" t="s">
        <v>298</v>
      </c>
      <c r="C144" s="5" t="s">
        <v>16</v>
      </c>
      <c r="D144" s="3">
        <f>D145+D146+D147+D148</f>
        <v>7603</v>
      </c>
      <c r="E144" s="4"/>
      <c r="F144" s="3">
        <f>F145+F146+F147+F148</f>
        <v>155312</v>
      </c>
      <c r="G144" s="3"/>
      <c r="J144" s="170">
        <v>0</v>
      </c>
    </row>
    <row r="145" spans="2:10" hidden="1" x14ac:dyDescent="0.2">
      <c r="B145" s="134" t="s">
        <v>272</v>
      </c>
      <c r="C145" s="18" t="s">
        <v>273</v>
      </c>
      <c r="D145" s="4">
        <f>VLOOKUP(B145,'2022'!$A$3:$D$101,4,0)</f>
        <v>0</v>
      </c>
      <c r="E145" s="4"/>
      <c r="F145" s="4">
        <v>0</v>
      </c>
      <c r="G145" s="4"/>
      <c r="J145" s="170">
        <v>0</v>
      </c>
    </row>
    <row r="146" spans="2:10" x14ac:dyDescent="0.2">
      <c r="B146" s="10" t="s">
        <v>198</v>
      </c>
      <c r="C146" s="18" t="s">
        <v>251</v>
      </c>
      <c r="D146" s="4">
        <f>VLOOKUP(B146,'2022'!$A$3:$D$101,4,0)</f>
        <v>7603</v>
      </c>
      <c r="E146" s="4"/>
      <c r="F146" s="4">
        <v>155312</v>
      </c>
      <c r="G146" s="4"/>
      <c r="J146" s="170">
        <v>0</v>
      </c>
    </row>
    <row r="147" spans="2:10" hidden="1" x14ac:dyDescent="0.2">
      <c r="B147" s="10" t="s">
        <v>347</v>
      </c>
      <c r="C147" s="18" t="s">
        <v>348</v>
      </c>
      <c r="D147" s="4">
        <f>VLOOKUP(B147,'2022'!$A$3:$D$101,4,0)</f>
        <v>0</v>
      </c>
      <c r="E147" s="4"/>
      <c r="F147" s="4">
        <v>0</v>
      </c>
      <c r="G147" s="4"/>
      <c r="J147" s="170">
        <v>0</v>
      </c>
    </row>
    <row r="148" spans="2:10" hidden="1" x14ac:dyDescent="0.2">
      <c r="B148" s="10" t="s">
        <v>199</v>
      </c>
      <c r="C148" s="18" t="s">
        <v>252</v>
      </c>
      <c r="D148" s="4">
        <f>VLOOKUP(B148,'2022'!$A$3:$D$101,4,0)</f>
        <v>0</v>
      </c>
      <c r="E148" s="4"/>
      <c r="F148" s="4">
        <v>0</v>
      </c>
      <c r="G148" s="4"/>
      <c r="H148" s="89"/>
      <c r="J148" s="170">
        <v>0</v>
      </c>
    </row>
    <row r="149" spans="2:10" x14ac:dyDescent="0.2">
      <c r="B149" s="10"/>
      <c r="D149" s="4"/>
      <c r="E149" s="4"/>
      <c r="F149" s="4"/>
      <c r="G149" s="4"/>
      <c r="J149" s="170" t="s">
        <v>359</v>
      </c>
    </row>
    <row r="150" spans="2:10" x14ac:dyDescent="0.2">
      <c r="B150" s="68" t="s">
        <v>299</v>
      </c>
      <c r="C150" s="5" t="s">
        <v>107</v>
      </c>
      <c r="D150" s="3">
        <f>+D151+D152</f>
        <v>612035616</v>
      </c>
      <c r="E150" s="4"/>
      <c r="F150" s="3">
        <f>+F151+F152</f>
        <v>123498106</v>
      </c>
      <c r="G150" s="3"/>
      <c r="J150" s="170">
        <v>1</v>
      </c>
    </row>
    <row r="151" spans="2:10" x14ac:dyDescent="0.2">
      <c r="B151" s="10" t="s">
        <v>200</v>
      </c>
      <c r="C151" s="18" t="s">
        <v>253</v>
      </c>
      <c r="D151" s="4">
        <f>VLOOKUP(B151,'2022'!$A$3:$D$101,4,0)*-1</f>
        <v>612028013</v>
      </c>
      <c r="E151" s="4"/>
      <c r="F151" s="4">
        <v>123342794</v>
      </c>
      <c r="G151" s="4"/>
      <c r="J151" s="170">
        <v>0</v>
      </c>
    </row>
    <row r="152" spans="2:10" x14ac:dyDescent="0.2">
      <c r="B152" s="10" t="s">
        <v>201</v>
      </c>
      <c r="C152" s="18" t="s">
        <v>254</v>
      </c>
      <c r="D152" s="4">
        <f>VLOOKUP(B152,'2022'!$A$3:$D$101,4,0)*-1</f>
        <v>7603</v>
      </c>
      <c r="E152" s="4"/>
      <c r="F152" s="4">
        <v>155312</v>
      </c>
      <c r="G152" s="4"/>
      <c r="J152" s="170">
        <v>0</v>
      </c>
    </row>
    <row r="153" spans="2:10" x14ac:dyDescent="0.2">
      <c r="B153" s="10"/>
      <c r="C153" s="18"/>
      <c r="D153" s="4"/>
      <c r="E153" s="4"/>
      <c r="F153" s="4"/>
      <c r="G153" s="4"/>
      <c r="J153" s="170" t="s">
        <v>359</v>
      </c>
    </row>
    <row r="154" spans="2:10" x14ac:dyDescent="0.2">
      <c r="D154" s="4"/>
      <c r="F154" s="4"/>
      <c r="G154" s="4"/>
      <c r="J154" s="170" t="s">
        <v>359</v>
      </c>
    </row>
    <row r="155" spans="2:10" x14ac:dyDescent="0.2">
      <c r="D155" s="4"/>
      <c r="F155" s="4"/>
      <c r="G155" s="4"/>
      <c r="J155" s="170" t="s">
        <v>359</v>
      </c>
    </row>
    <row r="156" spans="2:10" x14ac:dyDescent="0.2">
      <c r="B156" s="83" t="s">
        <v>280</v>
      </c>
      <c r="C156" s="73" t="s">
        <v>123</v>
      </c>
      <c r="D156" s="70" t="str">
        <f>+D7</f>
        <v>SEPTIEMBRE DE 2022</v>
      </c>
      <c r="E156" s="9"/>
      <c r="F156" s="71" t="str">
        <f>+F7</f>
        <v>SEPTIEMBRE DE 2021</v>
      </c>
      <c r="G156" s="69"/>
      <c r="J156" s="170" t="s">
        <v>359</v>
      </c>
    </row>
    <row r="157" spans="2:10" x14ac:dyDescent="0.2">
      <c r="D157" s="4"/>
      <c r="F157" s="4"/>
      <c r="G157" s="4"/>
      <c r="J157" s="170" t="s">
        <v>359</v>
      </c>
    </row>
    <row r="158" spans="2:10" x14ac:dyDescent="0.2">
      <c r="D158" s="4"/>
      <c r="F158" s="4"/>
      <c r="G158" s="4"/>
      <c r="J158" s="170" t="s">
        <v>359</v>
      </c>
    </row>
    <row r="159" spans="2:10" x14ac:dyDescent="0.2">
      <c r="B159" s="10"/>
      <c r="C159" s="5" t="s">
        <v>8</v>
      </c>
      <c r="D159" s="72">
        <f>+D161+D165-D169</f>
        <v>0</v>
      </c>
      <c r="E159" s="3"/>
      <c r="F159" s="72">
        <f>+F161+F165-F169</f>
        <v>0</v>
      </c>
      <c r="G159" s="3"/>
      <c r="J159" s="170" t="s">
        <v>359</v>
      </c>
    </row>
    <row r="160" spans="2:10" x14ac:dyDescent="0.2">
      <c r="B160" s="10"/>
      <c r="C160" s="5"/>
      <c r="D160" s="3"/>
      <c r="E160" s="3"/>
      <c r="F160" s="3"/>
      <c r="G160" s="3"/>
      <c r="J160" s="170" t="s">
        <v>359</v>
      </c>
    </row>
    <row r="161" spans="2:10" x14ac:dyDescent="0.2">
      <c r="B161" s="68" t="s">
        <v>300</v>
      </c>
      <c r="C161" s="6" t="s">
        <v>90</v>
      </c>
      <c r="D161" s="3">
        <f>+D162+D163</f>
        <v>5545237728</v>
      </c>
      <c r="E161" s="4"/>
      <c r="F161" s="3">
        <f>+F162+F163</f>
        <v>3982784025</v>
      </c>
      <c r="G161" s="3"/>
      <c r="J161" s="170">
        <v>0</v>
      </c>
    </row>
    <row r="162" spans="2:10" x14ac:dyDescent="0.2">
      <c r="B162" s="10" t="s">
        <v>202</v>
      </c>
      <c r="C162" s="139" t="s">
        <v>249</v>
      </c>
      <c r="D162" s="4">
        <f>VLOOKUP(B162,'2022'!$A$3:$D$101,4,0)</f>
        <v>4018018437</v>
      </c>
      <c r="E162" s="4"/>
      <c r="F162" s="4">
        <v>3096588264</v>
      </c>
      <c r="G162" s="4"/>
      <c r="J162" s="170">
        <v>0</v>
      </c>
    </row>
    <row r="163" spans="2:10" x14ac:dyDescent="0.2">
      <c r="B163" s="10" t="s">
        <v>203</v>
      </c>
      <c r="C163" s="139" t="s">
        <v>255</v>
      </c>
      <c r="D163" s="4">
        <f>VLOOKUP(B163,'2022'!$A$3:$D$101,4,0)</f>
        <v>1527219291</v>
      </c>
      <c r="E163" s="4"/>
      <c r="F163" s="4">
        <v>886195761</v>
      </c>
      <c r="G163" s="4"/>
      <c r="J163" s="170">
        <v>0</v>
      </c>
    </row>
    <row r="164" spans="2:10" x14ac:dyDescent="0.2">
      <c r="B164" s="10"/>
      <c r="C164" s="139"/>
      <c r="D164" s="4"/>
      <c r="E164" s="4"/>
      <c r="F164" s="4"/>
      <c r="G164" s="4"/>
      <c r="J164" s="170" t="s">
        <v>359</v>
      </c>
    </row>
    <row r="165" spans="2:10" x14ac:dyDescent="0.2">
      <c r="B165" s="68" t="s">
        <v>301</v>
      </c>
      <c r="C165" s="6" t="s">
        <v>17</v>
      </c>
      <c r="D165" s="3">
        <f>+D166+D167</f>
        <v>14964422303</v>
      </c>
      <c r="E165" s="3"/>
      <c r="F165" s="3">
        <f>+F166+F167</f>
        <v>13090450011</v>
      </c>
      <c r="G165" s="3"/>
      <c r="J165" s="170">
        <v>0</v>
      </c>
    </row>
    <row r="166" spans="2:10" x14ac:dyDescent="0.2">
      <c r="B166" s="10" t="s">
        <v>204</v>
      </c>
      <c r="C166" s="139" t="s">
        <v>256</v>
      </c>
      <c r="D166" s="4">
        <f>VLOOKUP(B166,'2022'!$A$3:$D$101,4,0)</f>
        <v>14964422303</v>
      </c>
      <c r="E166" s="4"/>
      <c r="F166" s="4">
        <v>13090132449</v>
      </c>
      <c r="G166" s="4"/>
      <c r="J166" s="170">
        <v>0</v>
      </c>
    </row>
    <row r="167" spans="2:10" x14ac:dyDescent="0.2">
      <c r="B167" s="10" t="s">
        <v>305</v>
      </c>
      <c r="C167" s="139" t="s">
        <v>306</v>
      </c>
      <c r="D167" s="4">
        <f>VLOOKUP(B167,'2022'!$A$3:$D$101,4,0)</f>
        <v>0</v>
      </c>
      <c r="E167" s="4"/>
      <c r="F167" s="4">
        <v>317562</v>
      </c>
      <c r="G167" s="4"/>
      <c r="J167" s="170">
        <v>0</v>
      </c>
    </row>
    <row r="168" spans="2:10" x14ac:dyDescent="0.2">
      <c r="B168" s="10"/>
      <c r="C168" s="140"/>
      <c r="D168" s="4"/>
      <c r="E168" s="4"/>
      <c r="F168" s="4"/>
      <c r="G168" s="4"/>
      <c r="J168" s="170" t="s">
        <v>359</v>
      </c>
    </row>
    <row r="169" spans="2:10" x14ac:dyDescent="0.2">
      <c r="B169" s="68" t="s">
        <v>302</v>
      </c>
      <c r="C169" s="5" t="s">
        <v>109</v>
      </c>
      <c r="D169" s="3">
        <f>+D170+D171</f>
        <v>20509660031</v>
      </c>
      <c r="E169" s="4"/>
      <c r="F169" s="3">
        <f>+F170+F171</f>
        <v>17073234036</v>
      </c>
      <c r="G169" s="3"/>
      <c r="J169" s="170">
        <v>0</v>
      </c>
    </row>
    <row r="170" spans="2:10" x14ac:dyDescent="0.2">
      <c r="B170" s="10" t="s">
        <v>205</v>
      </c>
      <c r="C170" s="18" t="s">
        <v>257</v>
      </c>
      <c r="D170" s="4">
        <f>VLOOKUP(B170,'2022'!$A$3:$D$101,4,0)*-1</f>
        <v>5545237728</v>
      </c>
      <c r="E170" s="4"/>
      <c r="F170" s="4">
        <v>3982784025</v>
      </c>
      <c r="G170" s="4"/>
      <c r="J170" s="170">
        <v>0</v>
      </c>
    </row>
    <row r="171" spans="2:10" x14ac:dyDescent="0.2">
      <c r="B171" s="10" t="s">
        <v>206</v>
      </c>
      <c r="C171" s="18" t="s">
        <v>258</v>
      </c>
      <c r="D171" s="4">
        <f>VLOOKUP(B171,'2022'!$A$3:$D$101,4,0)*-1</f>
        <v>14964422303</v>
      </c>
      <c r="E171" s="14"/>
      <c r="F171" s="4">
        <v>13090450011</v>
      </c>
      <c r="G171" s="4"/>
      <c r="J171" s="170">
        <v>0</v>
      </c>
    </row>
    <row r="172" spans="2:10" hidden="1" x14ac:dyDescent="0.2">
      <c r="D172" s="85">
        <f>+D77-D133</f>
        <v>0</v>
      </c>
      <c r="E172" s="159"/>
      <c r="F172" s="85">
        <f>+F77-F133</f>
        <v>0</v>
      </c>
      <c r="G172" s="85"/>
      <c r="J172" s="170" t="s">
        <v>359</v>
      </c>
    </row>
    <row r="173" spans="2:10" x14ac:dyDescent="0.2">
      <c r="D173" s="42"/>
      <c r="E173" s="152"/>
      <c r="F173" s="42"/>
      <c r="G173" s="85"/>
    </row>
    <row r="174" spans="2:10" x14ac:dyDescent="0.2">
      <c r="D174" s="61"/>
      <c r="E174" s="14"/>
      <c r="F174" s="15"/>
      <c r="G174" s="15"/>
    </row>
    <row r="175" spans="2:10" x14ac:dyDescent="0.2">
      <c r="D175" s="61"/>
      <c r="E175" s="14"/>
      <c r="F175" s="15"/>
      <c r="G175" s="15"/>
    </row>
    <row r="176" spans="2:10" x14ac:dyDescent="0.2">
      <c r="D176" s="61"/>
    </row>
    <row r="177" spans="2:5" x14ac:dyDescent="0.2">
      <c r="B177" s="5" t="s">
        <v>349</v>
      </c>
      <c r="C177" s="15"/>
      <c r="D177" s="147" t="s">
        <v>337</v>
      </c>
      <c r="E177" s="6"/>
    </row>
    <row r="178" spans="2:5" x14ac:dyDescent="0.2">
      <c r="B178" s="5" t="s">
        <v>18</v>
      </c>
      <c r="C178" s="15"/>
      <c r="D178" s="147" t="s">
        <v>338</v>
      </c>
      <c r="E178" s="6"/>
    </row>
    <row r="179" spans="2:5" s="18" customFormat="1" x14ac:dyDescent="0.2">
      <c r="B179" s="160" t="s">
        <v>350</v>
      </c>
      <c r="C179" s="15"/>
      <c r="D179" s="160" t="s">
        <v>339</v>
      </c>
      <c r="E179" s="139"/>
    </row>
    <row r="180" spans="2:5" s="18" customFormat="1" x14ac:dyDescent="0.2">
      <c r="B180" s="162"/>
      <c r="D180" s="160" t="s">
        <v>340</v>
      </c>
      <c r="E180" s="162"/>
    </row>
  </sheetData>
  <mergeCells count="5">
    <mergeCell ref="B1:H1"/>
    <mergeCell ref="B2:H2"/>
    <mergeCell ref="B3:H3"/>
    <mergeCell ref="B4:H4"/>
    <mergeCell ref="B5:H5"/>
  </mergeCells>
  <printOptions horizontalCentered="1"/>
  <pageMargins left="0.98425196850393704" right="0.98425196850393704" top="0.98425196850393704" bottom="0.78740157480314965" header="1.1023622047244095" footer="0.43307086614173229"/>
  <pageSetup scale="67" orientation="portrait" horizontalDpi="4294967294" r:id="rId1"/>
  <headerFooter alignWithMargins="0">
    <oddFooter>&amp;R&amp;P DE &amp;N</oddFooter>
  </headerFooter>
  <rowBreaks count="2" manualBreakCount="2">
    <brk id="78" min="1" max="7" man="1"/>
    <brk id="153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topLeftCell="B19" zoomScale="115" zoomScaleNormal="115" workbookViewId="0">
      <selection activeCell="K20" sqref="K20"/>
    </sheetView>
  </sheetViews>
  <sheetFormatPr baseColWidth="10" defaultRowHeight="12.75" x14ac:dyDescent="0.2"/>
  <cols>
    <col min="1" max="1" width="8.7109375" style="1" customWidth="1"/>
    <col min="2" max="2" width="11.140625" style="1" customWidth="1"/>
    <col min="3" max="3" width="55.85546875" style="1" customWidth="1"/>
    <col min="4" max="4" width="21.28515625" style="80" customWidth="1"/>
    <col min="5" max="5" width="1.7109375" style="1" customWidth="1"/>
    <col min="6" max="6" width="21.28515625" style="1" customWidth="1"/>
    <col min="7" max="7" width="1.42578125" style="1" customWidth="1"/>
    <col min="8" max="8" width="6.7109375" style="7" customWidth="1"/>
    <col min="9" max="10" width="11.42578125" style="1"/>
    <col min="11" max="11" width="13.85546875" style="1" bestFit="1" customWidth="1"/>
    <col min="12" max="16384" width="11.42578125" style="1"/>
  </cols>
  <sheetData>
    <row r="1" spans="2:11" ht="12.75" customHeight="1" x14ac:dyDescent="0.2">
      <c r="B1" s="177" t="s">
        <v>22</v>
      </c>
      <c r="C1" s="177"/>
      <c r="D1" s="177"/>
      <c r="E1" s="177"/>
      <c r="F1" s="177"/>
      <c r="G1" s="177"/>
      <c r="H1" s="177"/>
    </row>
    <row r="2" spans="2:11" ht="12.75" customHeight="1" x14ac:dyDescent="0.2">
      <c r="B2" s="177" t="s">
        <v>11</v>
      </c>
      <c r="C2" s="177"/>
      <c r="D2" s="177"/>
      <c r="E2" s="177"/>
      <c r="F2" s="177"/>
      <c r="G2" s="177"/>
      <c r="H2" s="177"/>
    </row>
    <row r="3" spans="2:11" ht="12.75" customHeight="1" x14ac:dyDescent="0.2">
      <c r="B3" s="177" t="str">
        <f>+'Anexo (4) D'!B3:E3</f>
        <v>ESTADO DE RESULTADOS</v>
      </c>
      <c r="C3" s="177"/>
      <c r="D3" s="177"/>
      <c r="E3" s="177"/>
      <c r="F3" s="177"/>
      <c r="G3" s="177"/>
      <c r="H3" s="177"/>
    </row>
    <row r="4" spans="2:11" ht="12.75" customHeight="1" x14ac:dyDescent="0.2">
      <c r="B4" s="178" t="str">
        <f>+'Anexo (4) D'!B4:E4</f>
        <v>DEL 1 DE ENERO AL 30 DE SEPTIEMBRE DE 2022</v>
      </c>
      <c r="C4" s="178"/>
      <c r="D4" s="178"/>
      <c r="E4" s="178"/>
      <c r="F4" s="178"/>
      <c r="G4" s="178"/>
      <c r="H4" s="178"/>
    </row>
    <row r="5" spans="2:11" ht="12.75" customHeight="1" x14ac:dyDescent="0.2">
      <c r="B5" s="178" t="str">
        <f>+'Anexo (4) D'!B5:E5</f>
        <v>(Cifras en miles de pesos colombianos)</v>
      </c>
      <c r="C5" s="178"/>
      <c r="D5" s="178"/>
      <c r="E5" s="178"/>
      <c r="F5" s="178"/>
      <c r="G5" s="178"/>
      <c r="H5" s="178"/>
    </row>
    <row r="6" spans="2:11" x14ac:dyDescent="0.2">
      <c r="B6" s="65"/>
      <c r="C6" s="65"/>
      <c r="D6" s="123"/>
      <c r="E6" s="65"/>
      <c r="F6" s="122"/>
      <c r="G6" s="65"/>
      <c r="H6" s="124"/>
    </row>
    <row r="7" spans="2:11" ht="12.75" customHeight="1" x14ac:dyDescent="0.2">
      <c r="B7" s="84" t="s">
        <v>280</v>
      </c>
      <c r="C7" s="73" t="s">
        <v>123</v>
      </c>
      <c r="D7" s="70" t="str">
        <f>+'Anexo (4) D'!D7:D7</f>
        <v>SEPTIEMBRE DE 2022</v>
      </c>
      <c r="E7" s="9"/>
      <c r="F7" s="71" t="str">
        <f>+'Anexo (4) D'!F7:F7</f>
        <v>SEPTIEMBRE DE 2021</v>
      </c>
      <c r="G7" s="9"/>
      <c r="H7" s="73" t="s">
        <v>315</v>
      </c>
    </row>
    <row r="8" spans="2:11" x14ac:dyDescent="0.2">
      <c r="F8" s="80"/>
      <c r="G8" s="80"/>
    </row>
    <row r="9" spans="2:11" x14ac:dyDescent="0.2">
      <c r="B9" s="90">
        <v>4</v>
      </c>
      <c r="C9" s="5" t="s">
        <v>244</v>
      </c>
      <c r="D9" s="72">
        <f>+D11+D16</f>
        <v>1507969533</v>
      </c>
      <c r="E9" s="3"/>
      <c r="F9" s="72">
        <f>+F11+F16</f>
        <v>1200108236</v>
      </c>
      <c r="G9" s="3"/>
      <c r="H9" s="129" t="s">
        <v>343</v>
      </c>
      <c r="J9" s="170">
        <v>0</v>
      </c>
      <c r="K9" s="169">
        <f>+D9/1000</f>
        <v>1507969.5330000001</v>
      </c>
    </row>
    <row r="10" spans="2:11" x14ac:dyDescent="0.2">
      <c r="F10" s="80"/>
      <c r="G10" s="80"/>
      <c r="H10" s="127"/>
      <c r="J10" s="170" t="s">
        <v>359</v>
      </c>
    </row>
    <row r="11" spans="2:11" x14ac:dyDescent="0.2">
      <c r="B11" s="68" t="s">
        <v>3</v>
      </c>
      <c r="C11" s="5" t="s">
        <v>316</v>
      </c>
      <c r="D11" s="72">
        <f>SUM(D12:D14)</f>
        <v>1323488817</v>
      </c>
      <c r="E11" s="3"/>
      <c r="F11" s="72">
        <f>SUM(F12:F14)</f>
        <v>814043321</v>
      </c>
      <c r="G11" s="3"/>
      <c r="H11" s="129"/>
      <c r="J11" s="170" t="s">
        <v>359</v>
      </c>
    </row>
    <row r="12" spans="2:11" x14ac:dyDescent="0.2">
      <c r="B12" s="90" t="s">
        <v>278</v>
      </c>
      <c r="C12" s="18" t="s">
        <v>24</v>
      </c>
      <c r="D12" s="4">
        <f>+'Anexo (4) D'!D13</f>
        <v>1151461669</v>
      </c>
      <c r="E12" s="3"/>
      <c r="F12" s="4">
        <f>+'Anexo (4) D'!F13</f>
        <v>614458203</v>
      </c>
      <c r="G12" s="4"/>
      <c r="H12" s="127"/>
      <c r="J12" s="170">
        <v>0</v>
      </c>
    </row>
    <row r="13" spans="2:11" x14ac:dyDescent="0.2">
      <c r="B13" s="90" t="s">
        <v>282</v>
      </c>
      <c r="C13" s="18" t="s">
        <v>98</v>
      </c>
      <c r="D13" s="4">
        <f>+'Anexo (4) D'!D18</f>
        <v>171944459</v>
      </c>
      <c r="E13" s="3"/>
      <c r="F13" s="4">
        <f>+'Anexo (4) D'!F18</f>
        <v>199585118</v>
      </c>
      <c r="G13" s="4"/>
      <c r="H13" s="127"/>
      <c r="J13" s="170">
        <v>0</v>
      </c>
    </row>
    <row r="14" spans="2:11" x14ac:dyDescent="0.2">
      <c r="B14" s="90" t="s">
        <v>279</v>
      </c>
      <c r="C14" s="18" t="s">
        <v>269</v>
      </c>
      <c r="D14" s="4">
        <f>+'Anexo (4) D'!D21</f>
        <v>82689</v>
      </c>
      <c r="E14" s="3"/>
      <c r="F14" s="4">
        <f>+'Anexo (4) D'!F21</f>
        <v>0</v>
      </c>
      <c r="G14" s="4"/>
      <c r="H14" s="129"/>
      <c r="J14" s="170">
        <v>0</v>
      </c>
    </row>
    <row r="15" spans="2:11" x14ac:dyDescent="0.2">
      <c r="D15" s="4"/>
      <c r="E15" s="4"/>
      <c r="F15" s="4"/>
      <c r="G15" s="4"/>
      <c r="H15" s="127"/>
      <c r="J15" s="170" t="s">
        <v>359</v>
      </c>
    </row>
    <row r="16" spans="2:11" x14ac:dyDescent="0.2">
      <c r="B16" s="68"/>
      <c r="C16" s="5" t="s">
        <v>317</v>
      </c>
      <c r="D16" s="72">
        <f>+D17</f>
        <v>184480716</v>
      </c>
      <c r="E16" s="3"/>
      <c r="F16" s="72">
        <f>+F17</f>
        <v>386064915</v>
      </c>
      <c r="G16" s="3"/>
      <c r="H16" s="129"/>
      <c r="J16" s="170" t="s">
        <v>359</v>
      </c>
    </row>
    <row r="17" spans="1:11" x14ac:dyDescent="0.2">
      <c r="B17" s="90" t="s">
        <v>281</v>
      </c>
      <c r="C17" s="18" t="s">
        <v>213</v>
      </c>
      <c r="D17" s="4">
        <f>+'Anexo (4) D'!D26</f>
        <v>184480716</v>
      </c>
      <c r="E17" s="3"/>
      <c r="F17" s="4">
        <f>+'Anexo (4) D'!F26</f>
        <v>386064915</v>
      </c>
      <c r="G17" s="4"/>
      <c r="H17" s="127"/>
      <c r="J17" s="170">
        <v>0</v>
      </c>
    </row>
    <row r="18" spans="1:11" x14ac:dyDescent="0.2">
      <c r="D18" s="4"/>
      <c r="E18" s="4"/>
      <c r="F18" s="4"/>
      <c r="G18" s="4"/>
      <c r="H18" s="127"/>
      <c r="J18" s="170" t="s">
        <v>359</v>
      </c>
    </row>
    <row r="19" spans="1:11" x14ac:dyDescent="0.2">
      <c r="D19" s="4"/>
      <c r="E19" s="4"/>
      <c r="F19" s="4"/>
      <c r="G19" s="4"/>
      <c r="H19" s="127"/>
      <c r="J19" s="170" t="s">
        <v>359</v>
      </c>
    </row>
    <row r="20" spans="1:11" x14ac:dyDescent="0.2">
      <c r="B20" s="90">
        <v>5</v>
      </c>
      <c r="C20" s="5" t="s">
        <v>101</v>
      </c>
      <c r="D20" s="72">
        <f>SUM(D22:D26)</f>
        <v>843159020</v>
      </c>
      <c r="E20" s="3"/>
      <c r="F20" s="72">
        <f>SUM(F22:F26)</f>
        <v>437728618</v>
      </c>
      <c r="G20" s="3"/>
      <c r="H20" s="129" t="s">
        <v>344</v>
      </c>
      <c r="J20" s="170">
        <v>0</v>
      </c>
      <c r="K20" s="169">
        <f>+D20/1000</f>
        <v>843159.02</v>
      </c>
    </row>
    <row r="21" spans="1:11" x14ac:dyDescent="0.2">
      <c r="B21" s="7"/>
      <c r="C21" s="5"/>
      <c r="D21" s="3"/>
      <c r="E21" s="3"/>
      <c r="F21" s="3"/>
      <c r="G21" s="3"/>
      <c r="H21" s="127"/>
      <c r="J21" s="170" t="s">
        <v>359</v>
      </c>
    </row>
    <row r="22" spans="1:11" x14ac:dyDescent="0.2">
      <c r="B22" s="90" t="s">
        <v>283</v>
      </c>
      <c r="C22" s="18" t="s">
        <v>55</v>
      </c>
      <c r="D22" s="4">
        <f>+'Anexo (4) D'!D35</f>
        <v>119742258</v>
      </c>
      <c r="E22" s="4"/>
      <c r="F22" s="4">
        <f>+'Anexo (4) D'!F35</f>
        <v>92844006</v>
      </c>
      <c r="G22" s="4"/>
      <c r="H22" s="129"/>
      <c r="J22" s="170">
        <v>-1</v>
      </c>
    </row>
    <row r="23" spans="1:11" x14ac:dyDescent="0.2">
      <c r="B23" s="90" t="s">
        <v>284</v>
      </c>
      <c r="C23" s="18" t="s">
        <v>58</v>
      </c>
      <c r="D23" s="4">
        <f>+'Anexo (4) D'!D46</f>
        <v>652941212</v>
      </c>
      <c r="E23" s="4"/>
      <c r="F23" s="4">
        <f>+'Anexo (4) D'!F46</f>
        <v>318838985</v>
      </c>
      <c r="G23" s="4"/>
      <c r="H23" s="129"/>
      <c r="J23" s="170">
        <v>0</v>
      </c>
    </row>
    <row r="24" spans="1:11" ht="12.75" customHeight="1" x14ac:dyDescent="0.2">
      <c r="A24" s="68"/>
      <c r="B24" s="90" t="s">
        <v>285</v>
      </c>
      <c r="C24" s="18" t="s">
        <v>92</v>
      </c>
      <c r="D24" s="4">
        <f>+'Anexo (4) D'!D56</f>
        <v>58176</v>
      </c>
      <c r="E24" s="68"/>
      <c r="F24" s="4">
        <f>+'Anexo (4) D'!F56</f>
        <v>0</v>
      </c>
      <c r="G24" s="4"/>
      <c r="H24" s="129"/>
      <c r="J24" s="170">
        <v>0</v>
      </c>
    </row>
    <row r="25" spans="1:11" x14ac:dyDescent="0.2">
      <c r="B25" s="90" t="s">
        <v>286</v>
      </c>
      <c r="C25" s="18" t="s">
        <v>24</v>
      </c>
      <c r="D25" s="4">
        <f>+'Anexo (4) D'!D60</f>
        <v>6486879</v>
      </c>
      <c r="E25" s="4"/>
      <c r="F25" s="4">
        <f>+'Anexo (4) D'!F60</f>
        <v>392586</v>
      </c>
      <c r="G25" s="4"/>
      <c r="H25" s="129"/>
      <c r="J25" s="170">
        <v>0</v>
      </c>
    </row>
    <row r="26" spans="1:11" x14ac:dyDescent="0.2">
      <c r="B26" s="90" t="s">
        <v>287</v>
      </c>
      <c r="C26" s="1" t="s">
        <v>54</v>
      </c>
      <c r="D26" s="4">
        <f>+'Anexo (4) D'!D63</f>
        <v>63930495</v>
      </c>
      <c r="E26" s="4"/>
      <c r="F26" s="4">
        <f>+'Anexo (4) D'!F63</f>
        <v>25653041</v>
      </c>
      <c r="G26" s="4"/>
      <c r="H26" s="129"/>
      <c r="J26" s="170">
        <v>0</v>
      </c>
    </row>
    <row r="27" spans="1:11" x14ac:dyDescent="0.2">
      <c r="B27" s="7"/>
      <c r="D27" s="4"/>
      <c r="E27" s="4"/>
      <c r="F27" s="4"/>
      <c r="G27" s="4"/>
      <c r="H27" s="127"/>
      <c r="J27" s="170" t="s">
        <v>359</v>
      </c>
    </row>
    <row r="28" spans="1:11" x14ac:dyDescent="0.2">
      <c r="B28" s="7"/>
      <c r="D28" s="4"/>
      <c r="F28" s="4"/>
      <c r="G28" s="4"/>
      <c r="H28" s="127"/>
      <c r="J28" s="170" t="s">
        <v>359</v>
      </c>
    </row>
    <row r="29" spans="1:11" ht="18" customHeight="1" x14ac:dyDescent="0.2">
      <c r="B29" s="68"/>
      <c r="C29" s="130" t="s">
        <v>247</v>
      </c>
      <c r="D29" s="111">
        <f>+D9-D20</f>
        <v>664810513</v>
      </c>
      <c r="E29" s="112"/>
      <c r="F29" s="111">
        <f>+F9-F20</f>
        <v>762379618</v>
      </c>
      <c r="G29" s="112"/>
      <c r="H29" s="131"/>
      <c r="J29" s="170" t="s">
        <v>359</v>
      </c>
    </row>
    <row r="30" spans="1:11" ht="14.25" customHeight="1" x14ac:dyDescent="0.2">
      <c r="D30" s="61"/>
      <c r="E30" s="15"/>
      <c r="F30" s="15"/>
      <c r="G30" s="15"/>
    </row>
    <row r="31" spans="1:11" ht="13.5" customHeight="1" x14ac:dyDescent="0.2">
      <c r="D31" s="88">
        <f>+'Anexo (4) D'!D68</f>
        <v>664810513</v>
      </c>
      <c r="E31" s="89"/>
      <c r="F31" s="88"/>
      <c r="G31" s="88"/>
    </row>
    <row r="32" spans="1:11" ht="13.5" customHeight="1" x14ac:dyDescent="0.2">
      <c r="D32" s="88">
        <f>+D29-D31</f>
        <v>0</v>
      </c>
      <c r="E32" s="89"/>
      <c r="F32" s="88"/>
      <c r="G32" s="88"/>
      <c r="H32" s="90"/>
    </row>
    <row r="33" spans="2:8" ht="13.5" customHeight="1" x14ac:dyDescent="0.2">
      <c r="D33" s="61"/>
      <c r="E33" s="15"/>
    </row>
    <row r="34" spans="2:8" ht="13.5" customHeight="1" x14ac:dyDescent="0.2">
      <c r="D34" s="61"/>
      <c r="E34" s="15"/>
    </row>
    <row r="35" spans="2:8" ht="13.5" customHeight="1" x14ac:dyDescent="0.2"/>
    <row r="36" spans="2:8" x14ac:dyDescent="0.2">
      <c r="B36" s="5" t="s">
        <v>349</v>
      </c>
      <c r="D36" s="147" t="s">
        <v>337</v>
      </c>
      <c r="E36" s="6"/>
    </row>
    <row r="37" spans="2:8" x14ac:dyDescent="0.2">
      <c r="B37" s="5" t="s">
        <v>18</v>
      </c>
      <c r="D37" s="147" t="s">
        <v>338</v>
      </c>
      <c r="E37" s="6"/>
    </row>
    <row r="38" spans="2:8" s="18" customFormat="1" x14ac:dyDescent="0.2">
      <c r="B38" s="160" t="s">
        <v>350</v>
      </c>
      <c r="D38" s="160" t="s">
        <v>339</v>
      </c>
      <c r="E38" s="139"/>
      <c r="H38" s="90"/>
    </row>
    <row r="39" spans="2:8" s="18" customFormat="1" x14ac:dyDescent="0.2">
      <c r="B39" s="161"/>
      <c r="D39" s="160" t="s">
        <v>340</v>
      </c>
      <c r="E39" s="161"/>
      <c r="H39" s="90"/>
    </row>
  </sheetData>
  <mergeCells count="5">
    <mergeCell ref="B1:H1"/>
    <mergeCell ref="B2:H2"/>
    <mergeCell ref="B3:H3"/>
    <mergeCell ref="B4:H4"/>
    <mergeCell ref="B5:H5"/>
  </mergeCells>
  <printOptions horizontalCentered="1" verticalCentered="1"/>
  <pageMargins left="1.3779527559055118" right="0.78740157480314965" top="1.3779527559055118" bottom="0.98425196850393704" header="1.1023622047244095" footer="0.43307086614173229"/>
  <pageSetup scale="69" orientation="portrait" horizontalDpi="4294967294" r:id="rId1"/>
  <headerFooter alignWithMargins="0">
    <oddFooter>&amp;R&amp;P DE 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B1:J103"/>
  <sheetViews>
    <sheetView tabSelected="1" zoomScale="110" zoomScaleNormal="110" workbookViewId="0">
      <selection activeCell="I1" sqref="I1:J1048576"/>
    </sheetView>
  </sheetViews>
  <sheetFormatPr baseColWidth="10" defaultRowHeight="12.75" x14ac:dyDescent="0.2"/>
  <cols>
    <col min="1" max="1" width="3.140625" style="1" customWidth="1"/>
    <col min="2" max="2" width="15.85546875" style="1" customWidth="1"/>
    <col min="3" max="3" width="53.28515625" style="1" customWidth="1"/>
    <col min="4" max="4" width="26.140625" style="80" customWidth="1"/>
    <col min="5" max="5" width="1.7109375" style="1" customWidth="1"/>
    <col min="6" max="6" width="21.140625" style="1" customWidth="1"/>
    <col min="7" max="7" width="1.42578125" style="1" customWidth="1"/>
    <col min="8" max="8" width="6.140625" style="7" bestFit="1" customWidth="1"/>
    <col min="9" max="9" width="0" style="1" hidden="1" customWidth="1"/>
    <col min="10" max="10" width="14.140625" style="1" hidden="1" customWidth="1"/>
    <col min="11" max="16384" width="11.42578125" style="1"/>
  </cols>
  <sheetData>
    <row r="1" spans="2:10" x14ac:dyDescent="0.2">
      <c r="B1" s="174" t="s">
        <v>23</v>
      </c>
      <c r="C1" s="174"/>
      <c r="D1" s="174"/>
      <c r="E1" s="174"/>
      <c r="F1" s="174"/>
      <c r="G1" s="174"/>
      <c r="H1" s="174"/>
    </row>
    <row r="2" spans="2:10" ht="12.75" customHeight="1" x14ac:dyDescent="0.2">
      <c r="B2" s="174" t="s">
        <v>11</v>
      </c>
      <c r="C2" s="174"/>
      <c r="D2" s="174"/>
      <c r="E2" s="174"/>
      <c r="F2" s="174"/>
      <c r="G2" s="174"/>
      <c r="H2" s="174"/>
    </row>
    <row r="3" spans="2:10" ht="12.75" customHeight="1" x14ac:dyDescent="0.2">
      <c r="B3" s="174" t="s">
        <v>116</v>
      </c>
      <c r="C3" s="174"/>
      <c r="D3" s="174"/>
      <c r="E3" s="174"/>
      <c r="F3" s="174"/>
      <c r="G3" s="174"/>
      <c r="H3" s="174"/>
    </row>
    <row r="4" spans="2:10" ht="12.75" customHeight="1" x14ac:dyDescent="0.2">
      <c r="B4" s="176" t="s">
        <v>354</v>
      </c>
      <c r="C4" s="176"/>
      <c r="D4" s="176"/>
      <c r="E4" s="176"/>
      <c r="F4" s="176"/>
      <c r="G4" s="176"/>
      <c r="H4" s="176"/>
    </row>
    <row r="5" spans="2:10" ht="12.75" customHeight="1" x14ac:dyDescent="0.2">
      <c r="B5" s="176" t="s">
        <v>262</v>
      </c>
      <c r="C5" s="176"/>
      <c r="D5" s="176"/>
      <c r="E5" s="176"/>
      <c r="F5" s="176"/>
      <c r="G5" s="176"/>
      <c r="H5" s="176"/>
    </row>
    <row r="6" spans="2:10" x14ac:dyDescent="0.2">
      <c r="B6" s="143"/>
      <c r="C6" s="126"/>
      <c r="D6" s="167"/>
      <c r="E6" s="126"/>
      <c r="G6" s="126"/>
    </row>
    <row r="7" spans="2:10" ht="12.75" customHeight="1" x14ac:dyDescent="0.2">
      <c r="B7" s="84" t="s">
        <v>280</v>
      </c>
      <c r="C7" s="73" t="s">
        <v>123</v>
      </c>
      <c r="D7" s="70" t="s">
        <v>355</v>
      </c>
      <c r="E7" s="9"/>
      <c r="F7" s="71" t="s">
        <v>356</v>
      </c>
      <c r="G7" s="9"/>
      <c r="H7" s="73" t="s">
        <v>315</v>
      </c>
    </row>
    <row r="9" spans="2:10" x14ac:dyDescent="0.2">
      <c r="B9" s="68">
        <v>4</v>
      </c>
      <c r="C9" s="5" t="s">
        <v>245</v>
      </c>
      <c r="D9" s="72">
        <f>+D11+D24</f>
        <v>1507969533</v>
      </c>
      <c r="E9" s="3"/>
      <c r="F9" s="72">
        <f>+F11+F24</f>
        <v>1200108236</v>
      </c>
      <c r="H9" s="127" t="s">
        <v>343</v>
      </c>
      <c r="J9" s="170">
        <v>0</v>
      </c>
    </row>
    <row r="10" spans="2:10" x14ac:dyDescent="0.2">
      <c r="H10" s="127"/>
      <c r="J10" s="170" t="s">
        <v>359</v>
      </c>
    </row>
    <row r="11" spans="2:10" x14ac:dyDescent="0.2">
      <c r="B11" s="7" t="s">
        <v>3</v>
      </c>
      <c r="C11" s="5" t="s">
        <v>316</v>
      </c>
      <c r="D11" s="72">
        <f>D13+D18+D21</f>
        <v>1323488817</v>
      </c>
      <c r="E11" s="3"/>
      <c r="F11" s="72">
        <f>F13+F18+F21</f>
        <v>814043321</v>
      </c>
      <c r="H11" s="127"/>
      <c r="J11" s="170" t="s">
        <v>359</v>
      </c>
    </row>
    <row r="12" spans="2:10" x14ac:dyDescent="0.2">
      <c r="B12" s="7"/>
      <c r="C12" s="5"/>
      <c r="D12" s="3"/>
      <c r="E12" s="3"/>
      <c r="F12" s="3"/>
      <c r="H12" s="127"/>
      <c r="J12" s="170" t="s">
        <v>359</v>
      </c>
    </row>
    <row r="13" spans="2:10" x14ac:dyDescent="0.2">
      <c r="B13" s="68" t="s">
        <v>278</v>
      </c>
      <c r="C13" s="5" t="s">
        <v>24</v>
      </c>
      <c r="D13" s="72">
        <f>SUM(D14:D16)</f>
        <v>1151461669</v>
      </c>
      <c r="E13" s="3"/>
      <c r="F13" s="72">
        <f>SUM(F14:F16)</f>
        <v>614458203</v>
      </c>
      <c r="H13" s="127"/>
      <c r="J13" s="170">
        <v>0</v>
      </c>
    </row>
    <row r="14" spans="2:10" x14ac:dyDescent="0.2">
      <c r="B14" s="7" t="s">
        <v>171</v>
      </c>
      <c r="C14" s="18" t="s">
        <v>46</v>
      </c>
      <c r="D14" s="4">
        <f>ROUND(VLOOKUP(B14,'2022'!$A$2:$D$101,2,0),1)</f>
        <v>1149432681</v>
      </c>
      <c r="E14" s="4"/>
      <c r="F14" s="4">
        <v>613421788</v>
      </c>
      <c r="H14" s="127"/>
      <c r="J14" s="170">
        <v>0</v>
      </c>
    </row>
    <row r="15" spans="2:10" hidden="1" x14ac:dyDescent="0.2">
      <c r="B15" s="7" t="s">
        <v>330</v>
      </c>
      <c r="C15" s="18" t="s">
        <v>49</v>
      </c>
      <c r="D15" s="4">
        <f>ROUND(VLOOKUP(B15,'2022'!$A$2:$D$101,2,0),1)</f>
        <v>0</v>
      </c>
      <c r="E15" s="4"/>
      <c r="F15" s="4">
        <v>0</v>
      </c>
      <c r="H15" s="127"/>
      <c r="J15" s="170" t="s">
        <v>359</v>
      </c>
    </row>
    <row r="16" spans="2:10" x14ac:dyDescent="0.2">
      <c r="B16" s="7" t="s">
        <v>172</v>
      </c>
      <c r="C16" s="18" t="s">
        <v>120</v>
      </c>
      <c r="D16" s="4">
        <f>ROUND(VLOOKUP(B16,'2022'!$A$2:$D$101,2,0),1)</f>
        <v>2028988</v>
      </c>
      <c r="E16" s="4"/>
      <c r="F16" s="4">
        <v>1036415</v>
      </c>
      <c r="H16" s="127"/>
      <c r="J16" s="170">
        <v>0</v>
      </c>
    </row>
    <row r="17" spans="2:10" x14ac:dyDescent="0.2">
      <c r="B17" s="7"/>
      <c r="D17" s="4"/>
      <c r="E17" s="4"/>
      <c r="F17" s="4"/>
      <c r="H17" s="127"/>
      <c r="J17" s="170" t="s">
        <v>359</v>
      </c>
    </row>
    <row r="18" spans="2:10" x14ac:dyDescent="0.2">
      <c r="B18" s="68" t="s">
        <v>282</v>
      </c>
      <c r="C18" s="5" t="s">
        <v>98</v>
      </c>
      <c r="D18" s="72">
        <f>+D19</f>
        <v>171944459</v>
      </c>
      <c r="E18" s="4"/>
      <c r="F18" s="72">
        <f>+F19</f>
        <v>199585118</v>
      </c>
      <c r="H18" s="127"/>
      <c r="J18" s="170">
        <v>0</v>
      </c>
    </row>
    <row r="19" spans="2:10" x14ac:dyDescent="0.2">
      <c r="B19" s="7" t="s">
        <v>185</v>
      </c>
      <c r="C19" s="44" t="s">
        <v>110</v>
      </c>
      <c r="D19" s="4">
        <f>ROUND(VLOOKUP(B19,'2022'!$A$2:$D$101,2,0),1)</f>
        <v>171944459</v>
      </c>
      <c r="E19" s="4"/>
      <c r="F19" s="4">
        <v>199585118</v>
      </c>
      <c r="H19" s="127"/>
      <c r="J19" s="170">
        <v>0</v>
      </c>
    </row>
    <row r="20" spans="2:10" x14ac:dyDescent="0.2">
      <c r="B20" s="7"/>
      <c r="D20" s="4"/>
      <c r="E20" s="4"/>
      <c r="F20" s="4"/>
      <c r="H20" s="127"/>
      <c r="J20" s="170" t="s">
        <v>359</v>
      </c>
    </row>
    <row r="21" spans="2:10" x14ac:dyDescent="0.2">
      <c r="B21" s="68" t="s">
        <v>279</v>
      </c>
      <c r="C21" s="18" t="s">
        <v>269</v>
      </c>
      <c r="D21" s="72">
        <f>+D22</f>
        <v>82689</v>
      </c>
      <c r="E21" s="4"/>
      <c r="F21" s="72">
        <f>+F22</f>
        <v>0</v>
      </c>
      <c r="H21" s="127"/>
      <c r="J21" s="170">
        <v>0</v>
      </c>
    </row>
    <row r="22" spans="2:10" x14ac:dyDescent="0.2">
      <c r="B22" s="7" t="s">
        <v>240</v>
      </c>
      <c r="C22" s="18" t="s">
        <v>270</v>
      </c>
      <c r="D22" s="4">
        <f>ROUND(VLOOKUP(B22,'2022'!$A$2:$D$101,2,0),1)</f>
        <v>82689</v>
      </c>
      <c r="E22" s="4"/>
      <c r="F22" s="4">
        <v>0</v>
      </c>
      <c r="H22" s="127"/>
      <c r="J22" s="170">
        <v>0</v>
      </c>
    </row>
    <row r="23" spans="2:10" x14ac:dyDescent="0.2">
      <c r="B23" s="7"/>
      <c r="D23" s="4"/>
      <c r="E23" s="4"/>
      <c r="F23" s="4"/>
      <c r="H23" s="127"/>
      <c r="J23" s="170" t="s">
        <v>359</v>
      </c>
    </row>
    <row r="24" spans="2:10" x14ac:dyDescent="0.2">
      <c r="B24" s="7"/>
      <c r="C24" s="5" t="s">
        <v>317</v>
      </c>
      <c r="D24" s="72">
        <f>+D26</f>
        <v>184480716</v>
      </c>
      <c r="E24" s="4"/>
      <c r="F24" s="72">
        <f>+F26</f>
        <v>386064915</v>
      </c>
      <c r="H24" s="127"/>
      <c r="J24" s="170" t="s">
        <v>359</v>
      </c>
    </row>
    <row r="25" spans="2:10" x14ac:dyDescent="0.2">
      <c r="B25" s="7"/>
      <c r="C25" s="5"/>
      <c r="D25" s="4"/>
      <c r="E25" s="4"/>
      <c r="F25" s="4"/>
      <c r="H25" s="127"/>
      <c r="J25" s="170" t="s">
        <v>359</v>
      </c>
    </row>
    <row r="26" spans="2:10" x14ac:dyDescent="0.2">
      <c r="B26" s="68" t="s">
        <v>281</v>
      </c>
      <c r="C26" s="5" t="s">
        <v>26</v>
      </c>
      <c r="D26" s="72">
        <f>SUM(D27:D29)</f>
        <v>184480716</v>
      </c>
      <c r="E26" s="4"/>
      <c r="F26" s="72">
        <f>SUM(F27:F29)</f>
        <v>386064915</v>
      </c>
      <c r="H26" s="127"/>
      <c r="J26" s="170">
        <v>0</v>
      </c>
    </row>
    <row r="27" spans="2:10" x14ac:dyDescent="0.2">
      <c r="B27" s="7" t="s">
        <v>184</v>
      </c>
      <c r="C27" s="18" t="s">
        <v>27</v>
      </c>
      <c r="D27" s="4">
        <f>ROUND(VLOOKUP(B27,'2022'!$A$2:$D$101,2,0),1)</f>
        <v>29492517</v>
      </c>
      <c r="E27" s="4"/>
      <c r="F27" s="4">
        <v>52206326</v>
      </c>
      <c r="H27" s="127"/>
      <c r="J27" s="170">
        <v>0</v>
      </c>
    </row>
    <row r="28" spans="2:10" x14ac:dyDescent="0.2">
      <c r="B28" s="90" t="s">
        <v>351</v>
      </c>
      <c r="C28" s="18" t="s">
        <v>352</v>
      </c>
      <c r="D28" s="4">
        <f>ROUND(VLOOKUP(B28,'2022'!$A$2:$D$101,2,0),1)</f>
        <v>96291</v>
      </c>
      <c r="E28" s="4"/>
      <c r="F28" s="4">
        <v>0</v>
      </c>
      <c r="H28" s="127"/>
      <c r="J28" s="170">
        <v>0</v>
      </c>
    </row>
    <row r="29" spans="2:10" x14ac:dyDescent="0.2">
      <c r="B29" s="7" t="s">
        <v>173</v>
      </c>
      <c r="C29" s="18" t="s">
        <v>61</v>
      </c>
      <c r="D29" s="4">
        <f>ROUND(VLOOKUP(B29,'2022'!$A$2:$D$101,2,0),1)</f>
        <v>154891908</v>
      </c>
      <c r="E29" s="4"/>
      <c r="F29" s="4">
        <v>333858589</v>
      </c>
      <c r="H29" s="127"/>
      <c r="J29" s="170">
        <v>0</v>
      </c>
    </row>
    <row r="30" spans="2:10" x14ac:dyDescent="0.2">
      <c r="B30" s="7"/>
      <c r="D30" s="4"/>
      <c r="E30" s="4"/>
      <c r="F30" s="4"/>
      <c r="H30" s="127"/>
      <c r="J30" s="170" t="s">
        <v>359</v>
      </c>
    </row>
    <row r="31" spans="2:10" x14ac:dyDescent="0.2">
      <c r="B31" s="7"/>
      <c r="D31" s="4"/>
      <c r="E31" s="4"/>
      <c r="F31" s="4"/>
      <c r="H31" s="127"/>
      <c r="J31" s="170" t="s">
        <v>359</v>
      </c>
    </row>
    <row r="32" spans="2:10" x14ac:dyDescent="0.2">
      <c r="B32" s="7"/>
      <c r="C32" s="18"/>
      <c r="D32" s="4"/>
      <c r="E32" s="4"/>
      <c r="F32" s="4"/>
      <c r="H32" s="127"/>
      <c r="J32" s="170" t="s">
        <v>359</v>
      </c>
    </row>
    <row r="33" spans="2:10" x14ac:dyDescent="0.2">
      <c r="B33" s="68">
        <v>5</v>
      </c>
      <c r="C33" s="5" t="s">
        <v>99</v>
      </c>
      <c r="D33" s="72">
        <f>+D35+D46+D56+D60+D63</f>
        <v>843159020</v>
      </c>
      <c r="E33" s="3"/>
      <c r="F33" s="72">
        <f>+F35+F46+F56+F60+F63</f>
        <v>437728618</v>
      </c>
      <c r="H33" s="127" t="s">
        <v>344</v>
      </c>
      <c r="J33" s="170">
        <v>0</v>
      </c>
    </row>
    <row r="34" spans="2:10" x14ac:dyDescent="0.2">
      <c r="B34" s="7"/>
      <c r="D34" s="4"/>
      <c r="E34" s="4"/>
      <c r="F34" s="4"/>
      <c r="H34" s="127"/>
      <c r="J34" s="170" t="s">
        <v>359</v>
      </c>
    </row>
    <row r="35" spans="2:10" x14ac:dyDescent="0.2">
      <c r="B35" s="68" t="s">
        <v>283</v>
      </c>
      <c r="C35" s="5" t="s">
        <v>55</v>
      </c>
      <c r="D35" s="72">
        <f>SUM(D36:D43)</f>
        <v>119742258</v>
      </c>
      <c r="E35" s="3"/>
      <c r="F35" s="72">
        <f>SUM(F36:F43)</f>
        <v>92844006</v>
      </c>
      <c r="H35" s="127"/>
      <c r="J35" s="170">
        <v>-1</v>
      </c>
    </row>
    <row r="36" spans="2:10" x14ac:dyDescent="0.2">
      <c r="B36" s="7" t="s">
        <v>174</v>
      </c>
      <c r="C36" s="1" t="s">
        <v>45</v>
      </c>
      <c r="D36" s="4">
        <f>ROUND(VLOOKUP(B36,'2022'!$A$2:$D$101,2,0),1)</f>
        <v>22989022</v>
      </c>
      <c r="E36" s="4"/>
      <c r="F36" s="4">
        <v>22788231</v>
      </c>
      <c r="H36" s="127"/>
      <c r="J36" s="170">
        <v>0</v>
      </c>
    </row>
    <row r="37" spans="2:10" ht="12.75" hidden="1" customHeight="1" x14ac:dyDescent="0.2">
      <c r="B37" s="90" t="s">
        <v>207</v>
      </c>
      <c r="C37" s="18" t="s">
        <v>91</v>
      </c>
      <c r="D37" s="4">
        <f>ROUND(VLOOKUP(B37,'2022'!$A$2:$D$101,2,0),1)</f>
        <v>0</v>
      </c>
      <c r="E37" s="4"/>
      <c r="F37" s="4">
        <v>0</v>
      </c>
      <c r="H37" s="127"/>
      <c r="J37" s="170" t="s">
        <v>359</v>
      </c>
    </row>
    <row r="38" spans="2:10" x14ac:dyDescent="0.2">
      <c r="B38" s="7" t="s">
        <v>175</v>
      </c>
      <c r="C38" s="1" t="s">
        <v>47</v>
      </c>
      <c r="D38" s="4">
        <f>ROUND(VLOOKUP(B38,'2022'!$A$2:$D$101,2,0),1)</f>
        <v>5440670</v>
      </c>
      <c r="E38" s="4"/>
      <c r="F38" s="4">
        <v>5391975</v>
      </c>
      <c r="H38" s="127"/>
      <c r="J38" s="170">
        <v>0</v>
      </c>
    </row>
    <row r="39" spans="2:10" x14ac:dyDescent="0.2">
      <c r="B39" s="7" t="s">
        <v>176</v>
      </c>
      <c r="C39" s="1" t="s">
        <v>48</v>
      </c>
      <c r="D39" s="4">
        <f>ROUND(VLOOKUP(B39,'2022'!$A$2:$D$101,2,0),1)</f>
        <v>1137424</v>
      </c>
      <c r="E39" s="4"/>
      <c r="F39" s="4">
        <v>1132365</v>
      </c>
      <c r="H39" s="127"/>
      <c r="J39" s="170">
        <v>0</v>
      </c>
    </row>
    <row r="40" spans="2:10" x14ac:dyDescent="0.2">
      <c r="B40" s="7" t="s">
        <v>177</v>
      </c>
      <c r="C40" s="18" t="s">
        <v>56</v>
      </c>
      <c r="D40" s="4">
        <f>ROUND(VLOOKUP(B40,'2022'!$A$2:$D$101,2,0),1)</f>
        <v>7621910</v>
      </c>
      <c r="E40" s="4"/>
      <c r="F40" s="4">
        <v>7592626</v>
      </c>
      <c r="H40" s="127"/>
      <c r="J40" s="170">
        <v>0</v>
      </c>
    </row>
    <row r="41" spans="2:10" x14ac:dyDescent="0.2">
      <c r="B41" s="90" t="s">
        <v>208</v>
      </c>
      <c r="C41" s="18" t="s">
        <v>57</v>
      </c>
      <c r="D41" s="4">
        <f>ROUND(VLOOKUP(B41,'2022'!$A$2:$D$101,2,0),1)</f>
        <v>380909</v>
      </c>
      <c r="E41" s="4"/>
      <c r="F41" s="4">
        <v>188894</v>
      </c>
      <c r="H41" s="127"/>
      <c r="J41" s="170">
        <v>0</v>
      </c>
    </row>
    <row r="42" spans="2:10" x14ac:dyDescent="0.2">
      <c r="B42" s="7" t="s">
        <v>178</v>
      </c>
      <c r="C42" s="1" t="s">
        <v>25</v>
      </c>
      <c r="D42" s="4">
        <f>ROUND(VLOOKUP(B42,'2022'!$A$2:$D$101,2,0),1)</f>
        <v>82032332</v>
      </c>
      <c r="E42" s="4"/>
      <c r="F42" s="4">
        <v>55656027</v>
      </c>
      <c r="H42" s="127"/>
      <c r="J42" s="170">
        <v>0</v>
      </c>
    </row>
    <row r="43" spans="2:10" x14ac:dyDescent="0.2">
      <c r="B43" s="7" t="s">
        <v>179</v>
      </c>
      <c r="C43" s="18" t="s">
        <v>100</v>
      </c>
      <c r="D43" s="4">
        <f>ROUND(VLOOKUP(B43,'2022'!$A$2:$D$101,2,0),1)</f>
        <v>139991</v>
      </c>
      <c r="E43" s="4"/>
      <c r="F43" s="4">
        <v>93888</v>
      </c>
      <c r="H43" s="127"/>
      <c r="J43" s="170">
        <v>0</v>
      </c>
    </row>
    <row r="44" spans="2:10" x14ac:dyDescent="0.2">
      <c r="B44" s="7"/>
      <c r="D44" s="4"/>
      <c r="E44" s="4"/>
      <c r="F44" s="4"/>
      <c r="H44" s="127"/>
      <c r="J44" s="170" t="s">
        <v>359</v>
      </c>
    </row>
    <row r="45" spans="2:10" x14ac:dyDescent="0.2">
      <c r="B45" s="7"/>
      <c r="D45" s="4"/>
      <c r="E45" s="4"/>
      <c r="F45" s="4"/>
      <c r="H45" s="127"/>
      <c r="J45" s="170" t="s">
        <v>359</v>
      </c>
    </row>
    <row r="46" spans="2:10" x14ac:dyDescent="0.2">
      <c r="B46" s="68" t="s">
        <v>284</v>
      </c>
      <c r="C46" s="5" t="s">
        <v>58</v>
      </c>
      <c r="D46" s="72">
        <f>SUM(D47:D54)</f>
        <v>652941212</v>
      </c>
      <c r="E46" s="3"/>
      <c r="F46" s="72">
        <f>SUM(F47:F54)</f>
        <v>318838985</v>
      </c>
      <c r="H46" s="127"/>
      <c r="J46" s="170">
        <v>0</v>
      </c>
    </row>
    <row r="47" spans="2:10" ht="12.75" hidden="1" customHeight="1" x14ac:dyDescent="0.2">
      <c r="B47" s="90" t="s">
        <v>312</v>
      </c>
      <c r="C47" s="18" t="s">
        <v>313</v>
      </c>
      <c r="D47" s="4">
        <f>ROUND(VLOOKUP(B47,'2022'!$A$2:$D$101,2,0),1)</f>
        <v>0</v>
      </c>
      <c r="E47" s="3"/>
      <c r="F47" s="82">
        <v>0</v>
      </c>
      <c r="G47" s="4"/>
      <c r="H47" s="121"/>
      <c r="J47" s="170" t="s">
        <v>359</v>
      </c>
    </row>
    <row r="48" spans="2:10" x14ac:dyDescent="0.2">
      <c r="B48" s="7" t="s">
        <v>180</v>
      </c>
      <c r="C48" s="18" t="s">
        <v>59</v>
      </c>
      <c r="D48" s="4">
        <f>ROUND(VLOOKUP(B48,'2022'!$A$2:$D$101,2,0),1)</f>
        <v>1086687</v>
      </c>
      <c r="E48" s="4"/>
      <c r="F48" s="4">
        <v>1115683</v>
      </c>
      <c r="H48" s="127"/>
      <c r="J48" s="170">
        <v>0</v>
      </c>
    </row>
    <row r="49" spans="2:10" x14ac:dyDescent="0.2">
      <c r="B49" s="7" t="s">
        <v>181</v>
      </c>
      <c r="C49" s="18" t="s">
        <v>93</v>
      </c>
      <c r="D49" s="4">
        <f>ROUND(VLOOKUP(B49,'2022'!$A$2:$D$101,2,0),1)</f>
        <v>19230885</v>
      </c>
      <c r="E49" s="4"/>
      <c r="F49" s="4">
        <v>18798813</v>
      </c>
      <c r="H49" s="127"/>
      <c r="J49" s="170">
        <v>0</v>
      </c>
    </row>
    <row r="50" spans="2:10" ht="12.75" customHeight="1" x14ac:dyDescent="0.2">
      <c r="B50" s="7" t="s">
        <v>182</v>
      </c>
      <c r="C50" s="18" t="s">
        <v>60</v>
      </c>
      <c r="D50" s="4">
        <f>ROUND(VLOOKUP(B50,'2022'!$A$2:$D$101,2,0),1)</f>
        <v>985026</v>
      </c>
      <c r="E50" s="4"/>
      <c r="F50" s="4">
        <v>526908</v>
      </c>
      <c r="H50" s="127"/>
      <c r="J50" s="170">
        <v>0</v>
      </c>
    </row>
    <row r="51" spans="2:10" ht="12.75" customHeight="1" x14ac:dyDescent="0.2">
      <c r="B51" s="90" t="s">
        <v>209</v>
      </c>
      <c r="C51" s="18" t="s">
        <v>118</v>
      </c>
      <c r="D51" s="4">
        <f>ROUND(VLOOKUP(B51,'2022'!$A$2:$D$101,2,0),1)</f>
        <v>631638614</v>
      </c>
      <c r="E51" s="4"/>
      <c r="F51" s="4">
        <v>298397581</v>
      </c>
      <c r="H51" s="127"/>
      <c r="J51" s="170">
        <v>0</v>
      </c>
    </row>
    <row r="52" spans="2:10" ht="12.75" hidden="1" customHeight="1" x14ac:dyDescent="0.2">
      <c r="B52" s="90" t="s">
        <v>210</v>
      </c>
      <c r="C52" s="18" t="s">
        <v>111</v>
      </c>
      <c r="D52" s="4">
        <f>ROUND(VLOOKUP(B52,'2022'!$A$2:$D$101,2,0),1)</f>
        <v>0</v>
      </c>
      <c r="E52" s="4"/>
      <c r="F52" s="4">
        <v>0</v>
      </c>
      <c r="H52" s="127"/>
      <c r="J52" s="170" t="s">
        <v>359</v>
      </c>
    </row>
    <row r="53" spans="2:10" ht="12.75" hidden="1" customHeight="1" x14ac:dyDescent="0.2">
      <c r="B53" s="90" t="s">
        <v>332</v>
      </c>
      <c r="C53" s="18" t="s">
        <v>335</v>
      </c>
      <c r="D53" s="4">
        <f>ROUND(VLOOKUP(B53,'2022'!$A$2:$D$101,2,0),1)</f>
        <v>0</v>
      </c>
      <c r="E53" s="4"/>
      <c r="F53" s="4">
        <v>0</v>
      </c>
      <c r="H53" s="127"/>
      <c r="J53" s="170" t="s">
        <v>359</v>
      </c>
    </row>
    <row r="54" spans="2:10" ht="12.75" hidden="1" customHeight="1" x14ac:dyDescent="0.2">
      <c r="B54" s="90" t="s">
        <v>304</v>
      </c>
      <c r="C54" s="1" t="s">
        <v>303</v>
      </c>
      <c r="D54" s="4">
        <f>IFERROR(ROUND(VLOOKUP(B54,'2022'!$A$2:$D$101,2,0),1),0)</f>
        <v>0</v>
      </c>
      <c r="E54" s="4"/>
      <c r="F54" s="4">
        <v>0</v>
      </c>
      <c r="H54" s="127"/>
      <c r="J54" s="170" t="s">
        <v>359</v>
      </c>
    </row>
    <row r="55" spans="2:10" ht="12.75" customHeight="1" x14ac:dyDescent="0.2">
      <c r="B55" s="7"/>
      <c r="D55" s="4"/>
      <c r="E55" s="4"/>
      <c r="F55" s="4"/>
      <c r="H55" s="127"/>
      <c r="J55" s="170" t="s">
        <v>359</v>
      </c>
    </row>
    <row r="56" spans="2:10" ht="12.75" customHeight="1" x14ac:dyDescent="0.2">
      <c r="B56" s="68" t="s">
        <v>285</v>
      </c>
      <c r="C56" s="5" t="s">
        <v>92</v>
      </c>
      <c r="D56" s="72">
        <f>+D57+D58</f>
        <v>58176</v>
      </c>
      <c r="E56" s="4"/>
      <c r="F56" s="72">
        <f>+F57+F58</f>
        <v>0</v>
      </c>
      <c r="H56" s="127"/>
      <c r="J56" s="170">
        <v>0</v>
      </c>
    </row>
    <row r="57" spans="2:10" ht="12.75" customHeight="1" x14ac:dyDescent="0.2">
      <c r="B57" s="90" t="s">
        <v>271</v>
      </c>
      <c r="C57" s="128" t="s">
        <v>270</v>
      </c>
      <c r="D57" s="4">
        <f>ROUND(VLOOKUP(B57,'2022'!$A$2:$D$101,2,0),1)</f>
        <v>58176</v>
      </c>
      <c r="E57" s="4"/>
      <c r="F57" s="4">
        <v>0</v>
      </c>
      <c r="H57" s="127"/>
      <c r="J57" s="170">
        <v>0</v>
      </c>
    </row>
    <row r="58" spans="2:10" ht="12.75" hidden="1" customHeight="1" x14ac:dyDescent="0.2">
      <c r="B58" s="90" t="s">
        <v>211</v>
      </c>
      <c r="C58" s="128" t="s">
        <v>119</v>
      </c>
      <c r="D58" s="4">
        <f>ROUND(VLOOKUP(B58,'2022'!$A$2:$D$101,2,0),1)</f>
        <v>0</v>
      </c>
      <c r="E58" s="4"/>
      <c r="F58" s="4">
        <v>0</v>
      </c>
      <c r="H58" s="127"/>
      <c r="J58" s="170" t="s">
        <v>359</v>
      </c>
    </row>
    <row r="59" spans="2:10" ht="12.75" customHeight="1" x14ac:dyDescent="0.2">
      <c r="B59" s="7"/>
      <c r="D59" s="4"/>
      <c r="E59" s="4"/>
      <c r="F59" s="4"/>
      <c r="H59" s="127"/>
      <c r="J59" s="170" t="s">
        <v>359</v>
      </c>
    </row>
    <row r="60" spans="2:10" ht="12.75" customHeight="1" x14ac:dyDescent="0.2">
      <c r="B60" s="68" t="s">
        <v>286</v>
      </c>
      <c r="C60" s="5" t="s">
        <v>24</v>
      </c>
      <c r="D60" s="72">
        <f>+D61</f>
        <v>6486879</v>
      </c>
      <c r="E60" s="3"/>
      <c r="F60" s="72">
        <f>+F61</f>
        <v>392586</v>
      </c>
      <c r="H60" s="127"/>
      <c r="J60" s="170">
        <v>0</v>
      </c>
    </row>
    <row r="61" spans="2:10" ht="12.75" customHeight="1" x14ac:dyDescent="0.2">
      <c r="B61" s="7" t="s">
        <v>183</v>
      </c>
      <c r="C61" s="1" t="s">
        <v>49</v>
      </c>
      <c r="D61" s="4">
        <f>ROUND(VLOOKUP(B61,'2022'!$A$2:$D$101,2,0),1)</f>
        <v>6486879</v>
      </c>
      <c r="E61" s="4"/>
      <c r="F61" s="4">
        <v>392586</v>
      </c>
      <c r="H61" s="127"/>
      <c r="J61" s="170">
        <v>0</v>
      </c>
    </row>
    <row r="62" spans="2:10" x14ac:dyDescent="0.2">
      <c r="B62" s="7"/>
      <c r="D62" s="4"/>
      <c r="E62" s="4"/>
      <c r="F62" s="4"/>
      <c r="H62" s="127"/>
      <c r="J62" s="170" t="s">
        <v>359</v>
      </c>
    </row>
    <row r="63" spans="2:10" x14ac:dyDescent="0.2">
      <c r="B63" s="68" t="s">
        <v>287</v>
      </c>
      <c r="C63" s="5" t="s">
        <v>28</v>
      </c>
      <c r="D63" s="72">
        <f>SUM(D64:D66)</f>
        <v>63930495</v>
      </c>
      <c r="E63" s="3"/>
      <c r="F63" s="72">
        <f>SUM(F64:F66)</f>
        <v>25653041</v>
      </c>
      <c r="H63" s="127"/>
      <c r="J63" s="170">
        <v>0</v>
      </c>
    </row>
    <row r="64" spans="2:10" x14ac:dyDescent="0.2">
      <c r="B64" s="7" t="s">
        <v>186</v>
      </c>
      <c r="C64" s="18" t="s">
        <v>29</v>
      </c>
      <c r="D64" s="4">
        <f>ROUND(VLOOKUP(B64,'2022'!$A$2:$D$101,2,0),1)</f>
        <v>184</v>
      </c>
      <c r="E64" s="4"/>
      <c r="F64" s="4">
        <v>76780</v>
      </c>
      <c r="H64" s="127"/>
      <c r="J64" s="170">
        <v>0</v>
      </c>
    </row>
    <row r="65" spans="2:10" x14ac:dyDescent="0.2">
      <c r="B65" s="7" t="s">
        <v>187</v>
      </c>
      <c r="C65" s="18" t="s">
        <v>27</v>
      </c>
      <c r="D65" s="4">
        <f>ROUND(VLOOKUP(B65,'2022'!$A$2:$D$101,2,0),1)</f>
        <v>35888255</v>
      </c>
      <c r="E65" s="4"/>
      <c r="F65" s="4">
        <v>15049906</v>
      </c>
      <c r="H65" s="127"/>
      <c r="J65" s="170">
        <v>0</v>
      </c>
    </row>
    <row r="66" spans="2:10" x14ac:dyDescent="0.2">
      <c r="B66" s="90" t="s">
        <v>212</v>
      </c>
      <c r="C66" s="18" t="s">
        <v>62</v>
      </c>
      <c r="D66" s="4">
        <f>ROUND(VLOOKUP(B66,'2022'!$A$2:$D$101,2,0),1)+1</f>
        <v>28042056</v>
      </c>
      <c r="E66" s="4"/>
      <c r="F66" s="4">
        <v>10526355</v>
      </c>
      <c r="H66" s="127"/>
      <c r="J66" s="170">
        <v>-1</v>
      </c>
    </row>
    <row r="67" spans="2:10" x14ac:dyDescent="0.2">
      <c r="B67" s="7"/>
      <c r="D67" s="4"/>
      <c r="E67" s="4"/>
      <c r="F67" s="4"/>
      <c r="H67" s="127"/>
    </row>
    <row r="68" spans="2:10" x14ac:dyDescent="0.2">
      <c r="B68" s="7"/>
      <c r="C68" s="5" t="s">
        <v>246</v>
      </c>
      <c r="D68" s="72">
        <f>+D9-D33</f>
        <v>664810513</v>
      </c>
      <c r="E68" s="3"/>
      <c r="F68" s="72">
        <f>+F9-F33</f>
        <v>762379618</v>
      </c>
      <c r="H68" s="127"/>
    </row>
    <row r="69" spans="2:10" x14ac:dyDescent="0.2">
      <c r="B69" s="7"/>
      <c r="C69" s="5"/>
      <c r="D69" s="86"/>
      <c r="E69" s="86"/>
      <c r="F69" s="86"/>
    </row>
    <row r="70" spans="2:10" x14ac:dyDescent="0.2">
      <c r="D70" s="15"/>
      <c r="E70" s="15"/>
      <c r="F70" s="15"/>
    </row>
    <row r="71" spans="2:10" x14ac:dyDescent="0.2">
      <c r="D71" s="15"/>
      <c r="E71" s="15"/>
      <c r="F71" s="15"/>
    </row>
    <row r="72" spans="2:10" x14ac:dyDescent="0.2">
      <c r="D72" s="1"/>
    </row>
    <row r="73" spans="2:10" x14ac:dyDescent="0.2">
      <c r="D73" s="1"/>
    </row>
    <row r="74" spans="2:10" s="5" customFormat="1" x14ac:dyDescent="0.2">
      <c r="B74" s="5" t="s">
        <v>349</v>
      </c>
      <c r="D74" s="168" t="s">
        <v>337</v>
      </c>
      <c r="H74" s="68"/>
    </row>
    <row r="75" spans="2:10" x14ac:dyDescent="0.2">
      <c r="B75" s="5" t="s">
        <v>18</v>
      </c>
      <c r="D75" s="147" t="s">
        <v>338</v>
      </c>
      <c r="E75" s="6"/>
    </row>
    <row r="76" spans="2:10" s="18" customFormat="1" x14ac:dyDescent="0.2">
      <c r="B76" s="160" t="s">
        <v>350</v>
      </c>
      <c r="D76" s="160" t="s">
        <v>339</v>
      </c>
      <c r="E76" s="139"/>
      <c r="H76" s="90"/>
    </row>
    <row r="77" spans="2:10" s="18" customFormat="1" x14ac:dyDescent="0.2">
      <c r="B77" s="161"/>
      <c r="D77" s="160" t="s">
        <v>340</v>
      </c>
      <c r="E77" s="161"/>
      <c r="H77" s="90"/>
    </row>
    <row r="103" spans="4:4" x14ac:dyDescent="0.2">
      <c r="D103" s="80" t="s">
        <v>3</v>
      </c>
    </row>
  </sheetData>
  <mergeCells count="5">
    <mergeCell ref="B1:H1"/>
    <mergeCell ref="B2:H2"/>
    <mergeCell ref="B3:H3"/>
    <mergeCell ref="B4:H4"/>
    <mergeCell ref="B5:H5"/>
  </mergeCells>
  <printOptions horizontalCentered="1"/>
  <pageMargins left="1.3779527559055118" right="0.9055118110236221" top="0.98425196850393704" bottom="0.59055118110236227" header="1.1023622047244095" footer="1.1417322834645669"/>
  <pageSetup scale="64" orientation="portrait" horizontalDpi="4294967294" r:id="rId1"/>
  <headerFooter alignWithMargins="0">
    <oddFooter>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6"/>
  <sheetViews>
    <sheetView view="pageBreakPreview" topLeftCell="H31" zoomScaleNormal="100" zoomScaleSheetLayoutView="100" workbookViewId="0">
      <selection activeCell="N47" sqref="N47:P47"/>
    </sheetView>
  </sheetViews>
  <sheetFormatPr baseColWidth="10" defaultRowHeight="12.75" x14ac:dyDescent="0.2"/>
  <cols>
    <col min="1" max="1" width="9.85546875" customWidth="1"/>
    <col min="2" max="4" width="21.85546875" style="13" bestFit="1" customWidth="1"/>
    <col min="5" max="5" width="13.7109375" bestFit="1" customWidth="1"/>
    <col min="6" max="6" width="15.7109375" bestFit="1" customWidth="1"/>
    <col min="7" max="7" width="1.28515625" customWidth="1"/>
    <col min="8" max="8" width="16.140625" customWidth="1"/>
    <col min="9" max="9" width="22.42578125" bestFit="1" customWidth="1"/>
    <col min="10" max="10" width="19.85546875" customWidth="1"/>
    <col min="11" max="11" width="22.42578125" bestFit="1" customWidth="1"/>
    <col min="12" max="12" width="1.5703125" customWidth="1"/>
    <col min="13" max="13" width="14" customWidth="1"/>
    <col min="14" max="14" width="22.28515625" customWidth="1"/>
    <col min="15" max="15" width="19.7109375" customWidth="1"/>
    <col min="16" max="16" width="22" customWidth="1"/>
    <col min="17" max="17" width="16.42578125" bestFit="1" customWidth="1"/>
  </cols>
  <sheetData>
    <row r="1" spans="1:18" x14ac:dyDescent="0.2">
      <c r="H1" s="100">
        <f>66802593857-B34</f>
        <v>-1</v>
      </c>
      <c r="I1" s="100">
        <f>34734984083-B50</f>
        <v>-1</v>
      </c>
      <c r="J1" s="100">
        <f>1507969533-B64</f>
        <v>0</v>
      </c>
      <c r="K1" s="100">
        <f>843159020-B86</f>
        <v>1</v>
      </c>
    </row>
    <row r="2" spans="1:18" ht="41.25" customHeight="1" x14ac:dyDescent="0.2">
      <c r="A2" s="11" t="s">
        <v>1</v>
      </c>
      <c r="B2" s="55" t="s">
        <v>50</v>
      </c>
      <c r="C2" s="12" t="s">
        <v>51</v>
      </c>
      <c r="D2" s="12" t="s">
        <v>52</v>
      </c>
      <c r="E2" s="12" t="s">
        <v>53</v>
      </c>
      <c r="H2" s="51" t="s">
        <v>357</v>
      </c>
      <c r="M2" s="51" t="s">
        <v>358</v>
      </c>
    </row>
    <row r="3" spans="1:18" x14ac:dyDescent="0.2">
      <c r="A3" t="s">
        <v>124</v>
      </c>
      <c r="B3" s="13">
        <f>VLOOKUP(A3,'[1]Exportar (81)'!$A$9:$G$847,7,0)</f>
        <v>26900</v>
      </c>
      <c r="C3" s="94">
        <f>+B3</f>
        <v>26900</v>
      </c>
      <c r="D3" s="94">
        <v>0</v>
      </c>
      <c r="E3">
        <f>LEN(A3)</f>
        <v>6</v>
      </c>
      <c r="F3" s="99">
        <f>+B3-C3-D3</f>
        <v>0</v>
      </c>
    </row>
    <row r="4" spans="1:18" x14ac:dyDescent="0.2">
      <c r="A4" t="s">
        <v>125</v>
      </c>
      <c r="B4" s="13">
        <f>VLOOKUP(A4,'[1]Exportar (81)'!$A$9:$G$847,7,0)</f>
        <v>587278</v>
      </c>
      <c r="C4" s="94">
        <f t="shared" ref="C4" si="0">+B4</f>
        <v>587278</v>
      </c>
      <c r="D4" s="94">
        <v>0</v>
      </c>
      <c r="E4">
        <f>LEN(A4)</f>
        <v>6</v>
      </c>
      <c r="F4" s="99">
        <f t="shared" ref="F4:F6" si="1">+B4-C4-D4</f>
        <v>0</v>
      </c>
      <c r="H4" s="56" t="s">
        <v>94</v>
      </c>
      <c r="I4" s="56" t="s">
        <v>95</v>
      </c>
      <c r="J4" s="56" t="s">
        <v>96</v>
      </c>
      <c r="K4" s="56" t="s">
        <v>97</v>
      </c>
      <c r="M4" s="47" t="s">
        <v>94</v>
      </c>
      <c r="N4" s="47" t="s">
        <v>95</v>
      </c>
      <c r="O4" s="47" t="s">
        <v>96</v>
      </c>
      <c r="P4" s="47" t="s">
        <v>97</v>
      </c>
    </row>
    <row r="5" spans="1:18" x14ac:dyDescent="0.2">
      <c r="A5" t="s">
        <v>126</v>
      </c>
      <c r="B5" s="13">
        <f>VLOOKUP(A5,'[1]Exportar (81)'!$A$9:$G$847,7,0)</f>
        <v>112560</v>
      </c>
      <c r="C5" s="94">
        <f>+O5</f>
        <v>0</v>
      </c>
      <c r="D5" s="94">
        <f>+P5</f>
        <v>112560</v>
      </c>
      <c r="E5">
        <f t="shared" ref="E5:E7" si="2">LEN(A5)</f>
        <v>6</v>
      </c>
      <c r="F5" s="99">
        <f t="shared" si="1"/>
        <v>0</v>
      </c>
      <c r="H5" s="101" t="s">
        <v>126</v>
      </c>
      <c r="I5" s="102">
        <f>+I6</f>
        <v>112560156</v>
      </c>
      <c r="J5" s="102">
        <f>+J6</f>
        <v>0</v>
      </c>
      <c r="K5" s="102">
        <f>+K6</f>
        <v>112560156</v>
      </c>
      <c r="L5" s="51"/>
      <c r="M5" s="101" t="s">
        <v>126</v>
      </c>
      <c r="N5" s="103">
        <f t="shared" ref="N5:N9" si="3">+ROUND((I5/1000),0)</f>
        <v>112560</v>
      </c>
      <c r="O5" s="103">
        <f t="shared" ref="O5:O9" si="4">+ROUND((J5/1000),0)</f>
        <v>0</v>
      </c>
      <c r="P5" s="103">
        <f t="shared" ref="P5:P9" si="5">+ROUND((K5/1000),0)</f>
        <v>112560</v>
      </c>
      <c r="Q5" s="142">
        <f>VLOOKUP(M5,$A$3:$D$101,3,0)-O5</f>
        <v>0</v>
      </c>
      <c r="R5" s="142">
        <f>VLOOKUP(M5,$A$3:$D$101,4,0)-P5</f>
        <v>0</v>
      </c>
    </row>
    <row r="6" spans="1:18" x14ac:dyDescent="0.2">
      <c r="A6" t="s">
        <v>127</v>
      </c>
      <c r="B6" s="13">
        <f>VLOOKUP(A6,'[1]Exportar (81)'!$A$9:$G$847,7,0)</f>
        <v>48157292</v>
      </c>
      <c r="C6" s="94">
        <f>+O9</f>
        <v>21987957</v>
      </c>
      <c r="D6" s="94">
        <f>+P9</f>
        <v>26169334</v>
      </c>
      <c r="E6">
        <f t="shared" si="2"/>
        <v>6</v>
      </c>
      <c r="F6" s="99">
        <f t="shared" si="1"/>
        <v>1</v>
      </c>
      <c r="H6" s="101" t="s">
        <v>228</v>
      </c>
      <c r="I6" s="102">
        <f>+I7+I8</f>
        <v>112560156</v>
      </c>
      <c r="J6" s="102">
        <f>+J7+J8</f>
        <v>0</v>
      </c>
      <c r="K6" s="102">
        <f>+K7+K8</f>
        <v>112560156</v>
      </c>
      <c r="L6" s="51"/>
      <c r="M6" s="101" t="s">
        <v>228</v>
      </c>
      <c r="N6" s="103">
        <f t="shared" si="3"/>
        <v>112560</v>
      </c>
      <c r="O6" s="103">
        <f t="shared" si="4"/>
        <v>0</v>
      </c>
      <c r="P6" s="103">
        <f t="shared" si="5"/>
        <v>112560</v>
      </c>
    </row>
    <row r="7" spans="1:18" x14ac:dyDescent="0.2">
      <c r="A7" s="144" t="s">
        <v>323</v>
      </c>
      <c r="B7" s="13">
        <f>VLOOKUP(A7,'[1]Exportar (81)'!$A$9:$G$847,7,0)</f>
        <v>384684663</v>
      </c>
      <c r="C7" s="151">
        <f>+O17</f>
        <v>34145</v>
      </c>
      <c r="D7" s="151">
        <f>+P17</f>
        <v>384650518</v>
      </c>
      <c r="E7">
        <f t="shared" si="2"/>
        <v>6</v>
      </c>
      <c r="H7" s="56" t="s">
        <v>229</v>
      </c>
      <c r="I7" s="79">
        <v>13059593</v>
      </c>
      <c r="J7" s="79">
        <v>0</v>
      </c>
      <c r="K7" s="79">
        <v>13059593</v>
      </c>
      <c r="M7" s="56" t="s">
        <v>229</v>
      </c>
      <c r="N7" s="48">
        <f t="shared" si="3"/>
        <v>13060</v>
      </c>
      <c r="O7" s="48">
        <f t="shared" si="4"/>
        <v>0</v>
      </c>
      <c r="P7" s="48">
        <f t="shared" si="5"/>
        <v>13060</v>
      </c>
    </row>
    <row r="8" spans="1:18" x14ac:dyDescent="0.2">
      <c r="A8" t="s">
        <v>128</v>
      </c>
      <c r="B8" s="13">
        <f>VLOOKUP(A8,'[1]Exportar (81)'!$A$9:$G$847,7,0)</f>
        <v>412429274</v>
      </c>
      <c r="C8" s="94">
        <f>+O22</f>
        <v>370488287</v>
      </c>
      <c r="D8" s="94">
        <f>+P22</f>
        <v>41940987</v>
      </c>
      <c r="E8">
        <f t="shared" ref="E8:E25" si="6">LEN(A8)</f>
        <v>6</v>
      </c>
      <c r="F8" s="99">
        <f>+B8-C8-D8</f>
        <v>0</v>
      </c>
      <c r="H8" s="56" t="s">
        <v>230</v>
      </c>
      <c r="I8" s="79">
        <v>99500563</v>
      </c>
      <c r="J8" s="79">
        <v>0</v>
      </c>
      <c r="K8" s="79">
        <v>99500563</v>
      </c>
      <c r="M8" s="56" t="s">
        <v>230</v>
      </c>
      <c r="N8" s="48">
        <f t="shared" si="3"/>
        <v>99501</v>
      </c>
      <c r="O8" s="48">
        <f t="shared" si="4"/>
        <v>0</v>
      </c>
      <c r="P8" s="48">
        <f t="shared" si="5"/>
        <v>99501</v>
      </c>
    </row>
    <row r="9" spans="1:18" x14ac:dyDescent="0.2">
      <c r="A9" s="125" t="s">
        <v>307</v>
      </c>
      <c r="B9" s="13">
        <f>VLOOKUP(A9,'[1]Exportar (81)'!$A$9:$G$847,7,0)</f>
        <v>-2671583</v>
      </c>
      <c r="C9" s="94">
        <f>+O35</f>
        <v>0</v>
      </c>
      <c r="D9" s="94">
        <f>+P35</f>
        <v>-2671583</v>
      </c>
      <c r="E9">
        <f t="shared" si="6"/>
        <v>6</v>
      </c>
      <c r="F9" s="99">
        <f t="shared" ref="F9:F26" si="7">+B9-C9-D9</f>
        <v>0</v>
      </c>
      <c r="H9" s="101" t="s">
        <v>127</v>
      </c>
      <c r="I9" s="102">
        <f>I10+I12+I15</f>
        <v>48157291520.740005</v>
      </c>
      <c r="J9" s="102">
        <f>J10+J12+J15</f>
        <v>21987957178.139999</v>
      </c>
      <c r="K9" s="102">
        <f>K10+K12+K15</f>
        <v>26169334342.600002</v>
      </c>
      <c r="L9" s="51"/>
      <c r="M9" s="101" t="s">
        <v>127</v>
      </c>
      <c r="N9" s="103">
        <f t="shared" si="3"/>
        <v>48157292</v>
      </c>
      <c r="O9" s="103">
        <f t="shared" si="4"/>
        <v>21987957</v>
      </c>
      <c r="P9" s="103">
        <f t="shared" si="5"/>
        <v>26169334</v>
      </c>
      <c r="Q9" s="142">
        <f>VLOOKUP(M9,$A$3:$D$101,3,0)-O9</f>
        <v>0</v>
      </c>
      <c r="R9" s="142">
        <f>VLOOKUP(M9,$A$3:$D$101,4,0)-P9</f>
        <v>0</v>
      </c>
    </row>
    <row r="10" spans="1:18" x14ac:dyDescent="0.2">
      <c r="A10" t="s">
        <v>132</v>
      </c>
      <c r="B10" s="13">
        <f>VLOOKUP(A10,'[1]Exportar (81)'!$A$9:$G$847,7,0)</f>
        <v>0</v>
      </c>
      <c r="C10" s="94">
        <v>0</v>
      </c>
      <c r="D10" s="94">
        <f t="shared" ref="D10:D25" si="8">+B10</f>
        <v>0</v>
      </c>
      <c r="E10">
        <f t="shared" si="6"/>
        <v>6</v>
      </c>
      <c r="F10" s="99">
        <f t="shared" si="7"/>
        <v>0</v>
      </c>
      <c r="H10" s="101" t="s">
        <v>242</v>
      </c>
      <c r="I10" s="102">
        <f>+I11</f>
        <v>0</v>
      </c>
      <c r="J10" s="102">
        <f>+J11</f>
        <v>0</v>
      </c>
      <c r="K10" s="102">
        <f>+K11</f>
        <v>0</v>
      </c>
      <c r="L10" s="51"/>
      <c r="M10" s="101" t="s">
        <v>242</v>
      </c>
      <c r="N10" s="103">
        <f t="shared" ref="N10:N11" si="9">+ROUND((I10/1000),0)</f>
        <v>0</v>
      </c>
      <c r="O10" s="103">
        <f t="shared" ref="O10:O11" si="10">+ROUND((J10/1000),0)</f>
        <v>0</v>
      </c>
      <c r="P10" s="103">
        <f t="shared" ref="P10:P11" si="11">+ROUND((K10/1000),0)</f>
        <v>0</v>
      </c>
    </row>
    <row r="11" spans="1:18" x14ac:dyDescent="0.2">
      <c r="A11" t="s">
        <v>133</v>
      </c>
      <c r="B11" s="13">
        <f>VLOOKUP(A11,'[1]Exportar (81)'!$A$9:$G$847,7,0)</f>
        <v>560245</v>
      </c>
      <c r="C11" s="94">
        <v>0</v>
      </c>
      <c r="D11" s="94">
        <f t="shared" si="8"/>
        <v>560245</v>
      </c>
      <c r="E11">
        <f t="shared" si="6"/>
        <v>6</v>
      </c>
      <c r="F11" s="99">
        <f t="shared" si="7"/>
        <v>0</v>
      </c>
      <c r="H11" s="56" t="s">
        <v>243</v>
      </c>
      <c r="I11" s="57">
        <v>0</v>
      </c>
      <c r="J11" s="57">
        <v>0</v>
      </c>
      <c r="K11" s="57">
        <v>0</v>
      </c>
      <c r="M11" s="56" t="s">
        <v>243</v>
      </c>
      <c r="N11" s="48">
        <f t="shared" si="9"/>
        <v>0</v>
      </c>
      <c r="O11" s="48">
        <f t="shared" si="10"/>
        <v>0</v>
      </c>
      <c r="P11" s="48">
        <f t="shared" si="11"/>
        <v>0</v>
      </c>
    </row>
    <row r="12" spans="1:18" x14ac:dyDescent="0.2">
      <c r="A12" t="s">
        <v>134</v>
      </c>
      <c r="B12" s="13">
        <f>VLOOKUP(A12,'[1]Exportar (81)'!$A$9:$G$847,7,0)</f>
        <v>323733</v>
      </c>
      <c r="C12" s="94">
        <v>0</v>
      </c>
      <c r="D12" s="94">
        <f t="shared" si="8"/>
        <v>323733</v>
      </c>
      <c r="E12">
        <f t="shared" si="6"/>
        <v>6</v>
      </c>
      <c r="F12" s="99">
        <f t="shared" si="7"/>
        <v>0</v>
      </c>
      <c r="H12" s="101" t="s">
        <v>319</v>
      </c>
      <c r="I12" s="102">
        <f>+I13+I14</f>
        <v>28855824812.740002</v>
      </c>
      <c r="J12" s="102">
        <f>+J13+J14</f>
        <v>2686490470.1399999</v>
      </c>
      <c r="K12" s="102">
        <f>+K13+K14</f>
        <v>26169334342.600002</v>
      </c>
      <c r="L12" s="51"/>
      <c r="M12" s="101" t="s">
        <v>319</v>
      </c>
      <c r="N12" s="103">
        <f t="shared" ref="N12:N13" si="12">+ROUND((I12/1000),0)</f>
        <v>28855825</v>
      </c>
      <c r="O12" s="103">
        <f t="shared" ref="O12:O13" si="13">+ROUND((J12/1000),0)</f>
        <v>2686490</v>
      </c>
      <c r="P12" s="103">
        <f t="shared" ref="P12:P13" si="14">+ROUND((K12/1000),0)</f>
        <v>26169334</v>
      </c>
    </row>
    <row r="13" spans="1:18" ht="13.5" customHeight="1" x14ac:dyDescent="0.2">
      <c r="A13" t="s">
        <v>135</v>
      </c>
      <c r="B13" s="13">
        <f>VLOOKUP(A13,'[1]Exportar (81)'!$A$9:$G$847,7,0)</f>
        <v>870360</v>
      </c>
      <c r="C13" s="94">
        <v>0</v>
      </c>
      <c r="D13" s="94">
        <f t="shared" si="8"/>
        <v>870360</v>
      </c>
      <c r="E13">
        <f t="shared" si="6"/>
        <v>6</v>
      </c>
      <c r="F13" s="99">
        <f t="shared" si="7"/>
        <v>0</v>
      </c>
      <c r="H13" s="58" t="s">
        <v>325</v>
      </c>
      <c r="I13" s="79">
        <v>89813886</v>
      </c>
      <c r="J13" s="79"/>
      <c r="K13" s="79">
        <v>89813886</v>
      </c>
      <c r="M13" s="58" t="s">
        <v>325</v>
      </c>
      <c r="N13" s="48">
        <f t="shared" si="12"/>
        <v>89814</v>
      </c>
      <c r="O13" s="48">
        <f t="shared" si="13"/>
        <v>0</v>
      </c>
      <c r="P13" s="48">
        <f t="shared" si="14"/>
        <v>89814</v>
      </c>
    </row>
    <row r="14" spans="1:18" ht="12.75" customHeight="1" x14ac:dyDescent="0.2">
      <c r="A14" t="s">
        <v>136</v>
      </c>
      <c r="B14" s="13">
        <f>VLOOKUP(A14,'[1]Exportar (81)'!$A$9:$G$847,7,0)</f>
        <v>843</v>
      </c>
      <c r="C14" s="94">
        <v>0</v>
      </c>
      <c r="D14" s="94">
        <f t="shared" si="8"/>
        <v>843</v>
      </c>
      <c r="E14">
        <f t="shared" si="6"/>
        <v>6</v>
      </c>
      <c r="F14" s="99">
        <f t="shared" si="7"/>
        <v>0</v>
      </c>
      <c r="H14" s="58" t="s">
        <v>320</v>
      </c>
      <c r="I14" s="79">
        <v>28766010926.740002</v>
      </c>
      <c r="J14" s="79">
        <v>2686490470.1399999</v>
      </c>
      <c r="K14" s="79">
        <v>26079520456.600002</v>
      </c>
      <c r="M14" s="58" t="s">
        <v>320</v>
      </c>
      <c r="N14" s="48">
        <f t="shared" ref="N14:N17" si="15">+ROUND((I14/1000),0)</f>
        <v>28766011</v>
      </c>
      <c r="O14" s="48">
        <f t="shared" ref="O14:O17" si="16">+ROUND((J14/1000),0)</f>
        <v>2686490</v>
      </c>
      <c r="P14" s="48">
        <f t="shared" ref="P14:P17" si="17">+ROUND((K14/1000),0)</f>
        <v>26079520</v>
      </c>
    </row>
    <row r="15" spans="1:18" ht="13.5" customHeight="1" x14ac:dyDescent="0.2">
      <c r="A15" t="s">
        <v>137</v>
      </c>
      <c r="B15" s="13">
        <f>VLOOKUP(A15,'[1]Exportar (81)'!$A$9:$G$847,7,0)</f>
        <v>6870052</v>
      </c>
      <c r="C15" s="94">
        <v>0</v>
      </c>
      <c r="D15" s="94">
        <f t="shared" si="8"/>
        <v>6870052</v>
      </c>
      <c r="E15">
        <f t="shared" si="6"/>
        <v>6</v>
      </c>
      <c r="F15" s="99">
        <f t="shared" si="7"/>
        <v>0</v>
      </c>
      <c r="H15" s="104" t="s">
        <v>214</v>
      </c>
      <c r="I15" s="102">
        <f>+I16</f>
        <v>19301466708</v>
      </c>
      <c r="J15" s="102">
        <f>+J16</f>
        <v>19301466708</v>
      </c>
      <c r="K15" s="102">
        <f>+K16</f>
        <v>0</v>
      </c>
      <c r="L15" s="51"/>
      <c r="M15" s="104" t="s">
        <v>214</v>
      </c>
      <c r="N15" s="103">
        <f t="shared" si="15"/>
        <v>19301467</v>
      </c>
      <c r="O15" s="103">
        <f t="shared" si="16"/>
        <v>19301467</v>
      </c>
      <c r="P15" s="103">
        <f t="shared" si="17"/>
        <v>0</v>
      </c>
    </row>
    <row r="16" spans="1:18" x14ac:dyDescent="0.2">
      <c r="A16" t="s">
        <v>138</v>
      </c>
      <c r="B16" s="13">
        <f>VLOOKUP(A16,'[1]Exportar (81)'!$A$9:$G$847,7,0)</f>
        <v>5937887</v>
      </c>
      <c r="C16" s="94">
        <v>0</v>
      </c>
      <c r="D16" s="94">
        <f t="shared" si="8"/>
        <v>5937887</v>
      </c>
      <c r="E16">
        <f t="shared" si="6"/>
        <v>6</v>
      </c>
      <c r="F16" s="99">
        <f t="shared" si="7"/>
        <v>0</v>
      </c>
      <c r="H16" s="56" t="s">
        <v>215</v>
      </c>
      <c r="I16" s="150">
        <v>19301466708</v>
      </c>
      <c r="J16" s="79">
        <v>19301466708</v>
      </c>
      <c r="K16" s="79">
        <v>0</v>
      </c>
      <c r="M16" s="56" t="s">
        <v>215</v>
      </c>
      <c r="N16" s="48">
        <f t="shared" si="15"/>
        <v>19301467</v>
      </c>
      <c r="O16" s="48">
        <f t="shared" si="16"/>
        <v>19301467</v>
      </c>
      <c r="P16" s="48">
        <f t="shared" si="17"/>
        <v>0</v>
      </c>
    </row>
    <row r="17" spans="1:18" x14ac:dyDescent="0.2">
      <c r="A17" t="s">
        <v>139</v>
      </c>
      <c r="B17" s="13">
        <f>VLOOKUP(A17,'[1]Exportar (81)'!$A$9:$G$847,7,0)</f>
        <v>1269502</v>
      </c>
      <c r="C17" s="94">
        <v>0</v>
      </c>
      <c r="D17" s="94">
        <f t="shared" si="8"/>
        <v>1269502</v>
      </c>
      <c r="E17">
        <f t="shared" si="6"/>
        <v>6</v>
      </c>
      <c r="F17" s="99">
        <f t="shared" si="7"/>
        <v>0</v>
      </c>
      <c r="H17" s="101" t="s">
        <v>323</v>
      </c>
      <c r="I17" s="102">
        <f>+I20+I18</f>
        <v>384684662805</v>
      </c>
      <c r="J17" s="102">
        <f>+J20+J18</f>
        <v>34145029</v>
      </c>
      <c r="K17" s="102">
        <f>+K20+K18</f>
        <v>384650517776</v>
      </c>
      <c r="M17" s="101" t="s">
        <v>323</v>
      </c>
      <c r="N17" s="103">
        <f t="shared" si="15"/>
        <v>384684663</v>
      </c>
      <c r="O17" s="103">
        <f t="shared" si="16"/>
        <v>34145</v>
      </c>
      <c r="P17" s="103">
        <f t="shared" si="17"/>
        <v>384650518</v>
      </c>
      <c r="Q17" s="142">
        <f>VLOOKUP(M17,$A$3:$D$101,3,0)-O17</f>
        <v>0</v>
      </c>
      <c r="R17" s="142">
        <f>VLOOKUP(M17,$A$3:$D$101,4,0)-P17</f>
        <v>0</v>
      </c>
    </row>
    <row r="18" spans="1:18" x14ac:dyDescent="0.2">
      <c r="A18" t="s">
        <v>140</v>
      </c>
      <c r="B18" s="13">
        <f>VLOOKUP(A18,'[1]Exportar (81)'!$A$9:$G$847,7,0)</f>
        <v>7417</v>
      </c>
      <c r="C18" s="94">
        <v>0</v>
      </c>
      <c r="D18" s="94">
        <f t="shared" si="8"/>
        <v>7417</v>
      </c>
      <c r="E18">
        <f t="shared" si="6"/>
        <v>6</v>
      </c>
      <c r="F18" s="99">
        <f t="shared" si="7"/>
        <v>0</v>
      </c>
      <c r="H18" s="101" t="s">
        <v>345</v>
      </c>
      <c r="I18" s="102">
        <f>+I19</f>
        <v>384584018416</v>
      </c>
      <c r="J18" s="102">
        <f>+J19</f>
        <v>0</v>
      </c>
      <c r="K18" s="102">
        <f>+K19</f>
        <v>384584018416</v>
      </c>
      <c r="M18" s="101" t="s">
        <v>345</v>
      </c>
      <c r="N18" s="103">
        <f>+N19</f>
        <v>384584018</v>
      </c>
      <c r="O18" s="103">
        <f>+O19</f>
        <v>0</v>
      </c>
      <c r="P18" s="103">
        <f>+P19</f>
        <v>384584018</v>
      </c>
      <c r="Q18" s="142"/>
      <c r="R18" s="142"/>
    </row>
    <row r="19" spans="1:18" x14ac:dyDescent="0.2">
      <c r="A19" t="s">
        <v>141</v>
      </c>
      <c r="B19" s="13">
        <f>VLOOKUP(A19,'[1]Exportar (81)'!$A$9:$G$847,7,0)</f>
        <v>2819449677</v>
      </c>
      <c r="C19" s="94">
        <v>0</v>
      </c>
      <c r="D19" s="94">
        <f t="shared" si="8"/>
        <v>2819449677</v>
      </c>
      <c r="E19">
        <f t="shared" si="6"/>
        <v>6</v>
      </c>
      <c r="F19" s="99">
        <f t="shared" si="7"/>
        <v>0</v>
      </c>
      <c r="H19" s="56" t="s">
        <v>346</v>
      </c>
      <c r="I19" s="79">
        <v>384584018416</v>
      </c>
      <c r="J19" s="79">
        <v>0</v>
      </c>
      <c r="K19" s="79">
        <v>384584018416</v>
      </c>
      <c r="M19" s="56" t="s">
        <v>346</v>
      </c>
      <c r="N19" s="48">
        <f t="shared" ref="N19" si="18">+ROUND((I19/1000),0)</f>
        <v>384584018</v>
      </c>
      <c r="O19" s="48">
        <f t="shared" ref="O19" si="19">+ROUND((J19/1000),0)</f>
        <v>0</v>
      </c>
      <c r="P19" s="48">
        <f t="shared" ref="P19" si="20">+ROUND((K19/1000),0)</f>
        <v>384584018</v>
      </c>
      <c r="Q19" s="142"/>
      <c r="R19" s="142"/>
    </row>
    <row r="20" spans="1:18" x14ac:dyDescent="0.2">
      <c r="A20" t="s">
        <v>142</v>
      </c>
      <c r="B20" s="13">
        <f>VLOOKUP(A20,'[1]Exportar (81)'!$A$9:$G$847,7,0)</f>
        <v>-17664944</v>
      </c>
      <c r="C20" s="94">
        <v>0</v>
      </c>
      <c r="D20" s="94">
        <f t="shared" si="8"/>
        <v>-17664944</v>
      </c>
      <c r="E20">
        <f t="shared" si="6"/>
        <v>6</v>
      </c>
      <c r="F20" s="99">
        <f t="shared" si="7"/>
        <v>0</v>
      </c>
      <c r="H20" s="101" t="s">
        <v>326</v>
      </c>
      <c r="I20" s="102">
        <f>+I21</f>
        <v>100644389</v>
      </c>
      <c r="J20" s="102">
        <f>+J21</f>
        <v>34145029</v>
      </c>
      <c r="K20" s="102">
        <f>+K21</f>
        <v>66499360</v>
      </c>
      <c r="M20" s="101" t="s">
        <v>326</v>
      </c>
      <c r="N20" s="103">
        <f>+N21</f>
        <v>100644</v>
      </c>
      <c r="O20" s="103">
        <f>+O21</f>
        <v>34145</v>
      </c>
      <c r="P20" s="103">
        <f>+P21</f>
        <v>66499</v>
      </c>
    </row>
    <row r="21" spans="1:18" x14ac:dyDescent="0.2">
      <c r="A21" t="s">
        <v>188</v>
      </c>
      <c r="B21" s="13">
        <f>VLOOKUP(A21,'[1]Exportar (81)'!$A$9:$G$847,7,0)</f>
        <v>0</v>
      </c>
      <c r="C21" s="94">
        <v>0</v>
      </c>
      <c r="D21" s="94">
        <f t="shared" si="8"/>
        <v>0</v>
      </c>
      <c r="E21">
        <f t="shared" si="6"/>
        <v>6</v>
      </c>
      <c r="F21" s="99">
        <f t="shared" si="7"/>
        <v>0</v>
      </c>
      <c r="H21" s="56" t="s">
        <v>327</v>
      </c>
      <c r="I21" s="79">
        <v>100644389</v>
      </c>
      <c r="J21" s="79">
        <v>34145029</v>
      </c>
      <c r="K21" s="79">
        <v>66499360</v>
      </c>
      <c r="M21" s="56" t="s">
        <v>327</v>
      </c>
      <c r="N21" s="48">
        <f t="shared" ref="N21:P22" si="21">+ROUND((I21/1000),0)</f>
        <v>100644</v>
      </c>
      <c r="O21" s="48">
        <f t="shared" si="21"/>
        <v>34145</v>
      </c>
      <c r="P21" s="48">
        <f t="shared" si="21"/>
        <v>66499</v>
      </c>
    </row>
    <row r="22" spans="1:18" x14ac:dyDescent="0.2">
      <c r="A22" t="s">
        <v>143</v>
      </c>
      <c r="B22" s="13">
        <f>VLOOKUP(A22,'[1]Exportar (81)'!$A$9:$G$847,7,0)</f>
        <v>23954913713</v>
      </c>
      <c r="C22" s="94">
        <v>0</v>
      </c>
      <c r="D22" s="94">
        <f t="shared" si="8"/>
        <v>23954913713</v>
      </c>
      <c r="E22">
        <f t="shared" si="6"/>
        <v>6</v>
      </c>
      <c r="F22" s="99">
        <f t="shared" si="7"/>
        <v>0</v>
      </c>
      <c r="H22" s="101" t="s">
        <v>128</v>
      </c>
      <c r="I22" s="102">
        <f>I23+I25+I27+I29+I31+I33</f>
        <v>412429273942.43005</v>
      </c>
      <c r="J22" s="102">
        <f>J23+J25+J27+J29+J31+J33</f>
        <v>370488286669.04004</v>
      </c>
      <c r="K22" s="102">
        <f>K23+K25+K27+K29+K31+K33</f>
        <v>41940987273.389999</v>
      </c>
      <c r="L22" s="51"/>
      <c r="M22" s="101" t="s">
        <v>128</v>
      </c>
      <c r="N22" s="103">
        <f t="shared" si="21"/>
        <v>412429274</v>
      </c>
      <c r="O22" s="103">
        <f t="shared" si="21"/>
        <v>370488287</v>
      </c>
      <c r="P22" s="103">
        <f t="shared" si="21"/>
        <v>41940987</v>
      </c>
      <c r="Q22" s="142">
        <f>VLOOKUP(M22,$A$3:$D$101,3,0)-O22</f>
        <v>0</v>
      </c>
      <c r="R22" s="142">
        <f>VLOOKUP(M22,$A$3:$D$101,4,0)-P22</f>
        <v>0</v>
      </c>
    </row>
    <row r="23" spans="1:18" x14ac:dyDescent="0.2">
      <c r="A23" t="s">
        <v>144</v>
      </c>
      <c r="B23" s="13">
        <f>VLOOKUP(A23,'[1]Exportar (81)'!$A$9:$G$847,7,0)</f>
        <v>1779703524</v>
      </c>
      <c r="C23" s="94">
        <v>0</v>
      </c>
      <c r="D23" s="94">
        <f t="shared" si="8"/>
        <v>1779703524</v>
      </c>
      <c r="E23">
        <f t="shared" si="6"/>
        <v>6</v>
      </c>
      <c r="F23" s="99">
        <f t="shared" si="7"/>
        <v>0</v>
      </c>
      <c r="H23" s="101" t="s">
        <v>328</v>
      </c>
      <c r="I23" s="102">
        <f>+I24</f>
        <v>63955089.149999999</v>
      </c>
      <c r="J23" s="102">
        <f>+J24</f>
        <v>63955089.149999999</v>
      </c>
      <c r="K23" s="102">
        <f>+K24</f>
        <v>0</v>
      </c>
      <c r="L23" s="51"/>
      <c r="M23" s="101" t="s">
        <v>328</v>
      </c>
      <c r="N23" s="103">
        <f t="shared" ref="N23:N24" si="22">+ROUND((I23/1000),0)</f>
        <v>63955</v>
      </c>
      <c r="O23" s="103">
        <f t="shared" ref="O23:O24" si="23">+ROUND((J23/1000),0)</f>
        <v>63955</v>
      </c>
      <c r="P23" s="103">
        <f t="shared" ref="P23:P24" si="24">+ROUND((K23/1000),0)</f>
        <v>0</v>
      </c>
    </row>
    <row r="24" spans="1:18" ht="12.75" customHeight="1" x14ac:dyDescent="0.2">
      <c r="A24" t="s">
        <v>145</v>
      </c>
      <c r="B24" s="13">
        <f>VLOOKUP(A24,'[1]Exportar (81)'!$A$9:$G$847,7,0)</f>
        <v>25551004036</v>
      </c>
      <c r="C24" s="94">
        <v>0</v>
      </c>
      <c r="D24" s="94">
        <f>+B24</f>
        <v>25551004036</v>
      </c>
      <c r="E24">
        <f t="shared" si="6"/>
        <v>6</v>
      </c>
      <c r="F24" s="99">
        <f t="shared" si="7"/>
        <v>0</v>
      </c>
      <c r="H24" s="56" t="s">
        <v>329</v>
      </c>
      <c r="I24" s="79">
        <v>63955089.149999999</v>
      </c>
      <c r="J24" s="150">
        <v>63955089.149999999</v>
      </c>
      <c r="K24" s="79">
        <v>0</v>
      </c>
      <c r="M24" s="56" t="s">
        <v>329</v>
      </c>
      <c r="N24" s="145">
        <f t="shared" si="22"/>
        <v>63955</v>
      </c>
      <c r="O24" s="145">
        <f t="shared" si="23"/>
        <v>63955</v>
      </c>
      <c r="P24" s="145">
        <f t="shared" si="24"/>
        <v>0</v>
      </c>
    </row>
    <row r="25" spans="1:18" ht="13.5" customHeight="1" x14ac:dyDescent="0.2">
      <c r="A25" t="s">
        <v>146</v>
      </c>
      <c r="B25" s="13">
        <f>VLOOKUP(A25,'[1]Exportar (81)'!$A$9:$G$847,7,0)</f>
        <v>-709230927</v>
      </c>
      <c r="C25" s="94">
        <v>0</v>
      </c>
      <c r="D25" s="94">
        <f t="shared" si="8"/>
        <v>-709230927</v>
      </c>
      <c r="E25">
        <f t="shared" si="6"/>
        <v>6</v>
      </c>
      <c r="F25" s="99">
        <f t="shared" si="7"/>
        <v>0</v>
      </c>
      <c r="G25" s="49"/>
      <c r="H25" s="101" t="s">
        <v>216</v>
      </c>
      <c r="I25" s="102">
        <f>+I26</f>
        <v>0</v>
      </c>
      <c r="J25" s="102">
        <f>+J26</f>
        <v>0</v>
      </c>
      <c r="K25" s="102">
        <f>+K26</f>
        <v>0</v>
      </c>
      <c r="L25" s="51"/>
      <c r="M25" s="101" t="s">
        <v>216</v>
      </c>
      <c r="N25" s="103">
        <f t="shared" ref="N25:P30" si="25">+ROUND((I25/1000),0)</f>
        <v>0</v>
      </c>
      <c r="O25" s="103">
        <f t="shared" si="25"/>
        <v>0</v>
      </c>
      <c r="P25" s="103">
        <f t="shared" si="25"/>
        <v>0</v>
      </c>
    </row>
    <row r="26" spans="1:18" x14ac:dyDescent="0.2">
      <c r="A26" s="146" t="s">
        <v>331</v>
      </c>
      <c r="B26" s="13">
        <f>VLOOKUP(A26,'[1]Exportar (81)'!$A$9:$G$847,7,0)</f>
        <v>-117759285</v>
      </c>
      <c r="C26" s="94">
        <v>0</v>
      </c>
      <c r="D26" s="94">
        <f t="shared" ref="D26" si="26">+B26</f>
        <v>-117759285</v>
      </c>
      <c r="E26">
        <f t="shared" ref="E26" si="27">LEN(A26)</f>
        <v>6</v>
      </c>
      <c r="F26" s="99">
        <f t="shared" si="7"/>
        <v>0</v>
      </c>
      <c r="H26" s="56" t="s">
        <v>217</v>
      </c>
      <c r="I26" s="79">
        <v>0</v>
      </c>
      <c r="J26" s="79">
        <v>0</v>
      </c>
      <c r="K26" s="79">
        <v>0</v>
      </c>
      <c r="M26" s="56" t="s">
        <v>217</v>
      </c>
      <c r="N26" s="48">
        <f t="shared" si="25"/>
        <v>0</v>
      </c>
      <c r="O26" s="48">
        <f t="shared" si="25"/>
        <v>0</v>
      </c>
      <c r="P26" s="48">
        <f t="shared" si="25"/>
        <v>0</v>
      </c>
    </row>
    <row r="27" spans="1:18" x14ac:dyDescent="0.2">
      <c r="A27" t="s">
        <v>239</v>
      </c>
      <c r="B27" s="13">
        <f>VLOOKUP(A27,'[1]Exportar (81)'!$A$9:$G$847,7,0)</f>
        <v>0</v>
      </c>
      <c r="C27" s="94">
        <v>0</v>
      </c>
      <c r="D27" s="94">
        <f>+B27</f>
        <v>0</v>
      </c>
      <c r="E27">
        <f t="shared" ref="E27:E33" si="28">LEN(A27)</f>
        <v>6</v>
      </c>
      <c r="F27" s="99">
        <f t="shared" ref="F27:F33" si="29">+B27-C27-D27</f>
        <v>0</v>
      </c>
      <c r="H27" s="101" t="s">
        <v>218</v>
      </c>
      <c r="I27" s="102">
        <f>+I28</f>
        <v>71732667</v>
      </c>
      <c r="J27" s="102">
        <f>+J28</f>
        <v>17130100</v>
      </c>
      <c r="K27" s="102">
        <f>+K28</f>
        <v>54602567</v>
      </c>
      <c r="L27" s="51"/>
      <c r="M27" s="101" t="s">
        <v>218</v>
      </c>
      <c r="N27" s="103">
        <f t="shared" si="25"/>
        <v>71733</v>
      </c>
      <c r="O27" s="103">
        <f t="shared" si="25"/>
        <v>17130</v>
      </c>
      <c r="P27" s="103">
        <f t="shared" si="25"/>
        <v>54603</v>
      </c>
    </row>
    <row r="28" spans="1:18" x14ac:dyDescent="0.2">
      <c r="A28" t="s">
        <v>129</v>
      </c>
      <c r="B28" s="13">
        <f>VLOOKUP(A28,'[1]Exportar (81)'!$A$9:$G$847,7,0)</f>
        <v>473889</v>
      </c>
      <c r="C28" s="94">
        <f>+O40</f>
        <v>473889</v>
      </c>
      <c r="D28" s="94">
        <f>+P40</f>
        <v>0</v>
      </c>
      <c r="E28">
        <f t="shared" si="28"/>
        <v>6</v>
      </c>
      <c r="F28" s="99">
        <f t="shared" si="29"/>
        <v>0</v>
      </c>
      <c r="H28" s="62" t="s">
        <v>219</v>
      </c>
      <c r="I28" s="79">
        <v>71732667</v>
      </c>
      <c r="J28" s="79">
        <v>17130100</v>
      </c>
      <c r="K28" s="79">
        <v>54602567</v>
      </c>
      <c r="L28" s="63"/>
      <c r="M28" s="62" t="s">
        <v>219</v>
      </c>
      <c r="N28" s="48">
        <f t="shared" si="25"/>
        <v>71733</v>
      </c>
      <c r="O28" s="48">
        <f t="shared" si="25"/>
        <v>17130</v>
      </c>
      <c r="P28" s="48">
        <f t="shared" si="25"/>
        <v>54603</v>
      </c>
    </row>
    <row r="29" spans="1:18" x14ac:dyDescent="0.2">
      <c r="A29" t="s">
        <v>130</v>
      </c>
      <c r="B29" s="13">
        <f>VLOOKUP(A29,'[1]Exportar (81)'!$A$9:$G$847,7,0)</f>
        <v>5629713631</v>
      </c>
      <c r="C29" s="94">
        <f>+O43</f>
        <v>193859600</v>
      </c>
      <c r="D29" s="94">
        <f>+P43</f>
        <v>5435854032</v>
      </c>
      <c r="E29">
        <f t="shared" si="28"/>
        <v>6</v>
      </c>
      <c r="F29" s="99">
        <f t="shared" si="29"/>
        <v>-1</v>
      </c>
      <c r="G29" s="60"/>
      <c r="H29" s="105" t="s">
        <v>220</v>
      </c>
      <c r="I29" s="102">
        <f>+I30</f>
        <v>370407201479.89001</v>
      </c>
      <c r="J29" s="102">
        <f>+J30</f>
        <v>370407201479.89001</v>
      </c>
      <c r="K29" s="102">
        <f>+K30</f>
        <v>0</v>
      </c>
      <c r="L29" s="106"/>
      <c r="M29" s="105" t="s">
        <v>220</v>
      </c>
      <c r="N29" s="103">
        <f t="shared" si="25"/>
        <v>370407201</v>
      </c>
      <c r="O29" s="103">
        <f t="shared" si="25"/>
        <v>370407201</v>
      </c>
      <c r="P29" s="103">
        <f t="shared" si="25"/>
        <v>0</v>
      </c>
    </row>
    <row r="30" spans="1:18" x14ac:dyDescent="0.2">
      <c r="A30" t="s">
        <v>131</v>
      </c>
      <c r="B30" s="13">
        <f>VLOOKUP(A30,'[1]Exportar (81)'!$A$9:$G$847,7,0)</f>
        <v>10114571</v>
      </c>
      <c r="C30" s="94">
        <f>+O49</f>
        <v>0</v>
      </c>
      <c r="D30" s="94">
        <f>+P49</f>
        <v>10114571</v>
      </c>
      <c r="E30">
        <f t="shared" si="28"/>
        <v>6</v>
      </c>
      <c r="F30" s="99">
        <f t="shared" si="29"/>
        <v>0</v>
      </c>
      <c r="H30" s="56" t="s">
        <v>221</v>
      </c>
      <c r="I30" s="79">
        <v>370407201479.89001</v>
      </c>
      <c r="J30" s="79">
        <v>370407201479.89001</v>
      </c>
      <c r="K30" s="79">
        <v>0</v>
      </c>
      <c r="M30" s="56" t="s">
        <v>221</v>
      </c>
      <c r="N30" s="48">
        <f t="shared" si="25"/>
        <v>370407201</v>
      </c>
      <c r="O30" s="48">
        <f t="shared" si="25"/>
        <v>370407201</v>
      </c>
      <c r="P30" s="48">
        <f t="shared" si="25"/>
        <v>0</v>
      </c>
    </row>
    <row r="31" spans="1:18" x14ac:dyDescent="0.2">
      <c r="A31" t="s">
        <v>147</v>
      </c>
      <c r="B31" s="13">
        <f>VLOOKUP(A31,'[1]Exportar (81)'!$A$9:$G$847,7,0)</f>
        <v>234145579</v>
      </c>
      <c r="C31" s="94">
        <v>0</v>
      </c>
      <c r="D31" s="94">
        <f>+B31</f>
        <v>234145579</v>
      </c>
      <c r="E31">
        <f t="shared" si="28"/>
        <v>6</v>
      </c>
      <c r="F31" s="99">
        <f t="shared" si="29"/>
        <v>0</v>
      </c>
      <c r="H31" s="105" t="s">
        <v>321</v>
      </c>
      <c r="I31" s="102">
        <f>+I32</f>
        <v>0</v>
      </c>
      <c r="J31" s="102">
        <f>+J32</f>
        <v>0</v>
      </c>
      <c r="K31" s="102">
        <f>+K32</f>
        <v>0</v>
      </c>
      <c r="L31" s="106"/>
      <c r="M31" s="105" t="s">
        <v>321</v>
      </c>
      <c r="N31" s="103">
        <f t="shared" ref="N31:N32" si="30">+ROUND((I31/1000),0)</f>
        <v>0</v>
      </c>
      <c r="O31" s="103">
        <f t="shared" ref="O31:O32" si="31">+ROUND((J31/1000),0)</f>
        <v>0</v>
      </c>
      <c r="P31" s="103">
        <f t="shared" ref="P31:P32" si="32">+ROUND((K31/1000),0)</f>
        <v>0</v>
      </c>
    </row>
    <row r="32" spans="1:18" x14ac:dyDescent="0.2">
      <c r="A32" t="s">
        <v>148</v>
      </c>
      <c r="B32" s="13">
        <f>VLOOKUP(A32,'[1]Exportar (81)'!$A$9:$G$847,7,0)</f>
        <v>-10845990</v>
      </c>
      <c r="C32" s="94">
        <v>0</v>
      </c>
      <c r="D32" s="94">
        <f>+B32</f>
        <v>-10845990</v>
      </c>
      <c r="E32">
        <f t="shared" si="28"/>
        <v>6</v>
      </c>
      <c r="F32" s="99">
        <f t="shared" si="29"/>
        <v>0</v>
      </c>
      <c r="H32" s="56" t="s">
        <v>322</v>
      </c>
      <c r="I32" s="79">
        <v>0</v>
      </c>
      <c r="J32" s="79">
        <v>0</v>
      </c>
      <c r="K32" s="79"/>
      <c r="M32" s="56" t="s">
        <v>322</v>
      </c>
      <c r="N32" s="48">
        <f t="shared" si="30"/>
        <v>0</v>
      </c>
      <c r="O32" s="48">
        <f t="shared" si="31"/>
        <v>0</v>
      </c>
      <c r="P32" s="48">
        <f t="shared" si="32"/>
        <v>0</v>
      </c>
    </row>
    <row r="33" spans="1:18" x14ac:dyDescent="0.2">
      <c r="A33" t="s">
        <v>149</v>
      </c>
      <c r="B33" s="13">
        <f>VLOOKUP(A33,'[1]Exportar (81)'!$A$9:$G$847,7,0)</f>
        <v>6819409961</v>
      </c>
      <c r="C33" s="94">
        <v>0</v>
      </c>
      <c r="D33" s="94">
        <f>+B33</f>
        <v>6819409961</v>
      </c>
      <c r="E33">
        <f t="shared" si="28"/>
        <v>6</v>
      </c>
      <c r="F33" s="99">
        <f t="shared" si="29"/>
        <v>0</v>
      </c>
      <c r="H33" s="101" t="s">
        <v>189</v>
      </c>
      <c r="I33" s="102">
        <f>+I34</f>
        <v>41886384706.389999</v>
      </c>
      <c r="J33" s="102">
        <f>+J34</f>
        <v>0</v>
      </c>
      <c r="K33" s="102">
        <f>+K34</f>
        <v>41886384706.389999</v>
      </c>
      <c r="L33" s="51"/>
      <c r="M33" s="101" t="s">
        <v>189</v>
      </c>
      <c r="N33" s="103">
        <f t="shared" ref="N33:P34" si="33">+ROUND((I33/1000),0)</f>
        <v>41886385</v>
      </c>
      <c r="O33" s="103">
        <f t="shared" si="33"/>
        <v>0</v>
      </c>
      <c r="P33" s="103">
        <f t="shared" si="33"/>
        <v>41886385</v>
      </c>
    </row>
    <row r="34" spans="1:18" x14ac:dyDescent="0.2">
      <c r="B34" s="95">
        <f>SUM(B3:B33)</f>
        <v>66802593858</v>
      </c>
      <c r="C34" s="95">
        <f>SUM(C3:C33)</f>
        <v>587458056</v>
      </c>
      <c r="D34" s="95">
        <f>SUM(D3:D33)</f>
        <v>66215135802</v>
      </c>
      <c r="F34" s="100"/>
      <c r="H34" s="56" t="s">
        <v>222</v>
      </c>
      <c r="I34" s="79">
        <v>41886384706.389999</v>
      </c>
      <c r="J34" s="79"/>
      <c r="K34" s="79">
        <v>41886384706.389999</v>
      </c>
      <c r="M34" s="56" t="s">
        <v>222</v>
      </c>
      <c r="N34" s="48">
        <f t="shared" si="33"/>
        <v>41886385</v>
      </c>
      <c r="O34" s="48">
        <f t="shared" si="33"/>
        <v>0</v>
      </c>
      <c r="P34" s="48">
        <f t="shared" si="33"/>
        <v>41886385</v>
      </c>
    </row>
    <row r="35" spans="1:18" x14ac:dyDescent="0.2">
      <c r="A35" t="s">
        <v>163</v>
      </c>
      <c r="B35" s="13">
        <f>VLOOKUP(A35,'[1]Exportar (81)'!$A$9:$G$847,7,0)</f>
        <v>10356035487</v>
      </c>
      <c r="C35" s="94">
        <f>+O53</f>
        <v>139786580</v>
      </c>
      <c r="D35" s="94">
        <f>+P53</f>
        <v>10216248907</v>
      </c>
      <c r="E35">
        <f t="shared" ref="E35:E49" si="34">LEN(A35)</f>
        <v>6</v>
      </c>
      <c r="F35" s="99">
        <f t="shared" ref="F35:F45" si="35">+B35-C35-D35</f>
        <v>0</v>
      </c>
      <c r="G35" s="45"/>
      <c r="H35" s="101" t="s">
        <v>307</v>
      </c>
      <c r="I35" s="102">
        <f>+I36+I38</f>
        <v>-2671582740.54</v>
      </c>
      <c r="J35" s="102">
        <f>+J36+J38</f>
        <v>0</v>
      </c>
      <c r="K35" s="102">
        <f>+K36+K38</f>
        <v>-2671582740.54</v>
      </c>
      <c r="L35" s="51"/>
      <c r="M35" s="101" t="s">
        <v>307</v>
      </c>
      <c r="N35" s="103">
        <f t="shared" ref="N35:N39" si="36">+ROUND((I35/1000),0)</f>
        <v>-2671583</v>
      </c>
      <c r="O35" s="103">
        <f t="shared" ref="O35:O39" si="37">+ROUND((J35/1000),0)</f>
        <v>0</v>
      </c>
      <c r="P35" s="103">
        <f t="shared" ref="P35:P39" si="38">+ROUND((K35/1000),0)</f>
        <v>-2671583</v>
      </c>
      <c r="Q35" s="142">
        <f>VLOOKUP(M35,$A$3:$D$101,3,0)-O35</f>
        <v>0</v>
      </c>
      <c r="R35" s="142">
        <f>VLOOKUP(M35,$A$3:$D$101,4,0)-P35</f>
        <v>0</v>
      </c>
    </row>
    <row r="36" spans="1:18" x14ac:dyDescent="0.2">
      <c r="A36" t="s">
        <v>151</v>
      </c>
      <c r="B36" s="13">
        <f>VLOOKUP(A36,'[1]Exportar (81)'!$A$9:$G$847,7,0)</f>
        <v>92491539</v>
      </c>
      <c r="C36" s="94">
        <f t="shared" ref="C36:C44" si="39">+B36</f>
        <v>92491539</v>
      </c>
      <c r="D36" s="94">
        <v>0</v>
      </c>
      <c r="E36">
        <f t="shared" si="34"/>
        <v>6</v>
      </c>
      <c r="F36" s="99">
        <f t="shared" si="35"/>
        <v>0</v>
      </c>
      <c r="G36" s="45"/>
      <c r="H36" s="101" t="s">
        <v>308</v>
      </c>
      <c r="I36" s="102">
        <f>+I37</f>
        <v>0</v>
      </c>
      <c r="J36" s="102">
        <f>+J37</f>
        <v>0</v>
      </c>
      <c r="K36" s="102">
        <f>+K37</f>
        <v>0</v>
      </c>
      <c r="L36" s="51"/>
      <c r="M36" s="101" t="s">
        <v>308</v>
      </c>
      <c r="N36" s="103">
        <f t="shared" si="36"/>
        <v>0</v>
      </c>
      <c r="O36" s="103">
        <f t="shared" si="37"/>
        <v>0</v>
      </c>
      <c r="P36" s="103">
        <f t="shared" si="38"/>
        <v>0</v>
      </c>
      <c r="R36" s="49"/>
    </row>
    <row r="37" spans="1:18" x14ac:dyDescent="0.2">
      <c r="A37" t="s">
        <v>152</v>
      </c>
      <c r="B37" s="13">
        <f>VLOOKUP(A37,'[1]Exportar (81)'!$A$9:$G$847,7,0)</f>
        <v>0</v>
      </c>
      <c r="C37" s="94">
        <f t="shared" si="39"/>
        <v>0</v>
      </c>
      <c r="D37" s="94">
        <v>0</v>
      </c>
      <c r="E37">
        <f t="shared" si="34"/>
        <v>6</v>
      </c>
      <c r="F37" s="99">
        <f t="shared" si="35"/>
        <v>0</v>
      </c>
      <c r="G37" s="45"/>
      <c r="H37" s="56" t="s">
        <v>309</v>
      </c>
      <c r="I37" s="59">
        <v>0</v>
      </c>
      <c r="J37" s="59">
        <v>0</v>
      </c>
      <c r="K37" s="59">
        <v>0</v>
      </c>
      <c r="M37" s="56" t="s">
        <v>309</v>
      </c>
      <c r="N37" s="48">
        <f t="shared" si="36"/>
        <v>0</v>
      </c>
      <c r="O37" s="48">
        <f t="shared" si="37"/>
        <v>0</v>
      </c>
      <c r="P37" s="48">
        <f t="shared" si="38"/>
        <v>0</v>
      </c>
      <c r="Q37" s="49"/>
      <c r="R37" s="49"/>
    </row>
    <row r="38" spans="1:18" x14ac:dyDescent="0.2">
      <c r="A38" t="s">
        <v>153</v>
      </c>
      <c r="B38" s="13">
        <f>VLOOKUP(A38,'[1]Exportar (81)'!$A$9:$G$847,7,0)</f>
        <v>4545182</v>
      </c>
      <c r="C38" s="94">
        <f t="shared" si="39"/>
        <v>4545182</v>
      </c>
      <c r="D38" s="94">
        <v>0</v>
      </c>
      <c r="E38">
        <f t="shared" si="34"/>
        <v>6</v>
      </c>
      <c r="F38" s="99">
        <f t="shared" si="35"/>
        <v>0</v>
      </c>
      <c r="G38" s="45"/>
      <c r="H38" s="101" t="s">
        <v>310</v>
      </c>
      <c r="I38" s="102">
        <f>+I39</f>
        <v>-2671582740.54</v>
      </c>
      <c r="J38" s="102">
        <f>+J39</f>
        <v>0</v>
      </c>
      <c r="K38" s="102">
        <f>+K39</f>
        <v>-2671582740.54</v>
      </c>
      <c r="L38" s="51"/>
      <c r="M38" s="101" t="s">
        <v>310</v>
      </c>
      <c r="N38" s="103">
        <f t="shared" si="36"/>
        <v>-2671583</v>
      </c>
      <c r="O38" s="103">
        <f t="shared" si="37"/>
        <v>0</v>
      </c>
      <c r="P38" s="103">
        <f t="shared" si="38"/>
        <v>-2671583</v>
      </c>
      <c r="Q38" s="49"/>
      <c r="R38" s="49"/>
    </row>
    <row r="39" spans="1:18" x14ac:dyDescent="0.2">
      <c r="A39" t="s">
        <v>154</v>
      </c>
      <c r="B39" s="13">
        <f>VLOOKUP(A39,'[1]Exportar (81)'!$A$9:$G$847,7,0)</f>
        <v>230823</v>
      </c>
      <c r="C39" s="94">
        <f t="shared" si="39"/>
        <v>230823</v>
      </c>
      <c r="D39" s="94">
        <v>0</v>
      </c>
      <c r="E39">
        <f t="shared" si="34"/>
        <v>6</v>
      </c>
      <c r="F39" s="99">
        <f t="shared" si="35"/>
        <v>0</v>
      </c>
      <c r="G39" s="50"/>
      <c r="H39" s="56" t="s">
        <v>311</v>
      </c>
      <c r="I39" s="59">
        <v>-2671582740.54</v>
      </c>
      <c r="J39" s="59">
        <v>0</v>
      </c>
      <c r="K39" s="59">
        <v>-2671582740.54</v>
      </c>
      <c r="M39" s="56" t="s">
        <v>311</v>
      </c>
      <c r="N39" s="48">
        <f t="shared" si="36"/>
        <v>-2671583</v>
      </c>
      <c r="O39" s="48">
        <f t="shared" si="37"/>
        <v>0</v>
      </c>
      <c r="P39" s="48">
        <f t="shared" si="38"/>
        <v>-2671583</v>
      </c>
    </row>
    <row r="40" spans="1:18" x14ac:dyDescent="0.2">
      <c r="A40" t="s">
        <v>155</v>
      </c>
      <c r="B40" s="13">
        <f>VLOOKUP(A40,'[1]Exportar (81)'!$A$9:$G$847,7,0)</f>
        <v>962719</v>
      </c>
      <c r="C40" s="94">
        <f t="shared" si="39"/>
        <v>962719</v>
      </c>
      <c r="D40" s="94">
        <v>0</v>
      </c>
      <c r="E40">
        <f t="shared" si="34"/>
        <v>6</v>
      </c>
      <c r="F40" s="99">
        <f t="shared" si="35"/>
        <v>0</v>
      </c>
      <c r="G40" s="50"/>
      <c r="H40" s="101" t="s">
        <v>129</v>
      </c>
      <c r="I40" s="102">
        <f t="shared" ref="I40:K41" si="40">+I41</f>
        <v>473889162</v>
      </c>
      <c r="J40" s="102">
        <f t="shared" si="40"/>
        <v>473889162</v>
      </c>
      <c r="K40" s="102">
        <f t="shared" si="40"/>
        <v>0</v>
      </c>
      <c r="L40" s="51"/>
      <c r="M40" s="101" t="s">
        <v>129</v>
      </c>
      <c r="N40" s="103">
        <f t="shared" ref="N40:N42" si="41">+ROUND((I40/1000),0)</f>
        <v>473889</v>
      </c>
      <c r="O40" s="103">
        <f t="shared" ref="O40:O42" si="42">+ROUND((J40/1000),0)</f>
        <v>473889</v>
      </c>
      <c r="P40" s="103">
        <f t="shared" ref="P40:P42" si="43">+ROUND((K40/1000),0)</f>
        <v>0</v>
      </c>
      <c r="Q40" s="142">
        <f>VLOOKUP(M40,$A$3:$D$101,3,0)-O40</f>
        <v>0</v>
      </c>
      <c r="R40" s="142">
        <f>VLOOKUP(M40,$A$3:$D$101,4,0)-P40</f>
        <v>0</v>
      </c>
    </row>
    <row r="41" spans="1:18" x14ac:dyDescent="0.2">
      <c r="A41" s="44" t="s">
        <v>156</v>
      </c>
      <c r="B41" s="13">
        <f>VLOOKUP(A41,'[1]Exportar (81)'!$A$9:$G$847,7,0)</f>
        <v>0</v>
      </c>
      <c r="C41" s="94">
        <f t="shared" si="39"/>
        <v>0</v>
      </c>
      <c r="D41" s="94">
        <v>0</v>
      </c>
      <c r="E41">
        <f t="shared" si="34"/>
        <v>6</v>
      </c>
      <c r="F41" s="99">
        <f t="shared" si="35"/>
        <v>0</v>
      </c>
      <c r="G41" s="46"/>
      <c r="H41" s="101" t="s">
        <v>190</v>
      </c>
      <c r="I41" s="102">
        <f t="shared" si="40"/>
        <v>473889162</v>
      </c>
      <c r="J41" s="102">
        <f t="shared" si="40"/>
        <v>473889162</v>
      </c>
      <c r="K41" s="102">
        <f t="shared" si="40"/>
        <v>0</v>
      </c>
      <c r="L41" s="51"/>
      <c r="M41" s="101" t="s">
        <v>190</v>
      </c>
      <c r="N41" s="103">
        <f t="shared" si="41"/>
        <v>473889</v>
      </c>
      <c r="O41" s="103">
        <f t="shared" si="42"/>
        <v>473889</v>
      </c>
      <c r="P41" s="103">
        <f t="shared" si="43"/>
        <v>0</v>
      </c>
      <c r="Q41" s="142"/>
      <c r="R41" s="142"/>
    </row>
    <row r="42" spans="1:18" x14ac:dyDescent="0.2">
      <c r="A42" t="s">
        <v>157</v>
      </c>
      <c r="B42" s="13">
        <f>VLOOKUP(A42,'[1]Exportar (81)'!$A$9:$G$847,7,0)</f>
        <v>924164365</v>
      </c>
      <c r="C42" s="94">
        <f t="shared" si="39"/>
        <v>924164365</v>
      </c>
      <c r="D42" s="94">
        <v>0</v>
      </c>
      <c r="E42">
        <f t="shared" si="34"/>
        <v>6</v>
      </c>
      <c r="F42" s="99">
        <f t="shared" si="35"/>
        <v>0</v>
      </c>
      <c r="G42" s="46"/>
      <c r="H42" s="56" t="s">
        <v>235</v>
      </c>
      <c r="I42" s="79">
        <v>473889162</v>
      </c>
      <c r="J42" s="79">
        <v>473889162</v>
      </c>
      <c r="K42" s="79">
        <v>0</v>
      </c>
      <c r="M42" s="56" t="s">
        <v>235</v>
      </c>
      <c r="N42" s="48">
        <f t="shared" si="41"/>
        <v>473889</v>
      </c>
      <c r="O42" s="48">
        <f t="shared" si="42"/>
        <v>473889</v>
      </c>
      <c r="P42" s="48">
        <f t="shared" si="43"/>
        <v>0</v>
      </c>
    </row>
    <row r="43" spans="1:18" x14ac:dyDescent="0.2">
      <c r="A43" t="s">
        <v>158</v>
      </c>
      <c r="B43" s="13">
        <f>VLOOKUP(A43,'[1]Exportar (81)'!$A$9:$G$847,7,0)</f>
        <v>399845</v>
      </c>
      <c r="C43" s="94">
        <f t="shared" si="39"/>
        <v>399845</v>
      </c>
      <c r="D43" s="94">
        <v>0</v>
      </c>
      <c r="E43">
        <f t="shared" si="34"/>
        <v>6</v>
      </c>
      <c r="F43" s="99">
        <f t="shared" si="35"/>
        <v>0</v>
      </c>
      <c r="G43" s="50"/>
      <c r="H43" s="101" t="s">
        <v>130</v>
      </c>
      <c r="I43" s="102">
        <f>+I44+I47</f>
        <v>5629713631191.0801</v>
      </c>
      <c r="J43" s="102">
        <f>+J44+J47</f>
        <v>193859599660.38</v>
      </c>
      <c r="K43" s="102">
        <f>+K44+K47</f>
        <v>5435854031530.7002</v>
      </c>
      <c r="L43" s="51"/>
      <c r="M43" s="101" t="s">
        <v>130</v>
      </c>
      <c r="N43" s="103">
        <f t="shared" ref="N43:N51" si="44">+ROUND((I43/1000),0)</f>
        <v>5629713631</v>
      </c>
      <c r="O43" s="103">
        <f t="shared" ref="O43:O51" si="45">+ROUND((J43/1000),0)</f>
        <v>193859600</v>
      </c>
      <c r="P43" s="103">
        <f t="shared" ref="P43:P51" si="46">+ROUND((K43/1000),0)</f>
        <v>5435854032</v>
      </c>
      <c r="Q43" s="142">
        <f>VLOOKUP(M43,$A$3:$D$101,3,0)-O43</f>
        <v>0</v>
      </c>
      <c r="R43" s="142">
        <f>VLOOKUP(M43,$A$3:$D$101,4,0)-P43</f>
        <v>0</v>
      </c>
    </row>
    <row r="44" spans="1:18" x14ac:dyDescent="0.2">
      <c r="A44" t="s">
        <v>159</v>
      </c>
      <c r="B44" s="13">
        <f>VLOOKUP(A44,'[1]Exportar (81)'!$A$9:$G$847,7,0)</f>
        <v>9701168</v>
      </c>
      <c r="C44" s="94">
        <f t="shared" si="39"/>
        <v>9701168</v>
      </c>
      <c r="D44" s="94">
        <v>0</v>
      </c>
      <c r="E44">
        <f t="shared" si="34"/>
        <v>6</v>
      </c>
      <c r="F44" s="99">
        <f t="shared" si="35"/>
        <v>0</v>
      </c>
      <c r="H44" s="101" t="s">
        <v>191</v>
      </c>
      <c r="I44" s="102">
        <f>+I45+I46</f>
        <v>196650371011.38</v>
      </c>
      <c r="J44" s="102">
        <f>+J45+J46</f>
        <v>193859599660.38</v>
      </c>
      <c r="K44" s="102">
        <f>+K45+K46</f>
        <v>2790771351</v>
      </c>
      <c r="L44" s="51"/>
      <c r="M44" s="101" t="s">
        <v>191</v>
      </c>
      <c r="N44" s="103">
        <f t="shared" si="44"/>
        <v>196650371</v>
      </c>
      <c r="O44" s="103">
        <f t="shared" si="45"/>
        <v>193859600</v>
      </c>
      <c r="P44" s="103">
        <f t="shared" si="46"/>
        <v>2790771</v>
      </c>
    </row>
    <row r="45" spans="1:18" x14ac:dyDescent="0.2">
      <c r="A45" t="s">
        <v>164</v>
      </c>
      <c r="B45" s="13">
        <f>VLOOKUP(A45,'[1]Exportar (81)'!$A$9:$G$847,7,0)</f>
        <v>945026125</v>
      </c>
      <c r="C45" s="94">
        <v>0</v>
      </c>
      <c r="D45" s="94">
        <f>+B45</f>
        <v>945026125</v>
      </c>
      <c r="E45">
        <f t="shared" si="34"/>
        <v>6</v>
      </c>
      <c r="F45" s="99">
        <f t="shared" si="35"/>
        <v>0</v>
      </c>
      <c r="G45" s="60"/>
      <c r="H45" s="56" t="s">
        <v>223</v>
      </c>
      <c r="I45" s="59">
        <v>11742835788.690001</v>
      </c>
      <c r="J45" s="59">
        <v>8952064437.6900005</v>
      </c>
      <c r="K45" s="59">
        <v>2790771351</v>
      </c>
      <c r="M45" s="56" t="s">
        <v>223</v>
      </c>
      <c r="N45" s="48">
        <f t="shared" si="44"/>
        <v>11742836</v>
      </c>
      <c r="O45" s="48">
        <f t="shared" si="45"/>
        <v>8952064</v>
      </c>
      <c r="P45" s="48">
        <f t="shared" si="46"/>
        <v>2790771</v>
      </c>
    </row>
    <row r="46" spans="1:18" x14ac:dyDescent="0.2">
      <c r="A46" t="s">
        <v>165</v>
      </c>
      <c r="B46" s="13">
        <f>VLOOKUP(A46,'[1]Exportar (81)'!$A$9:$G$847,7,0)</f>
        <v>0</v>
      </c>
      <c r="C46" s="94">
        <v>0</v>
      </c>
      <c r="D46" s="94">
        <f>+B46</f>
        <v>0</v>
      </c>
      <c r="E46">
        <f t="shared" si="34"/>
        <v>6</v>
      </c>
      <c r="F46" s="99">
        <f t="shared" ref="F46:F57" si="47">+B46-C46-D46</f>
        <v>0</v>
      </c>
      <c r="H46" s="56" t="s">
        <v>224</v>
      </c>
      <c r="I46" s="59">
        <v>184907535222.69</v>
      </c>
      <c r="J46" s="59">
        <v>184907535222.69</v>
      </c>
      <c r="K46" s="59">
        <v>0</v>
      </c>
      <c r="M46" s="56" t="s">
        <v>224</v>
      </c>
      <c r="N46" s="48">
        <f t="shared" si="44"/>
        <v>184907535</v>
      </c>
      <c r="O46" s="48">
        <f t="shared" si="45"/>
        <v>184907535</v>
      </c>
      <c r="P46" s="48">
        <f t="shared" si="46"/>
        <v>0</v>
      </c>
    </row>
    <row r="47" spans="1:18" x14ac:dyDescent="0.2">
      <c r="A47" t="s">
        <v>160</v>
      </c>
      <c r="B47" s="13">
        <f>VLOOKUP(A47,'[1]Exportar (81)'!$A$9:$G$847,7,0)</f>
        <v>0</v>
      </c>
      <c r="C47" s="94">
        <v>0</v>
      </c>
      <c r="D47" s="94">
        <f>+B47</f>
        <v>0</v>
      </c>
      <c r="E47">
        <f t="shared" si="34"/>
        <v>6</v>
      </c>
      <c r="F47" s="99">
        <f t="shared" si="47"/>
        <v>0</v>
      </c>
      <c r="H47" s="101" t="s">
        <v>225</v>
      </c>
      <c r="I47" s="102">
        <f>+I48</f>
        <v>5433063260179.7002</v>
      </c>
      <c r="J47" s="102">
        <f>+J48</f>
        <v>0</v>
      </c>
      <c r="K47" s="102">
        <f>+K48</f>
        <v>5433063260179.7002</v>
      </c>
      <c r="L47" s="51"/>
      <c r="M47" s="101" t="s">
        <v>225</v>
      </c>
      <c r="N47" s="103">
        <f t="shared" si="44"/>
        <v>5433063260</v>
      </c>
      <c r="O47" s="103">
        <f t="shared" si="45"/>
        <v>0</v>
      </c>
      <c r="P47" s="103">
        <f t="shared" si="46"/>
        <v>5433063260</v>
      </c>
    </row>
    <row r="48" spans="1:18" x14ac:dyDescent="0.2">
      <c r="A48" t="s">
        <v>162</v>
      </c>
      <c r="B48" s="13">
        <f>VLOOKUP(A48,'[1]Exportar (81)'!$A$9:$G$847,7,0)</f>
        <v>17892799</v>
      </c>
      <c r="C48" s="94">
        <f>+O64</f>
        <v>17892799</v>
      </c>
      <c r="D48" s="94">
        <f>+P64</f>
        <v>0</v>
      </c>
      <c r="E48">
        <f t="shared" si="34"/>
        <v>6</v>
      </c>
      <c r="F48" s="99">
        <f t="shared" si="47"/>
        <v>0</v>
      </c>
      <c r="H48" s="56" t="s">
        <v>226</v>
      </c>
      <c r="I48" s="57">
        <v>5433063260179.7002</v>
      </c>
      <c r="J48" s="57">
        <v>0</v>
      </c>
      <c r="K48" s="57">
        <v>5433063260179.7002</v>
      </c>
      <c r="M48" s="56" t="s">
        <v>226</v>
      </c>
      <c r="N48" s="48">
        <f t="shared" si="44"/>
        <v>5433063260</v>
      </c>
      <c r="O48" s="48">
        <f t="shared" si="45"/>
        <v>0</v>
      </c>
      <c r="P48" s="48">
        <f t="shared" si="46"/>
        <v>5433063260</v>
      </c>
    </row>
    <row r="49" spans="1:18" x14ac:dyDescent="0.2">
      <c r="A49" t="s">
        <v>166</v>
      </c>
      <c r="B49" s="13">
        <f>VLOOKUP(A49,'[1]Exportar (81)'!$A$9:$G$847,7,0)</f>
        <v>22383534032</v>
      </c>
      <c r="C49" s="94">
        <f>+O67</f>
        <v>0</v>
      </c>
      <c r="D49" s="94">
        <f>+P67</f>
        <v>22383534032</v>
      </c>
      <c r="E49">
        <f t="shared" si="34"/>
        <v>6</v>
      </c>
      <c r="F49" s="99">
        <f t="shared" si="47"/>
        <v>0</v>
      </c>
      <c r="G49" s="60"/>
      <c r="H49" s="101" t="s">
        <v>131</v>
      </c>
      <c r="I49" s="102">
        <f t="shared" ref="I49:K50" si="48">+I50</f>
        <v>10114570717.02</v>
      </c>
      <c r="J49" s="102">
        <f t="shared" si="48"/>
        <v>0</v>
      </c>
      <c r="K49" s="102">
        <f t="shared" si="48"/>
        <v>10114570717.02</v>
      </c>
      <c r="L49" s="51"/>
      <c r="M49" s="101" t="s">
        <v>131</v>
      </c>
      <c r="N49" s="103">
        <f t="shared" si="44"/>
        <v>10114571</v>
      </c>
      <c r="O49" s="103">
        <f t="shared" si="45"/>
        <v>0</v>
      </c>
      <c r="P49" s="103">
        <f t="shared" si="46"/>
        <v>10114571</v>
      </c>
      <c r="Q49" s="142">
        <f>VLOOKUP(M49,$A$3:$D$101,3,0)-O49</f>
        <v>0</v>
      </c>
      <c r="R49" s="142">
        <f>VLOOKUP(M49,$A$3:$D$101,4,0)-P49</f>
        <v>0</v>
      </c>
    </row>
    <row r="50" spans="1:18" x14ac:dyDescent="0.2">
      <c r="B50" s="95">
        <f>SUM(B35:B49)</f>
        <v>34734984084</v>
      </c>
      <c r="C50" s="95">
        <f>SUM(C35:C49)</f>
        <v>1190175020</v>
      </c>
      <c r="D50" s="95">
        <f>SUM(D35:D49)</f>
        <v>33544809064</v>
      </c>
      <c r="F50" s="99">
        <f t="shared" si="47"/>
        <v>0</v>
      </c>
      <c r="H50" s="101" t="s">
        <v>192</v>
      </c>
      <c r="I50" s="102">
        <f t="shared" si="48"/>
        <v>10114570717.02</v>
      </c>
      <c r="J50" s="102">
        <f t="shared" si="48"/>
        <v>0</v>
      </c>
      <c r="K50" s="102">
        <f t="shared" si="48"/>
        <v>10114570717.02</v>
      </c>
      <c r="L50" s="51"/>
      <c r="M50" s="101" t="s">
        <v>192</v>
      </c>
      <c r="N50" s="103">
        <f t="shared" si="44"/>
        <v>10114571</v>
      </c>
      <c r="O50" s="103">
        <f t="shared" si="45"/>
        <v>0</v>
      </c>
      <c r="P50" s="103">
        <f t="shared" si="46"/>
        <v>10114571</v>
      </c>
    </row>
    <row r="51" spans="1:18" x14ac:dyDescent="0.2">
      <c r="A51" t="s">
        <v>167</v>
      </c>
      <c r="B51" s="13">
        <f>VLOOKUP(A51,'[1]Exportar (81)'!$A$9:$G$847,7,0)</f>
        <v>13090486612</v>
      </c>
      <c r="C51" s="94">
        <v>0</v>
      </c>
      <c r="D51" s="94">
        <f>+B51</f>
        <v>13090486612</v>
      </c>
      <c r="E51">
        <f>LEN(A51)</f>
        <v>6</v>
      </c>
      <c r="F51" s="99">
        <f t="shared" si="47"/>
        <v>0</v>
      </c>
      <c r="H51" s="56" t="s">
        <v>227</v>
      </c>
      <c r="I51" s="59">
        <v>10114570717.02</v>
      </c>
      <c r="J51" s="59">
        <v>0</v>
      </c>
      <c r="K51" s="59">
        <v>10114570717.02</v>
      </c>
      <c r="M51" s="56" t="s">
        <v>227</v>
      </c>
      <c r="N51" s="48">
        <f t="shared" si="44"/>
        <v>10114571</v>
      </c>
      <c r="O51" s="48">
        <f t="shared" si="45"/>
        <v>0</v>
      </c>
      <c r="P51" s="48">
        <f t="shared" si="46"/>
        <v>10114571</v>
      </c>
    </row>
    <row r="52" spans="1:18" x14ac:dyDescent="0.2">
      <c r="A52" t="s">
        <v>168</v>
      </c>
      <c r="B52" s="13">
        <f>VLOOKUP(A52,'[1]Exportar (81)'!$A$9:$G$847,7,0)</f>
        <v>18312312648</v>
      </c>
      <c r="C52" s="94">
        <v>0</v>
      </c>
      <c r="D52" s="94">
        <f>+B52</f>
        <v>18312312648</v>
      </c>
      <c r="E52">
        <f>LEN(A52)</f>
        <v>6</v>
      </c>
      <c r="F52" s="99">
        <f t="shared" si="47"/>
        <v>0</v>
      </c>
      <c r="H52" s="101" t="s">
        <v>150</v>
      </c>
      <c r="I52" s="102">
        <f>+I53</f>
        <v>10356035486616.85</v>
      </c>
      <c r="J52" s="102">
        <f>+J53</f>
        <v>139786580050.17999</v>
      </c>
      <c r="K52" s="102">
        <f>+K53</f>
        <v>10216248906566.67</v>
      </c>
      <c r="L52" s="51"/>
      <c r="M52" s="101" t="s">
        <v>150</v>
      </c>
      <c r="N52" s="103">
        <f t="shared" ref="N52:N57" si="49">+ROUND((I52/1000),0)</f>
        <v>10356035487</v>
      </c>
      <c r="O52" s="103">
        <f t="shared" ref="O52:O57" si="50">+ROUND((J52/1000),0)</f>
        <v>139786580</v>
      </c>
      <c r="P52" s="103">
        <f t="shared" ref="P52:P57" si="51">+ROUND((K52/1000),0)</f>
        <v>10216248907</v>
      </c>
    </row>
    <row r="53" spans="1:18" x14ac:dyDescent="0.2">
      <c r="A53" t="s">
        <v>170</v>
      </c>
      <c r="B53" s="13">
        <f>VLOOKUP(A53,'[1]Exportar (81)'!$A$9:$G$847,7,0)</f>
        <v>0</v>
      </c>
      <c r="C53" s="94">
        <v>0</v>
      </c>
      <c r="D53" s="94">
        <f>+B53</f>
        <v>0</v>
      </c>
      <c r="E53">
        <f>LEN(A53)</f>
        <v>6</v>
      </c>
      <c r="F53" s="99">
        <f t="shared" si="47"/>
        <v>0</v>
      </c>
      <c r="H53" s="101" t="s">
        <v>163</v>
      </c>
      <c r="I53" s="102">
        <f>+I54+I56</f>
        <v>10356035486616.85</v>
      </c>
      <c r="J53" s="102">
        <f>+J54+J56</f>
        <v>139786580050.17999</v>
      </c>
      <c r="K53" s="102">
        <f>+K54+K56</f>
        <v>10216248906566.67</v>
      </c>
      <c r="L53" s="51"/>
      <c r="M53" s="101" t="s">
        <v>163</v>
      </c>
      <c r="N53" s="103">
        <f t="shared" si="49"/>
        <v>10356035487</v>
      </c>
      <c r="O53" s="103">
        <f t="shared" si="50"/>
        <v>139786580</v>
      </c>
      <c r="P53" s="103">
        <f t="shared" si="51"/>
        <v>10216248907</v>
      </c>
      <c r="Q53" s="142">
        <f>VLOOKUP(M53,$A$3:$D$101,3,0)-O53</f>
        <v>0</v>
      </c>
      <c r="R53" s="142">
        <f>VLOOKUP(M53,$A$3:$D$101,4,0)-P53</f>
        <v>0</v>
      </c>
    </row>
    <row r="54" spans="1:18" x14ac:dyDescent="0.2">
      <c r="B54" s="95">
        <f>SUM(B51:B53)</f>
        <v>31402799260</v>
      </c>
      <c r="C54" s="95">
        <f>SUM(C51:C53)</f>
        <v>0</v>
      </c>
      <c r="D54" s="95">
        <f>SUM(D51:D53)</f>
        <v>31402799260</v>
      </c>
      <c r="E54" s="17"/>
      <c r="F54" s="99">
        <f t="shared" si="47"/>
        <v>0</v>
      </c>
      <c r="H54" s="101" t="s">
        <v>193</v>
      </c>
      <c r="I54" s="102">
        <f>+I55</f>
        <v>618188179604.53003</v>
      </c>
      <c r="J54" s="102">
        <f>+J55</f>
        <v>139786580050.17999</v>
      </c>
      <c r="K54" s="102">
        <f>+K55</f>
        <v>478401599554.34998</v>
      </c>
      <c r="L54" s="51"/>
      <c r="M54" s="101" t="s">
        <v>193</v>
      </c>
      <c r="N54" s="103">
        <f t="shared" si="49"/>
        <v>618188180</v>
      </c>
      <c r="O54" s="103">
        <f t="shared" si="50"/>
        <v>139786580</v>
      </c>
      <c r="P54" s="103">
        <f t="shared" si="51"/>
        <v>478401600</v>
      </c>
    </row>
    <row r="55" spans="1:18" x14ac:dyDescent="0.2">
      <c r="A55" t="s">
        <v>185</v>
      </c>
      <c r="B55" s="13">
        <f>VLOOKUP(A55,'[1]Exportar (81)'!$A$9:$G$847,7,0)</f>
        <v>171944459</v>
      </c>
      <c r="C55" s="94">
        <v>0</v>
      </c>
      <c r="D55" s="94">
        <f t="shared" ref="D55:D56" si="52">+B55</f>
        <v>171944459</v>
      </c>
      <c r="E55" s="17"/>
      <c r="F55" s="99">
        <f t="shared" si="47"/>
        <v>0</v>
      </c>
      <c r="H55" s="56" t="s">
        <v>231</v>
      </c>
      <c r="I55" s="59">
        <v>618188179604.53003</v>
      </c>
      <c r="J55" s="59">
        <v>139786580050.17999</v>
      </c>
      <c r="K55" s="59">
        <v>478401599554.34998</v>
      </c>
      <c r="M55" s="56" t="s">
        <v>231</v>
      </c>
      <c r="N55" s="48">
        <f t="shared" si="49"/>
        <v>618188180</v>
      </c>
      <c r="O55" s="48">
        <f t="shared" si="50"/>
        <v>139786580</v>
      </c>
      <c r="P55" s="48">
        <f t="shared" si="51"/>
        <v>478401600</v>
      </c>
    </row>
    <row r="56" spans="1:18" x14ac:dyDescent="0.2">
      <c r="A56" t="s">
        <v>171</v>
      </c>
      <c r="B56" s="13">
        <f>VLOOKUP(A56,'[1]Exportar (81)'!$A$9:$G$847,7,0)</f>
        <v>1149432681</v>
      </c>
      <c r="C56" s="94">
        <v>0</v>
      </c>
      <c r="D56" s="94">
        <f t="shared" si="52"/>
        <v>1149432681</v>
      </c>
      <c r="E56">
        <f t="shared" ref="E56:E63" si="53">LEN(A56)</f>
        <v>6</v>
      </c>
      <c r="F56" s="99">
        <f t="shared" si="47"/>
        <v>0</v>
      </c>
      <c r="H56" s="101" t="s">
        <v>194</v>
      </c>
      <c r="I56" s="102">
        <f>+I57</f>
        <v>9737847307012.3203</v>
      </c>
      <c r="J56" s="102">
        <f>+J57</f>
        <v>0</v>
      </c>
      <c r="K56" s="102">
        <f>+K57</f>
        <v>9737847307012.3203</v>
      </c>
      <c r="L56" s="51"/>
      <c r="M56" s="101" t="s">
        <v>194</v>
      </c>
      <c r="N56" s="103">
        <f t="shared" si="49"/>
        <v>9737847307</v>
      </c>
      <c r="O56" s="103">
        <f t="shared" si="50"/>
        <v>0</v>
      </c>
      <c r="P56" s="103">
        <f t="shared" si="51"/>
        <v>9737847307</v>
      </c>
    </row>
    <row r="57" spans="1:18" x14ac:dyDescent="0.2">
      <c r="A57" t="s">
        <v>330</v>
      </c>
      <c r="B57" s="96">
        <v>0</v>
      </c>
      <c r="C57" s="94">
        <v>0</v>
      </c>
      <c r="D57" s="94">
        <f t="shared" ref="D57" si="54">+B57</f>
        <v>0</v>
      </c>
      <c r="E57">
        <f t="shared" si="53"/>
        <v>6</v>
      </c>
      <c r="F57" s="99">
        <f t="shared" si="47"/>
        <v>0</v>
      </c>
      <c r="G57" s="60"/>
      <c r="H57" s="56" t="s">
        <v>232</v>
      </c>
      <c r="I57" s="59">
        <v>9737847307012.3203</v>
      </c>
      <c r="J57" s="59">
        <v>0</v>
      </c>
      <c r="K57" s="59">
        <v>9737847307012.3203</v>
      </c>
      <c r="M57" s="56" t="s">
        <v>232</v>
      </c>
      <c r="N57" s="48">
        <f t="shared" si="49"/>
        <v>9737847307</v>
      </c>
      <c r="O57" s="48">
        <f t="shared" si="50"/>
        <v>0</v>
      </c>
      <c r="P57" s="48">
        <f t="shared" si="51"/>
        <v>9737847307</v>
      </c>
    </row>
    <row r="58" spans="1:18" x14ac:dyDescent="0.2">
      <c r="A58" t="s">
        <v>240</v>
      </c>
      <c r="B58" s="13">
        <f>VLOOKUP(A58,'[1]Exportar (81)'!$A$9:$G$847,7,0)</f>
        <v>82689</v>
      </c>
      <c r="C58" s="94">
        <v>0</v>
      </c>
      <c r="D58" s="94">
        <f t="shared" ref="D58:D63" si="55">+B58</f>
        <v>82689</v>
      </c>
      <c r="E58">
        <f t="shared" si="53"/>
        <v>6</v>
      </c>
      <c r="F58" s="99">
        <f t="shared" ref="F58:F60" si="56">+B58-C58-D58</f>
        <v>0</v>
      </c>
      <c r="H58" s="101" t="s">
        <v>156</v>
      </c>
      <c r="I58" s="107">
        <f>+I59+I61</f>
        <v>0</v>
      </c>
      <c r="J58" s="107">
        <f>+J59+J61</f>
        <v>0</v>
      </c>
      <c r="K58" s="107">
        <f>+K59+K61</f>
        <v>0</v>
      </c>
      <c r="L58" s="51"/>
      <c r="M58" s="101" t="s">
        <v>156</v>
      </c>
      <c r="N58" s="103">
        <f t="shared" ref="N58:N60" si="57">+ROUND((I58/1000),0)</f>
        <v>0</v>
      </c>
      <c r="O58" s="103">
        <f t="shared" ref="O58:O60" si="58">+ROUND((J58/1000),0)</f>
        <v>0</v>
      </c>
      <c r="P58" s="103">
        <f t="shared" ref="P58:P60" si="59">+ROUND((K58/1000),0)</f>
        <v>0</v>
      </c>
      <c r="Q58" s="142">
        <f>VLOOKUP(M58,$A$3:$D$101,3,0)-O58</f>
        <v>0</v>
      </c>
      <c r="R58" s="142">
        <f>VLOOKUP(M58,$A$3:$D$101,4,0)-P58</f>
        <v>0</v>
      </c>
    </row>
    <row r="59" spans="1:18" x14ac:dyDescent="0.2">
      <c r="A59" t="s">
        <v>172</v>
      </c>
      <c r="B59" s="13">
        <f>VLOOKUP(A59,'[1]Exportar (81)'!$A$9:$G$847,7,0)</f>
        <v>2028988</v>
      </c>
      <c r="C59" s="94">
        <v>0</v>
      </c>
      <c r="D59" s="94">
        <f t="shared" si="55"/>
        <v>2028988</v>
      </c>
      <c r="E59">
        <f t="shared" si="53"/>
        <v>6</v>
      </c>
      <c r="F59" s="99">
        <f t="shared" si="56"/>
        <v>0</v>
      </c>
      <c r="H59" s="101" t="s">
        <v>274</v>
      </c>
      <c r="I59" s="107">
        <f t="shared" ref="I59:J59" si="60">+I60</f>
        <v>0</v>
      </c>
      <c r="J59" s="107">
        <f t="shared" si="60"/>
        <v>0</v>
      </c>
      <c r="K59" s="107">
        <f>+K60</f>
        <v>0</v>
      </c>
      <c r="L59" s="51"/>
      <c r="M59" s="101" t="s">
        <v>274</v>
      </c>
      <c r="N59" s="103">
        <f t="shared" si="57"/>
        <v>0</v>
      </c>
      <c r="O59" s="103">
        <f t="shared" si="58"/>
        <v>0</v>
      </c>
      <c r="P59" s="103">
        <f t="shared" si="59"/>
        <v>0</v>
      </c>
    </row>
    <row r="60" spans="1:18" x14ac:dyDescent="0.2">
      <c r="A60" t="s">
        <v>184</v>
      </c>
      <c r="B60" s="13">
        <f>VLOOKUP(A60,'[1]Exportar (81)'!$A$9:$G$847,7,0)</f>
        <v>29492517</v>
      </c>
      <c r="C60" s="94">
        <v>0</v>
      </c>
      <c r="D60" s="94">
        <f t="shared" si="55"/>
        <v>29492517</v>
      </c>
      <c r="E60">
        <f t="shared" si="53"/>
        <v>6</v>
      </c>
      <c r="F60" s="99">
        <f t="shared" si="56"/>
        <v>0</v>
      </c>
      <c r="H60" s="56" t="s">
        <v>275</v>
      </c>
      <c r="I60" s="59">
        <v>0</v>
      </c>
      <c r="J60" s="59">
        <v>0</v>
      </c>
      <c r="K60" s="59">
        <v>0</v>
      </c>
      <c r="M60" s="56" t="s">
        <v>275</v>
      </c>
      <c r="N60" s="48">
        <f t="shared" si="57"/>
        <v>0</v>
      </c>
      <c r="O60" s="48">
        <f t="shared" si="58"/>
        <v>0</v>
      </c>
      <c r="P60" s="48">
        <f t="shared" si="59"/>
        <v>0</v>
      </c>
    </row>
    <row r="61" spans="1:18" x14ac:dyDescent="0.2">
      <c r="A61" s="157" t="s">
        <v>351</v>
      </c>
      <c r="B61" s="13">
        <f>VLOOKUP(A61,'[1]Exportar (81)'!$A$9:$G$847,7,0)</f>
        <v>96291</v>
      </c>
      <c r="C61" s="94">
        <v>0</v>
      </c>
      <c r="D61" s="94">
        <f t="shared" si="55"/>
        <v>96291</v>
      </c>
      <c r="E61">
        <f t="shared" si="53"/>
        <v>6</v>
      </c>
      <c r="H61" s="101" t="s">
        <v>276</v>
      </c>
      <c r="I61" s="107">
        <f>+I62</f>
        <v>0</v>
      </c>
      <c r="J61" s="107">
        <f>+J62</f>
        <v>0</v>
      </c>
      <c r="K61" s="107">
        <f>+K62</f>
        <v>0</v>
      </c>
      <c r="L61" s="51"/>
      <c r="M61" s="101" t="s">
        <v>276</v>
      </c>
      <c r="N61" s="103">
        <f t="shared" ref="N61:N62" si="61">+ROUND((I61/1000),0)</f>
        <v>0</v>
      </c>
      <c r="O61" s="103">
        <f t="shared" ref="O61:O62" si="62">+ROUND((J61/1000),0)</f>
        <v>0</v>
      </c>
      <c r="P61" s="103">
        <f t="shared" ref="P61:P62" si="63">+ROUND((K61/1000),0)</f>
        <v>0</v>
      </c>
      <c r="Q61" s="142"/>
      <c r="R61" s="142"/>
    </row>
    <row r="62" spans="1:18" x14ac:dyDescent="0.2">
      <c r="A62" t="s">
        <v>173</v>
      </c>
      <c r="B62" s="13">
        <f>VLOOKUP(A62,'[1]Exportar (81)'!$A$9:$G$847,7,0)</f>
        <v>154891908</v>
      </c>
      <c r="C62" s="94">
        <v>0</v>
      </c>
      <c r="D62" s="94">
        <f t="shared" si="55"/>
        <v>154891908</v>
      </c>
      <c r="E62">
        <f t="shared" si="53"/>
        <v>6</v>
      </c>
      <c r="F62" s="99">
        <f t="shared" ref="F62:F72" si="64">+B62-C62-D62</f>
        <v>0</v>
      </c>
      <c r="H62" s="56" t="s">
        <v>277</v>
      </c>
      <c r="I62" s="59">
        <v>0</v>
      </c>
      <c r="J62" s="59">
        <v>0</v>
      </c>
      <c r="K62" s="59">
        <v>0</v>
      </c>
      <c r="M62" s="56" t="s">
        <v>277</v>
      </c>
      <c r="N62" s="48">
        <f t="shared" si="61"/>
        <v>0</v>
      </c>
      <c r="O62" s="48">
        <f t="shared" si="62"/>
        <v>0</v>
      </c>
      <c r="P62" s="48">
        <f t="shared" si="63"/>
        <v>0</v>
      </c>
      <c r="Q62" s="49"/>
      <c r="R62" s="49"/>
    </row>
    <row r="63" spans="1:18" x14ac:dyDescent="0.2">
      <c r="A63" t="s">
        <v>241</v>
      </c>
      <c r="B63" s="96">
        <v>0</v>
      </c>
      <c r="C63" s="94">
        <v>0</v>
      </c>
      <c r="D63" s="94">
        <f t="shared" si="55"/>
        <v>0</v>
      </c>
      <c r="E63">
        <f t="shared" si="53"/>
        <v>6</v>
      </c>
      <c r="F63" s="99">
        <f t="shared" si="64"/>
        <v>0</v>
      </c>
      <c r="H63" s="101" t="s">
        <v>161</v>
      </c>
      <c r="I63" s="102">
        <f>+I64+I67</f>
        <v>22401426830663.84</v>
      </c>
      <c r="J63" s="102">
        <f>+J64+J67</f>
        <v>17892798628.98</v>
      </c>
      <c r="K63" s="102">
        <f>+K64+K67</f>
        <v>22383534032034.859</v>
      </c>
      <c r="L63" s="51"/>
      <c r="M63" s="101" t="s">
        <v>161</v>
      </c>
      <c r="N63" s="103">
        <f t="shared" ref="N63:N69" si="65">+ROUND((I63/1000),0)</f>
        <v>22401426831</v>
      </c>
      <c r="O63" s="103">
        <f t="shared" ref="O63:O69" si="66">+ROUND((J63/1000),0)</f>
        <v>17892799</v>
      </c>
      <c r="P63" s="103">
        <f t="shared" ref="P63:P69" si="67">+ROUND((K63/1000),0)</f>
        <v>22383534032</v>
      </c>
      <c r="Q63" s="142"/>
      <c r="R63" s="142"/>
    </row>
    <row r="64" spans="1:18" x14ac:dyDescent="0.2">
      <c r="B64" s="95">
        <f>SUM(B55:B63)</f>
        <v>1507969533</v>
      </c>
      <c r="C64" s="95">
        <f>SUM(C55:C62)</f>
        <v>0</v>
      </c>
      <c r="D64" s="95">
        <f>SUM(D55:D63)</f>
        <v>1507969533</v>
      </c>
      <c r="E64" s="16"/>
      <c r="F64" s="99">
        <f t="shared" si="64"/>
        <v>0</v>
      </c>
      <c r="H64" s="101" t="s">
        <v>162</v>
      </c>
      <c r="I64" s="102">
        <f t="shared" ref="I64:K65" si="68">+I65</f>
        <v>17892798628.98</v>
      </c>
      <c r="J64" s="102">
        <f t="shared" si="68"/>
        <v>17892798628.98</v>
      </c>
      <c r="K64" s="102">
        <f t="shared" si="68"/>
        <v>0</v>
      </c>
      <c r="L64" s="51"/>
      <c r="M64" s="101" t="s">
        <v>162</v>
      </c>
      <c r="N64" s="103">
        <f t="shared" si="65"/>
        <v>17892799</v>
      </c>
      <c r="O64" s="103">
        <f t="shared" si="66"/>
        <v>17892799</v>
      </c>
      <c r="P64" s="103">
        <f t="shared" si="67"/>
        <v>0</v>
      </c>
      <c r="Q64" s="142">
        <f>VLOOKUP(M64,$A$3:$D$101,3,0)-O64</f>
        <v>0</v>
      </c>
      <c r="R64" s="142">
        <f>VLOOKUP(M64,$A$3:$D$101,4,0)-P64</f>
        <v>0</v>
      </c>
    </row>
    <row r="65" spans="1:18" x14ac:dyDescent="0.2">
      <c r="A65" t="s">
        <v>174</v>
      </c>
      <c r="B65" s="13">
        <f>VLOOKUP(A65,'[1]Exportar (81)'!$A$9:$G$847,7,0)</f>
        <v>22989022</v>
      </c>
      <c r="C65" s="94">
        <v>0</v>
      </c>
      <c r="D65" s="94">
        <f>+B65</f>
        <v>22989022</v>
      </c>
      <c r="E65">
        <f t="shared" ref="E65:E79" si="69">LEN(A65)</f>
        <v>6</v>
      </c>
      <c r="F65" s="99">
        <f t="shared" si="64"/>
        <v>0</v>
      </c>
      <c r="H65" s="101" t="s">
        <v>195</v>
      </c>
      <c r="I65" s="102">
        <f t="shared" si="68"/>
        <v>17892798628.98</v>
      </c>
      <c r="J65" s="102">
        <f t="shared" si="68"/>
        <v>17892798628.98</v>
      </c>
      <c r="K65" s="102">
        <f t="shared" si="68"/>
        <v>0</v>
      </c>
      <c r="L65" s="51"/>
      <c r="M65" s="101" t="s">
        <v>195</v>
      </c>
      <c r="N65" s="103">
        <f t="shared" si="65"/>
        <v>17892799</v>
      </c>
      <c r="O65" s="103">
        <f t="shared" si="66"/>
        <v>17892799</v>
      </c>
      <c r="P65" s="103">
        <f t="shared" si="67"/>
        <v>0</v>
      </c>
    </row>
    <row r="66" spans="1:18" x14ac:dyDescent="0.2">
      <c r="A66" t="s">
        <v>207</v>
      </c>
      <c r="B66" s="96">
        <v>0</v>
      </c>
      <c r="C66" s="94">
        <v>0</v>
      </c>
      <c r="D66" s="94">
        <f t="shared" ref="D66:D79" si="70">+B66</f>
        <v>0</v>
      </c>
      <c r="E66">
        <f t="shared" si="69"/>
        <v>6</v>
      </c>
      <c r="F66" s="99">
        <f t="shared" si="64"/>
        <v>0</v>
      </c>
      <c r="H66" s="56" t="s">
        <v>233</v>
      </c>
      <c r="I66" s="57">
        <v>17892798628.98</v>
      </c>
      <c r="J66" s="57">
        <v>17892798628.98</v>
      </c>
      <c r="K66" s="57">
        <v>0</v>
      </c>
      <c r="M66" s="56" t="s">
        <v>233</v>
      </c>
      <c r="N66" s="48">
        <f t="shared" si="65"/>
        <v>17892799</v>
      </c>
      <c r="O66" s="48">
        <f t="shared" si="66"/>
        <v>17892799</v>
      </c>
      <c r="P66" s="48">
        <f t="shared" si="67"/>
        <v>0</v>
      </c>
    </row>
    <row r="67" spans="1:18" x14ac:dyDescent="0.2">
      <c r="A67" t="s">
        <v>175</v>
      </c>
      <c r="B67" s="13">
        <f>VLOOKUP(A67,'[1]Exportar (81)'!$A$9:$G$847,7,0)</f>
        <v>5440670</v>
      </c>
      <c r="C67" s="94">
        <v>0</v>
      </c>
      <c r="D67" s="94">
        <f t="shared" si="70"/>
        <v>5440670</v>
      </c>
      <c r="E67">
        <f t="shared" si="69"/>
        <v>6</v>
      </c>
      <c r="F67" s="99">
        <f t="shared" si="64"/>
        <v>0</v>
      </c>
      <c r="H67" s="101" t="s">
        <v>166</v>
      </c>
      <c r="I67" s="102">
        <f t="shared" ref="I67:K68" si="71">+I68</f>
        <v>22383534032034.859</v>
      </c>
      <c r="J67" s="102">
        <f t="shared" si="71"/>
        <v>0</v>
      </c>
      <c r="K67" s="102">
        <f t="shared" si="71"/>
        <v>22383534032034.859</v>
      </c>
      <c r="L67" s="51"/>
      <c r="M67" s="101" t="s">
        <v>166</v>
      </c>
      <c r="N67" s="103">
        <f t="shared" si="65"/>
        <v>22383534032</v>
      </c>
      <c r="O67" s="103">
        <f t="shared" si="66"/>
        <v>0</v>
      </c>
      <c r="P67" s="103">
        <f t="shared" si="67"/>
        <v>22383534032</v>
      </c>
      <c r="Q67" s="142">
        <f>VLOOKUP(M67,$A$3:$D$101,3,0)-O67</f>
        <v>0</v>
      </c>
      <c r="R67" s="142">
        <f>VLOOKUP(M67,$A$3:$D$101,4,0)-P67</f>
        <v>0</v>
      </c>
    </row>
    <row r="68" spans="1:18" x14ac:dyDescent="0.2">
      <c r="A68" t="s">
        <v>176</v>
      </c>
      <c r="B68" s="13">
        <f>VLOOKUP(A68,'[1]Exportar (81)'!$A$9:$G$847,7,0)</f>
        <v>1137424</v>
      </c>
      <c r="C68" s="94">
        <v>0</v>
      </c>
      <c r="D68" s="94">
        <f t="shared" si="70"/>
        <v>1137424</v>
      </c>
      <c r="E68">
        <f t="shared" si="69"/>
        <v>6</v>
      </c>
      <c r="F68" s="99">
        <f t="shared" si="64"/>
        <v>0</v>
      </c>
      <c r="H68" s="101" t="s">
        <v>196</v>
      </c>
      <c r="I68" s="102">
        <f t="shared" si="71"/>
        <v>22383534032034.859</v>
      </c>
      <c r="J68" s="102">
        <f t="shared" si="71"/>
        <v>0</v>
      </c>
      <c r="K68" s="102">
        <f t="shared" si="71"/>
        <v>22383534032034.859</v>
      </c>
      <c r="L68" s="51"/>
      <c r="M68" s="101" t="s">
        <v>196</v>
      </c>
      <c r="N68" s="103">
        <f t="shared" si="65"/>
        <v>22383534032</v>
      </c>
      <c r="O68" s="103">
        <f t="shared" si="66"/>
        <v>0</v>
      </c>
      <c r="P68" s="103">
        <f t="shared" si="67"/>
        <v>22383534032</v>
      </c>
    </row>
    <row r="69" spans="1:18" x14ac:dyDescent="0.2">
      <c r="A69" t="s">
        <v>177</v>
      </c>
      <c r="B69" s="13">
        <f>VLOOKUP(A69,'[1]Exportar (81)'!$A$9:$G$847,7,0)</f>
        <v>7621910</v>
      </c>
      <c r="C69" s="94">
        <v>0</v>
      </c>
      <c r="D69" s="94">
        <f t="shared" si="70"/>
        <v>7621910</v>
      </c>
      <c r="E69">
        <f t="shared" si="69"/>
        <v>6</v>
      </c>
      <c r="F69" s="99">
        <f t="shared" si="64"/>
        <v>0</v>
      </c>
      <c r="H69" s="56" t="s">
        <v>234</v>
      </c>
      <c r="I69" s="59">
        <v>22383534032034.859</v>
      </c>
      <c r="J69" s="59"/>
      <c r="K69" s="59">
        <v>22383534032034.859</v>
      </c>
      <c r="M69" s="56" t="s">
        <v>234</v>
      </c>
      <c r="N69" s="48">
        <f t="shared" si="65"/>
        <v>22383534032</v>
      </c>
      <c r="O69" s="48">
        <f t="shared" si="66"/>
        <v>0</v>
      </c>
      <c r="P69" s="48">
        <f t="shared" si="67"/>
        <v>22383534032</v>
      </c>
    </row>
    <row r="70" spans="1:18" x14ac:dyDescent="0.2">
      <c r="A70" t="s">
        <v>208</v>
      </c>
      <c r="B70" s="13">
        <f>VLOOKUP(A70,'[1]Exportar (81)'!$A$9:$G$847,7,0)</f>
        <v>380909</v>
      </c>
      <c r="C70" s="94">
        <v>0</v>
      </c>
      <c r="D70" s="94">
        <f t="shared" si="70"/>
        <v>380909</v>
      </c>
      <c r="E70">
        <f t="shared" si="69"/>
        <v>6</v>
      </c>
      <c r="F70" s="99">
        <f t="shared" si="64"/>
        <v>0</v>
      </c>
      <c r="I70" s="77">
        <f>+I5+I9+I17+I22+I35+I40+I43+I49+I52+I58+I63</f>
        <v>39240476614034.422</v>
      </c>
      <c r="J70" s="77">
        <f>+J5+J9+J17+J22+J35+J40+J43+J49+J52+J58+J63</f>
        <v>744523256377.71997</v>
      </c>
      <c r="K70" s="77">
        <f>+K5+K9+K17+K22+K35+K40+K43+K49+K52+K58+K63</f>
        <v>38495953357656.703</v>
      </c>
      <c r="N70" s="77">
        <f>+N5+N9+N17+N22+N35+N40+N43+N49+N52+N58+N63</f>
        <v>39240476615</v>
      </c>
      <c r="O70" s="77">
        <f>+O5+O9+O17+O22+O35+O40+O43+O49+O52+O58+O63</f>
        <v>744523257</v>
      </c>
      <c r="P70" s="77">
        <f>+P5+P9+P17+P22+P35+P40+P43+P49+P52+P58+P63</f>
        <v>38495953358</v>
      </c>
    </row>
    <row r="71" spans="1:18" x14ac:dyDescent="0.2">
      <c r="A71" t="s">
        <v>178</v>
      </c>
      <c r="B71" s="13">
        <f>VLOOKUP(A71,'[1]Exportar (81)'!$A$9:$G$847,7,0)</f>
        <v>82032332</v>
      </c>
      <c r="C71" s="94">
        <v>0</v>
      </c>
      <c r="D71" s="94">
        <f t="shared" si="70"/>
        <v>82032332</v>
      </c>
      <c r="E71">
        <f t="shared" si="69"/>
        <v>6</v>
      </c>
      <c r="F71" s="99">
        <f t="shared" si="64"/>
        <v>0</v>
      </c>
    </row>
    <row r="72" spans="1:18" x14ac:dyDescent="0.2">
      <c r="A72" t="s">
        <v>179</v>
      </c>
      <c r="B72" s="13">
        <f>VLOOKUP(A72,'[1]Exportar (81)'!$A$9:$G$847,7,0)</f>
        <v>139991</v>
      </c>
      <c r="C72" s="94">
        <v>0</v>
      </c>
      <c r="D72" s="94">
        <f t="shared" si="70"/>
        <v>139991</v>
      </c>
      <c r="E72">
        <f t="shared" si="69"/>
        <v>6</v>
      </c>
      <c r="F72" s="99">
        <f t="shared" si="64"/>
        <v>0</v>
      </c>
      <c r="J72" s="46"/>
    </row>
    <row r="73" spans="1:18" x14ac:dyDescent="0.2">
      <c r="A73" t="s">
        <v>312</v>
      </c>
      <c r="B73" s="96">
        <v>0</v>
      </c>
      <c r="C73" s="94">
        <v>0</v>
      </c>
      <c r="D73" s="94">
        <f t="shared" ref="D73" si="72">+B73</f>
        <v>0</v>
      </c>
      <c r="E73">
        <f t="shared" ref="E73" si="73">LEN(A73)</f>
        <v>6</v>
      </c>
      <c r="F73" s="99">
        <f t="shared" ref="F73" si="74">+B73-C73-D73</f>
        <v>0</v>
      </c>
      <c r="O73" s="78" t="s">
        <v>236</v>
      </c>
      <c r="P73" s="78" t="s">
        <v>237</v>
      </c>
    </row>
    <row r="74" spans="1:18" x14ac:dyDescent="0.2">
      <c r="A74" t="s">
        <v>180</v>
      </c>
      <c r="B74" s="13">
        <f>VLOOKUP(A74,'[1]Exportar (81)'!$A$9:$G$847,7,0)</f>
        <v>1086687</v>
      </c>
      <c r="C74" s="94">
        <v>0</v>
      </c>
      <c r="D74" s="94">
        <f t="shared" si="70"/>
        <v>1086687</v>
      </c>
      <c r="E74">
        <f t="shared" si="69"/>
        <v>6</v>
      </c>
      <c r="F74" s="99">
        <f t="shared" ref="F74:F79" si="75">+B74-C74-D74</f>
        <v>0</v>
      </c>
      <c r="N74" s="44" t="s">
        <v>2</v>
      </c>
      <c r="O74" s="13">
        <f>O5+O9+O22+O35+O40+O43+O49</f>
        <v>586809733</v>
      </c>
      <c r="P74" s="13">
        <f>P5+P9+P22+P35+P40+P43+P49</f>
        <v>5511519901</v>
      </c>
    </row>
    <row r="75" spans="1:18" x14ac:dyDescent="0.2">
      <c r="A75" t="s">
        <v>181</v>
      </c>
      <c r="B75" s="13">
        <f>VLOOKUP(A75,'[1]Exportar (81)'!$A$9:$G$847,7,0)</f>
        <v>19230885</v>
      </c>
      <c r="C75" s="94">
        <v>0</v>
      </c>
      <c r="D75" s="94">
        <f t="shared" si="70"/>
        <v>19230885</v>
      </c>
      <c r="E75">
        <f t="shared" si="69"/>
        <v>6</v>
      </c>
      <c r="F75" s="99">
        <f t="shared" si="75"/>
        <v>0</v>
      </c>
      <c r="N75" s="44"/>
      <c r="O75" s="13">
        <f>+C5+C6+C8+C9+C28+C29+C30</f>
        <v>586809733</v>
      </c>
      <c r="P75" s="13">
        <f>+D5+D6+D8+D9+D28+D29+D30</f>
        <v>5511519901</v>
      </c>
    </row>
    <row r="76" spans="1:18" x14ac:dyDescent="0.2">
      <c r="A76" t="s">
        <v>182</v>
      </c>
      <c r="B76" s="13">
        <f>VLOOKUP(A76,'[1]Exportar (81)'!$A$9:$G$847,7,0)</f>
        <v>985026</v>
      </c>
      <c r="C76" s="94">
        <v>0</v>
      </c>
      <c r="D76" s="94">
        <f t="shared" si="70"/>
        <v>985026</v>
      </c>
      <c r="E76">
        <f t="shared" si="69"/>
        <v>6</v>
      </c>
      <c r="F76" s="99">
        <f t="shared" si="75"/>
        <v>0</v>
      </c>
      <c r="O76" s="13">
        <f>+O74-O75</f>
        <v>0</v>
      </c>
      <c r="P76" s="13">
        <f>+P74-P75</f>
        <v>0</v>
      </c>
    </row>
    <row r="77" spans="1:18" x14ac:dyDescent="0.2">
      <c r="A77" s="155" t="s">
        <v>209</v>
      </c>
      <c r="B77" s="13">
        <f>VLOOKUP(A77,'[1]Exportar (81)'!$A$9:$G$847,7,0)</f>
        <v>631638614</v>
      </c>
      <c r="C77" s="94">
        <v>0</v>
      </c>
      <c r="D77" s="94">
        <f t="shared" si="70"/>
        <v>631638614</v>
      </c>
      <c r="E77">
        <f t="shared" si="69"/>
        <v>6</v>
      </c>
      <c r="F77" s="99">
        <f t="shared" si="75"/>
        <v>0</v>
      </c>
      <c r="G77" s="60"/>
      <c r="N77" s="44" t="s">
        <v>19</v>
      </c>
      <c r="O77" s="108" t="s">
        <v>236</v>
      </c>
      <c r="P77" s="108" t="s">
        <v>237</v>
      </c>
    </row>
    <row r="78" spans="1:18" x14ac:dyDescent="0.2">
      <c r="A78" t="s">
        <v>210</v>
      </c>
      <c r="B78" s="96">
        <v>0</v>
      </c>
      <c r="C78" s="94">
        <v>0</v>
      </c>
      <c r="D78" s="94">
        <f t="shared" si="70"/>
        <v>0</v>
      </c>
      <c r="E78">
        <f t="shared" si="69"/>
        <v>6</v>
      </c>
      <c r="F78" s="99">
        <f t="shared" si="75"/>
        <v>0</v>
      </c>
      <c r="N78" s="44"/>
      <c r="O78" s="113"/>
      <c r="P78" s="113"/>
    </row>
    <row r="79" spans="1:18" x14ac:dyDescent="0.2">
      <c r="A79" t="s">
        <v>332</v>
      </c>
      <c r="B79" s="96">
        <v>0</v>
      </c>
      <c r="C79" s="13">
        <v>0</v>
      </c>
      <c r="D79" s="94">
        <f t="shared" si="70"/>
        <v>0</v>
      </c>
      <c r="E79">
        <f t="shared" si="69"/>
        <v>6</v>
      </c>
      <c r="F79" s="99">
        <f t="shared" si="75"/>
        <v>0</v>
      </c>
      <c r="O79" s="13">
        <f>+O52+O58+O63</f>
        <v>157679379</v>
      </c>
      <c r="P79" s="13">
        <f>+P52+P58+P63</f>
        <v>32599782939</v>
      </c>
    </row>
    <row r="80" spans="1:18" x14ac:dyDescent="0.2">
      <c r="A80" s="155" t="s">
        <v>271</v>
      </c>
      <c r="B80" s="13">
        <f>VLOOKUP(A80,'[1]Exportar (81)'!$A$9:$G$847,7,0)</f>
        <v>58176</v>
      </c>
      <c r="C80" s="94">
        <v>0</v>
      </c>
      <c r="D80" s="94">
        <f t="shared" ref="D80" si="76">+B80</f>
        <v>58176</v>
      </c>
      <c r="E80">
        <f t="shared" ref="E80" si="77">LEN(A80)</f>
        <v>6</v>
      </c>
      <c r="F80" s="99">
        <f>+B80-C80-D80</f>
        <v>0</v>
      </c>
      <c r="O80" s="13">
        <f>+C35+C41+C48+C49</f>
        <v>157679379</v>
      </c>
      <c r="P80" s="13">
        <f>+D35+D41+D48+D49</f>
        <v>32599782939</v>
      </c>
    </row>
    <row r="81" spans="1:16" x14ac:dyDescent="0.2">
      <c r="A81" t="s">
        <v>211</v>
      </c>
      <c r="B81" s="96">
        <v>0</v>
      </c>
      <c r="C81" s="94">
        <v>0</v>
      </c>
      <c r="D81" s="94">
        <f>+B81</f>
        <v>0</v>
      </c>
      <c r="E81">
        <f>LEN(A81)</f>
        <v>6</v>
      </c>
      <c r="F81" s="99">
        <f>+B81-C81-D81</f>
        <v>0</v>
      </c>
      <c r="O81" s="13">
        <f>+O79-O80</f>
        <v>0</v>
      </c>
      <c r="P81" s="13">
        <f>+P79-P80</f>
        <v>0</v>
      </c>
    </row>
    <row r="82" spans="1:16" x14ac:dyDescent="0.2">
      <c r="A82" t="s">
        <v>183</v>
      </c>
      <c r="B82" s="13">
        <f>VLOOKUP(A82,'[1]Exportar (81)'!$A$9:$G$847,7,0)</f>
        <v>6486879</v>
      </c>
      <c r="C82" s="94">
        <v>0</v>
      </c>
      <c r="D82" s="94">
        <f>+B82</f>
        <v>6486879</v>
      </c>
      <c r="E82">
        <f>LEN(A82)</f>
        <v>6</v>
      </c>
      <c r="F82" s="99">
        <f>+B82-C82-D82</f>
        <v>0</v>
      </c>
    </row>
    <row r="83" spans="1:16" x14ac:dyDescent="0.2">
      <c r="A83" t="s">
        <v>186</v>
      </c>
      <c r="B83" s="13">
        <f>VLOOKUP(A83,'[1]Exportar (81)'!$A$9:$G$847,7,0)</f>
        <v>184</v>
      </c>
      <c r="C83" s="94">
        <v>0</v>
      </c>
      <c r="D83" s="94">
        <f>+B83</f>
        <v>184</v>
      </c>
      <c r="E83">
        <f>LEN(A83)</f>
        <v>6</v>
      </c>
      <c r="F83" s="99">
        <f>+B83-C83-D83</f>
        <v>0</v>
      </c>
    </row>
    <row r="84" spans="1:16" x14ac:dyDescent="0.2">
      <c r="A84" t="s">
        <v>187</v>
      </c>
      <c r="B84" s="13">
        <f>VLOOKUP(A84,'[1]Exportar (81)'!$A$9:$G$847,7,0)</f>
        <v>35888255</v>
      </c>
      <c r="C84" s="94">
        <v>0</v>
      </c>
      <c r="D84" s="94">
        <f>+B84</f>
        <v>35888255</v>
      </c>
      <c r="E84">
        <f>LEN(A84)</f>
        <v>6</v>
      </c>
      <c r="F84" s="99">
        <f t="shared" ref="F84:F102" si="78">+B84-C84-D84</f>
        <v>0</v>
      </c>
    </row>
    <row r="85" spans="1:16" x14ac:dyDescent="0.2">
      <c r="A85" t="s">
        <v>212</v>
      </c>
      <c r="B85" s="13">
        <f>VLOOKUP(A85,'[1]Exportar (81)'!$A$9:$G$847,7,0)</f>
        <v>28042055</v>
      </c>
      <c r="C85" s="94">
        <v>0</v>
      </c>
      <c r="D85" s="94">
        <f>+B85</f>
        <v>28042055</v>
      </c>
      <c r="E85">
        <f>LEN(A85)</f>
        <v>6</v>
      </c>
      <c r="F85" s="99">
        <f t="shared" si="78"/>
        <v>0</v>
      </c>
    </row>
    <row r="86" spans="1:16" x14ac:dyDescent="0.2">
      <c r="B86" s="95">
        <f>SUM(B65:B85)</f>
        <v>843159019</v>
      </c>
      <c r="C86" s="95">
        <f>SUM(C65:C85)</f>
        <v>0</v>
      </c>
      <c r="D86" s="95">
        <f>SUM(D65:D85)</f>
        <v>843159019</v>
      </c>
      <c r="F86" s="99">
        <f t="shared" si="78"/>
        <v>0</v>
      </c>
    </row>
    <row r="87" spans="1:16" x14ac:dyDescent="0.2">
      <c r="A87" t="s">
        <v>197</v>
      </c>
      <c r="B87" s="13">
        <f>VLOOKUP(A87,'[1]Exportar (81)'!$A$9:$G$847,7,0)</f>
        <v>595436013</v>
      </c>
      <c r="C87" s="94">
        <v>0</v>
      </c>
      <c r="D87" s="94">
        <f>+B87</f>
        <v>595436013</v>
      </c>
      <c r="E87">
        <f t="shared" ref="E87:E93" si="79">LEN(A87)</f>
        <v>6</v>
      </c>
      <c r="F87" s="99">
        <f t="shared" si="78"/>
        <v>0</v>
      </c>
    </row>
    <row r="88" spans="1:16" x14ac:dyDescent="0.2">
      <c r="A88" t="s">
        <v>333</v>
      </c>
      <c r="B88" s="13">
        <f>VLOOKUP(A88,'[1]Exportar (81)'!$A$9:$G$847,7,0)</f>
        <v>16592000</v>
      </c>
      <c r="C88" s="94">
        <v>0</v>
      </c>
      <c r="D88" s="94">
        <f>+B88</f>
        <v>16592000</v>
      </c>
      <c r="E88">
        <f t="shared" ref="E88" si="80">LEN(A88)</f>
        <v>6</v>
      </c>
      <c r="F88" s="99">
        <f t="shared" ref="F88" si="81">+B88-C88-D88</f>
        <v>0</v>
      </c>
    </row>
    <row r="89" spans="1:16" x14ac:dyDescent="0.2">
      <c r="A89" t="s">
        <v>272</v>
      </c>
      <c r="B89" s="13">
        <f>VLOOKUP(A89,'[1]Exportar (81)'!$A$9:$G$847,7,0)</f>
        <v>0</v>
      </c>
      <c r="C89" s="94">
        <v>0</v>
      </c>
      <c r="D89" s="94">
        <f>+B89</f>
        <v>0</v>
      </c>
      <c r="E89">
        <f t="shared" ref="E89" si="82">LEN(A89)</f>
        <v>6</v>
      </c>
      <c r="F89" s="99">
        <f t="shared" si="78"/>
        <v>0</v>
      </c>
    </row>
    <row r="90" spans="1:16" x14ac:dyDescent="0.2">
      <c r="A90" t="s">
        <v>198</v>
      </c>
      <c r="B90" s="13">
        <f>VLOOKUP(A90,'[1]Exportar (81)'!$A$9:$G$847,7,0)</f>
        <v>7603</v>
      </c>
      <c r="C90" s="94">
        <v>0</v>
      </c>
      <c r="D90" s="94">
        <f t="shared" ref="D90:D93" si="83">+B90</f>
        <v>7603</v>
      </c>
      <c r="E90">
        <f t="shared" si="79"/>
        <v>6</v>
      </c>
      <c r="F90" s="99">
        <f t="shared" si="78"/>
        <v>0</v>
      </c>
    </row>
    <row r="91" spans="1:16" x14ac:dyDescent="0.2">
      <c r="A91" s="149" t="s">
        <v>347</v>
      </c>
      <c r="B91" s="13">
        <f>VLOOKUP(A91,'[1]Exportar (81)'!$A$9:$G$847,7,0)</f>
        <v>0</v>
      </c>
      <c r="C91" s="94">
        <v>0</v>
      </c>
      <c r="D91" s="94">
        <f t="shared" ref="D91" si="84">+B91</f>
        <v>0</v>
      </c>
      <c r="E91">
        <f t="shared" ref="E91" si="85">LEN(A91)</f>
        <v>6</v>
      </c>
      <c r="F91" s="99">
        <f t="shared" si="78"/>
        <v>0</v>
      </c>
    </row>
    <row r="92" spans="1:16" x14ac:dyDescent="0.2">
      <c r="A92" t="s">
        <v>199</v>
      </c>
      <c r="B92" s="13">
        <f>VLOOKUP(A92,'[1]Exportar (81)'!$A$9:$G$847,7,0)</f>
        <v>0</v>
      </c>
      <c r="C92" s="94">
        <v>0</v>
      </c>
      <c r="D92" s="94">
        <f>+B92</f>
        <v>0</v>
      </c>
      <c r="E92">
        <f t="shared" ref="E92" si="86">LEN(A92)</f>
        <v>6</v>
      </c>
      <c r="F92" s="99">
        <f t="shared" si="78"/>
        <v>0</v>
      </c>
    </row>
    <row r="93" spans="1:16" ht="11.25" customHeight="1" x14ac:dyDescent="0.2">
      <c r="A93" t="s">
        <v>200</v>
      </c>
      <c r="B93" s="13">
        <f>VLOOKUP(A93,'[1]Exportar (81)'!$A$9:$G$847,7,0)</f>
        <v>-612028013</v>
      </c>
      <c r="C93" s="94">
        <v>0</v>
      </c>
      <c r="D93" s="94">
        <f t="shared" si="83"/>
        <v>-612028013</v>
      </c>
      <c r="E93">
        <f t="shared" si="79"/>
        <v>6</v>
      </c>
      <c r="F93" s="99">
        <f t="shared" si="78"/>
        <v>0</v>
      </c>
    </row>
    <row r="94" spans="1:16" x14ac:dyDescent="0.2">
      <c r="A94" t="s">
        <v>201</v>
      </c>
      <c r="B94" s="13">
        <f>VLOOKUP(A94,'[1]Exportar (81)'!$A$9:$G$847,7,0)</f>
        <v>-7603</v>
      </c>
      <c r="C94" s="94">
        <v>0</v>
      </c>
      <c r="D94" s="94">
        <f>+B94</f>
        <v>-7603</v>
      </c>
      <c r="E94">
        <f t="shared" ref="E94" si="87">LEN(A94)</f>
        <v>6</v>
      </c>
      <c r="F94" s="99">
        <f t="shared" si="78"/>
        <v>0</v>
      </c>
    </row>
    <row r="95" spans="1:16" x14ac:dyDescent="0.2">
      <c r="B95" s="95">
        <f>SUM(B87:B94)</f>
        <v>0</v>
      </c>
      <c r="C95" s="95">
        <v>0</v>
      </c>
      <c r="D95" s="95">
        <f>SUM(D87:D94)</f>
        <v>0</v>
      </c>
      <c r="F95" s="99">
        <f t="shared" si="78"/>
        <v>0</v>
      </c>
    </row>
    <row r="96" spans="1:16" x14ac:dyDescent="0.2">
      <c r="A96" t="s">
        <v>202</v>
      </c>
      <c r="B96" s="13">
        <f>VLOOKUP(A96,'[1]Exportar (81)'!$A$9:$G$847,7,0)</f>
        <v>4018018437</v>
      </c>
      <c r="C96" s="94">
        <v>0</v>
      </c>
      <c r="D96" s="94">
        <f t="shared" ref="D96:D101" si="88">+B96</f>
        <v>4018018437</v>
      </c>
      <c r="E96">
        <f t="shared" ref="E96:E101" si="89">LEN(A96)</f>
        <v>6</v>
      </c>
      <c r="F96" s="99">
        <f t="shared" si="78"/>
        <v>0</v>
      </c>
    </row>
    <row r="97" spans="1:6" x14ac:dyDescent="0.2">
      <c r="A97" t="s">
        <v>203</v>
      </c>
      <c r="B97" s="13">
        <f>VLOOKUP(A97,'[1]Exportar (81)'!$A$9:$G$847,7,0)</f>
        <v>1527219291</v>
      </c>
      <c r="C97" s="94">
        <v>0</v>
      </c>
      <c r="D97" s="94">
        <f t="shared" si="88"/>
        <v>1527219291</v>
      </c>
      <c r="E97">
        <f t="shared" si="89"/>
        <v>6</v>
      </c>
      <c r="F97" s="99">
        <f t="shared" si="78"/>
        <v>0</v>
      </c>
    </row>
    <row r="98" spans="1:6" x14ac:dyDescent="0.2">
      <c r="A98" t="s">
        <v>204</v>
      </c>
      <c r="B98" s="13">
        <f>VLOOKUP(A98,'[1]Exportar (81)'!$A$9:$G$847,7,0)</f>
        <v>14964422303</v>
      </c>
      <c r="C98" s="94">
        <v>0</v>
      </c>
      <c r="D98" s="94">
        <f t="shared" si="88"/>
        <v>14964422303</v>
      </c>
      <c r="E98">
        <f t="shared" si="89"/>
        <v>6</v>
      </c>
      <c r="F98" s="99">
        <f t="shared" si="78"/>
        <v>0</v>
      </c>
    </row>
    <row r="99" spans="1:6" x14ac:dyDescent="0.2">
      <c r="A99" t="s">
        <v>305</v>
      </c>
      <c r="B99" s="13">
        <f>VLOOKUP(A99,'[1]Exportar (81)'!$A$9:$G$847,7,0)</f>
        <v>0</v>
      </c>
      <c r="C99" s="94">
        <v>0</v>
      </c>
      <c r="D99" s="94">
        <f t="shared" si="88"/>
        <v>0</v>
      </c>
      <c r="E99">
        <f t="shared" ref="E99" si="90">LEN(A99)</f>
        <v>6</v>
      </c>
      <c r="F99" s="99">
        <f t="shared" ref="F99" si="91">+B99-C99-D99</f>
        <v>0</v>
      </c>
    </row>
    <row r="100" spans="1:6" x14ac:dyDescent="0.2">
      <c r="A100" t="s">
        <v>205</v>
      </c>
      <c r="B100" s="13">
        <f>VLOOKUP(A100,'[1]Exportar (81)'!$A$9:$G$847,7,0)</f>
        <v>-5545237728</v>
      </c>
      <c r="C100" s="94">
        <v>0</v>
      </c>
      <c r="D100" s="94">
        <f t="shared" si="88"/>
        <v>-5545237728</v>
      </c>
      <c r="E100">
        <f t="shared" si="89"/>
        <v>6</v>
      </c>
      <c r="F100" s="99">
        <f t="shared" si="78"/>
        <v>0</v>
      </c>
    </row>
    <row r="101" spans="1:6" x14ac:dyDescent="0.2">
      <c r="A101" t="s">
        <v>206</v>
      </c>
      <c r="B101" s="13">
        <f>VLOOKUP(A101,'[1]Exportar (81)'!$A$9:$G$847,7,0)</f>
        <v>-14964422303</v>
      </c>
      <c r="C101" s="94">
        <v>0</v>
      </c>
      <c r="D101" s="94">
        <f t="shared" si="88"/>
        <v>-14964422303</v>
      </c>
      <c r="E101">
        <f t="shared" si="89"/>
        <v>6</v>
      </c>
      <c r="F101" s="99">
        <f t="shared" si="78"/>
        <v>0</v>
      </c>
    </row>
    <row r="102" spans="1:6" x14ac:dyDescent="0.2">
      <c r="B102" s="95">
        <f>SUM(B96:B101)</f>
        <v>0</v>
      </c>
      <c r="C102" s="95">
        <v>0</v>
      </c>
      <c r="D102" s="95">
        <f>SUM(D96:D101)</f>
        <v>0</v>
      </c>
      <c r="F102" s="99">
        <f t="shared" si="78"/>
        <v>0</v>
      </c>
    </row>
    <row r="104" spans="1:6" x14ac:dyDescent="0.2">
      <c r="B104" s="13">
        <f>+B34+B50+B54+B64+B86+B95+B102</f>
        <v>135291505754</v>
      </c>
    </row>
    <row r="105" spans="1:6" x14ac:dyDescent="0.2">
      <c r="B105" s="13">
        <v>135291505753</v>
      </c>
    </row>
    <row r="106" spans="1:6" x14ac:dyDescent="0.2">
      <c r="B106" s="13">
        <f>+B104-B105</f>
        <v>1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horizontalDpi="4294967294" r:id="rId1"/>
  <rowBreaks count="1" manualBreakCount="1"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Anexo (1) Form</vt:lpstr>
      <vt:lpstr>Anexo (2) D</vt:lpstr>
      <vt:lpstr>Anexo (3) Form</vt:lpstr>
      <vt:lpstr>Anexo (4) D</vt:lpstr>
      <vt:lpstr>2022</vt:lpstr>
      <vt:lpstr>'2022'!Área_de_impresión</vt:lpstr>
      <vt:lpstr>'Anexo (1) Form'!Área_de_impresión</vt:lpstr>
      <vt:lpstr>'Anexo (2) D'!Área_de_impresión</vt:lpstr>
      <vt:lpstr>'Anexo (3) Form'!Área_de_impresión</vt:lpstr>
      <vt:lpstr>'Anexo (4) D'!Área_de_impresión</vt:lpstr>
      <vt:lpstr>'Anexo (2) D'!Títulos_a_imprimir</vt:lpstr>
      <vt:lpstr>'Anexo (4) D'!Títulos_a_imprimir</vt:lpstr>
    </vt:vector>
  </TitlesOfParts>
  <Company>INCO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Mivargas</dc:creator>
  <cp:lastModifiedBy>Lida Marjorie Rodriguez Suarez</cp:lastModifiedBy>
  <cp:lastPrinted>2022-10-28T21:15:38Z</cp:lastPrinted>
  <dcterms:created xsi:type="dcterms:W3CDTF">2005-01-31T21:40:43Z</dcterms:created>
  <dcterms:modified xsi:type="dcterms:W3CDTF">2022-10-28T21:16:14Z</dcterms:modified>
</cp:coreProperties>
</file>