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jcrodriguezc_ani_gov_co/Documents/Documentos/ANI 2026/INGRESO/MAYO/INFORME DEFINITIVO/"/>
    </mc:Choice>
  </mc:AlternateContent>
  <xr:revisionPtr revIDLastSave="43" documentId="8_{552C9F4B-6998-4B3B-95FD-D766D7F09A2F}" xr6:coauthVersionLast="47" xr6:coauthVersionMax="47" xr10:uidLastSave="{258C42ED-7829-4761-B170-42F38DFD9CB7}"/>
  <bookViews>
    <workbookView xWindow="-120" yWindow="-120" windowWidth="20730" windowHeight="11040" tabRatio="875" activeTab="4" xr2:uid="{3A2219E2-A8D4-4B5C-9433-D31C68F267EC}"/>
  </bookViews>
  <sheets>
    <sheet name="ENERO 2026" sheetId="15" r:id="rId1"/>
    <sheet name="FEBRERO 2026" sheetId="16" r:id="rId2"/>
    <sheet name="MARZO 2026" sheetId="17" r:id="rId3"/>
    <sheet name="ABRIL 2026" sheetId="18" r:id="rId4"/>
    <sheet name="MAYO 2026" sheetId="19" r:id="rId5"/>
  </sheets>
  <definedNames>
    <definedName name="_xlnm._FilterDatabase" localSheetId="3" hidden="1">'ABRIL 2026'!$N$6:$N$63</definedName>
    <definedName name="_xlnm._FilterDatabase" localSheetId="0" hidden="1">'ENERO 2026'!$N$6:$N$62</definedName>
    <definedName name="_xlnm._FilterDatabase" localSheetId="1" hidden="1">'FEBRERO 2026'!$N$6:$N$62</definedName>
    <definedName name="_xlnm._FilterDatabase" localSheetId="2" hidden="1">'MARZO 2026'!$N$6:$N$62</definedName>
    <definedName name="_xlnm._FilterDatabase" localSheetId="4" hidden="1">'MAYO 2026'!$N$6:$N$63</definedName>
    <definedName name="_xlnm.Print_Area" localSheetId="3">'ABRIL 2026'!$A$6:$M$48</definedName>
    <definedName name="_xlnm.Print_Area" localSheetId="0">'ENERO 2026'!$A$6:$M$47</definedName>
    <definedName name="_xlnm.Print_Area" localSheetId="1">'FEBRERO 2026'!$A$6:$M$47</definedName>
    <definedName name="_xlnm.Print_Area" localSheetId="2">'MARZO 2026'!$A$6:$M$47</definedName>
    <definedName name="_xlnm.Print_Area" localSheetId="4">'MAYO 2026'!$A$6:$M$48</definedName>
    <definedName name="_xlnm.Print_Titles" localSheetId="3">'ABRIL 2026'!$6:$7</definedName>
    <definedName name="_xlnm.Print_Titles" localSheetId="0">'ENERO 2026'!$6:$7</definedName>
    <definedName name="_xlnm.Print_Titles" localSheetId="1">'FEBRERO 2026'!$6:$7</definedName>
    <definedName name="_xlnm.Print_Titles" localSheetId="2">'MARZO 2026'!$6:$7</definedName>
    <definedName name="_xlnm.Print_Titles" localSheetId="4">'MAYO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9" l="1"/>
  <c r="J33" i="19" s="1"/>
  <c r="J32" i="19"/>
  <c r="J31" i="19"/>
  <c r="J22" i="19"/>
  <c r="J21" i="19" s="1"/>
  <c r="J20" i="19" s="1"/>
  <c r="J19" i="19" s="1"/>
  <c r="J18" i="19" s="1"/>
  <c r="J14" i="19"/>
  <c r="L47" i="19"/>
  <c r="N47" i="19" s="1"/>
  <c r="H47" i="19"/>
  <c r="G47" i="19"/>
  <c r="L46" i="19"/>
  <c r="N46" i="19" s="1"/>
  <c r="H46" i="19"/>
  <c r="M46" i="19" s="1"/>
  <c r="G46" i="19"/>
  <c r="L45" i="19"/>
  <c r="N45" i="19" s="1"/>
  <c r="H45" i="19"/>
  <c r="H44" i="19" s="1"/>
  <c r="G45" i="19"/>
  <c r="G44" i="19" s="1"/>
  <c r="K44" i="19"/>
  <c r="J44" i="19"/>
  <c r="F44" i="19"/>
  <c r="E44" i="19"/>
  <c r="D44" i="19"/>
  <c r="C44" i="19"/>
  <c r="L43" i="19"/>
  <c r="N43" i="19" s="1"/>
  <c r="G43" i="19"/>
  <c r="L42" i="19"/>
  <c r="H42" i="19"/>
  <c r="N42" i="19" s="1"/>
  <c r="G42" i="19"/>
  <c r="G41" i="19" s="1"/>
  <c r="G40" i="19" s="1"/>
  <c r="C42" i="19"/>
  <c r="C41" i="19" s="1"/>
  <c r="C40" i="19" s="1"/>
  <c r="C35" i="19" s="1"/>
  <c r="L41" i="19"/>
  <c r="L40" i="19"/>
  <c r="K40" i="19"/>
  <c r="K35" i="19" s="1"/>
  <c r="J40" i="19"/>
  <c r="F40" i="19"/>
  <c r="E40" i="19"/>
  <c r="E35" i="19" s="1"/>
  <c r="D40" i="19"/>
  <c r="L39" i="19"/>
  <c r="M39" i="19" s="1"/>
  <c r="M36" i="19" s="1"/>
  <c r="G39" i="19"/>
  <c r="M38" i="19"/>
  <c r="L38" i="19"/>
  <c r="G38" i="19"/>
  <c r="M37" i="19"/>
  <c r="L37" i="19"/>
  <c r="K37" i="19"/>
  <c r="J37" i="19"/>
  <c r="G37" i="19"/>
  <c r="L36" i="19"/>
  <c r="K36" i="19"/>
  <c r="J36" i="19"/>
  <c r="H36" i="19"/>
  <c r="G36" i="19"/>
  <c r="F36" i="19"/>
  <c r="E36" i="19"/>
  <c r="D36" i="19"/>
  <c r="C36" i="19"/>
  <c r="L35" i="19"/>
  <c r="J35" i="19"/>
  <c r="F35" i="19"/>
  <c r="D35" i="19"/>
  <c r="G34" i="19"/>
  <c r="K33" i="19"/>
  <c r="H33" i="19"/>
  <c r="G33" i="19"/>
  <c r="F33" i="19"/>
  <c r="E33" i="19"/>
  <c r="E32" i="19" s="1"/>
  <c r="E31" i="19" s="1"/>
  <c r="E30" i="19" s="1"/>
  <c r="E29" i="19" s="1"/>
  <c r="E28" i="19" s="1"/>
  <c r="D33" i="19"/>
  <c r="D32" i="19" s="1"/>
  <c r="C33" i="19"/>
  <c r="L32" i="19"/>
  <c r="M32" i="19" s="1"/>
  <c r="F32" i="19"/>
  <c r="F31" i="19" s="1"/>
  <c r="F30" i="19" s="1"/>
  <c r="F29" i="19" s="1"/>
  <c r="F28" i="19" s="1"/>
  <c r="J30" i="19"/>
  <c r="J29" i="19" s="1"/>
  <c r="K30" i="19"/>
  <c r="H30" i="19"/>
  <c r="C30" i="19"/>
  <c r="C29" i="19" s="1"/>
  <c r="C28" i="19" s="1"/>
  <c r="K29" i="19"/>
  <c r="K28" i="19"/>
  <c r="L27" i="19"/>
  <c r="L26" i="19"/>
  <c r="K26" i="19"/>
  <c r="L25" i="19"/>
  <c r="K25" i="19"/>
  <c r="J25" i="19"/>
  <c r="D25" i="19"/>
  <c r="C25" i="19"/>
  <c r="L24" i="19"/>
  <c r="K24" i="19"/>
  <c r="J24" i="19"/>
  <c r="D24" i="19"/>
  <c r="C24" i="19"/>
  <c r="G22" i="19"/>
  <c r="G21" i="19" s="1"/>
  <c r="G20" i="19" s="1"/>
  <c r="G19" i="19" s="1"/>
  <c r="G18" i="19" s="1"/>
  <c r="K21" i="19"/>
  <c r="F21" i="19"/>
  <c r="E21" i="19"/>
  <c r="D21" i="19"/>
  <c r="D20" i="19" s="1"/>
  <c r="D19" i="19" s="1"/>
  <c r="D18" i="19" s="1"/>
  <c r="C21" i="19"/>
  <c r="C20" i="19" s="1"/>
  <c r="C19" i="19" s="1"/>
  <c r="C18" i="19" s="1"/>
  <c r="K20" i="19"/>
  <c r="F20" i="19"/>
  <c r="E20" i="19"/>
  <c r="K19" i="19"/>
  <c r="F19" i="19"/>
  <c r="F18" i="19" s="1"/>
  <c r="F12" i="19" s="1"/>
  <c r="F11" i="19" s="1"/>
  <c r="E19" i="19"/>
  <c r="K18" i="19"/>
  <c r="E18" i="19"/>
  <c r="L17" i="19"/>
  <c r="L16" i="19" s="1"/>
  <c r="L15" i="19" s="1"/>
  <c r="H17" i="19"/>
  <c r="H16" i="19" s="1"/>
  <c r="G17" i="19"/>
  <c r="G16" i="19" s="1"/>
  <c r="G15" i="19" s="1"/>
  <c r="K16" i="19"/>
  <c r="K15" i="19" s="1"/>
  <c r="K11" i="19" s="1"/>
  <c r="J16" i="19"/>
  <c r="J15" i="19" s="1"/>
  <c r="F16" i="19"/>
  <c r="E16" i="19"/>
  <c r="E15" i="19" s="1"/>
  <c r="E12" i="19" s="1"/>
  <c r="E11" i="19" s="1"/>
  <c r="D16" i="19"/>
  <c r="D15" i="19" s="1"/>
  <c r="C16" i="19"/>
  <c r="C15" i="19" s="1"/>
  <c r="C12" i="19" s="1"/>
  <c r="C11" i="19" s="1"/>
  <c r="F15" i="19"/>
  <c r="L14" i="19"/>
  <c r="G14" i="19"/>
  <c r="G13" i="19" s="1"/>
  <c r="G12" i="19" s="1"/>
  <c r="G11" i="19" s="1"/>
  <c r="K13" i="19"/>
  <c r="J13" i="19"/>
  <c r="F13" i="19"/>
  <c r="E13" i="19"/>
  <c r="D13" i="19"/>
  <c r="C13" i="19"/>
  <c r="K12" i="19"/>
  <c r="N23" i="18"/>
  <c r="M23" i="18"/>
  <c r="L23" i="18"/>
  <c r="M22" i="18"/>
  <c r="M12" i="18"/>
  <c r="M25" i="18"/>
  <c r="N26" i="18"/>
  <c r="N25" i="18"/>
  <c r="N24" i="18"/>
  <c r="M27" i="18"/>
  <c r="M24" i="18" s="1"/>
  <c r="M26" i="18"/>
  <c r="M47" i="19" l="1"/>
  <c r="L44" i="19"/>
  <c r="N44" i="19" s="1"/>
  <c r="L34" i="19"/>
  <c r="M34" i="19" s="1"/>
  <c r="M33" i="19" s="1"/>
  <c r="J28" i="19"/>
  <c r="J23" i="19" s="1"/>
  <c r="L22" i="19"/>
  <c r="L21" i="19" s="1"/>
  <c r="L20" i="19" s="1"/>
  <c r="L19" i="19" s="1"/>
  <c r="L18" i="19" s="1"/>
  <c r="N41" i="19"/>
  <c r="K23" i="19"/>
  <c r="F27" i="19"/>
  <c r="F24" i="19" s="1"/>
  <c r="F23" i="19"/>
  <c r="F10" i="19" s="1"/>
  <c r="F9" i="19" s="1"/>
  <c r="F8" i="19" s="1"/>
  <c r="F48" i="19" s="1"/>
  <c r="E23" i="19"/>
  <c r="E27" i="19"/>
  <c r="L13" i="19"/>
  <c r="N14" i="19"/>
  <c r="K10" i="19"/>
  <c r="K9" i="19" s="1"/>
  <c r="K8" i="19" s="1"/>
  <c r="K48" i="19" s="1"/>
  <c r="J12" i="19"/>
  <c r="J11" i="19" s="1"/>
  <c r="J10" i="19" s="1"/>
  <c r="J9" i="19" s="1"/>
  <c r="J8" i="19" s="1"/>
  <c r="J48" i="19" s="1"/>
  <c r="D12" i="19"/>
  <c r="D11" i="19" s="1"/>
  <c r="H15" i="19"/>
  <c r="C23" i="19"/>
  <c r="C10" i="19" s="1"/>
  <c r="C9" i="19" s="1"/>
  <c r="C8" i="19" s="1"/>
  <c r="C48" i="19" s="1"/>
  <c r="C60" i="19" s="1"/>
  <c r="G35" i="19"/>
  <c r="E10" i="19"/>
  <c r="E9" i="19" s="1"/>
  <c r="E8" i="19" s="1"/>
  <c r="E48" i="19" s="1"/>
  <c r="D31" i="19"/>
  <c r="G32" i="19"/>
  <c r="H41" i="19"/>
  <c r="H22" i="19"/>
  <c r="L31" i="19"/>
  <c r="H29" i="19"/>
  <c r="M17" i="19"/>
  <c r="M16" i="19" s="1"/>
  <c r="M15" i="19" s="1"/>
  <c r="M43" i="19"/>
  <c r="M42" i="19" s="1"/>
  <c r="M41" i="19" s="1"/>
  <c r="M40" i="19" s="1"/>
  <c r="M35" i="19" s="1"/>
  <c r="M45" i="19"/>
  <c r="M44" i="19" s="1"/>
  <c r="H14" i="19"/>
  <c r="J48" i="18"/>
  <c r="L33" i="19" l="1"/>
  <c r="H28" i="19"/>
  <c r="M14" i="19"/>
  <c r="M13" i="19" s="1"/>
  <c r="H13" i="19"/>
  <c r="L30" i="19"/>
  <c r="L29" i="19" s="1"/>
  <c r="L28" i="19" s="1"/>
  <c r="L23" i="19" s="1"/>
  <c r="M31" i="19"/>
  <c r="M30" i="19" s="1"/>
  <c r="M29" i="19" s="1"/>
  <c r="M28" i="19" s="1"/>
  <c r="G31" i="19"/>
  <c r="G30" i="19" s="1"/>
  <c r="G29" i="19" s="1"/>
  <c r="G28" i="19" s="1"/>
  <c r="G23" i="19" s="1"/>
  <c r="G10" i="19" s="1"/>
  <c r="G9" i="19" s="1"/>
  <c r="G8" i="19" s="1"/>
  <c r="G48" i="19" s="1"/>
  <c r="D30" i="19"/>
  <c r="D29" i="19" s="1"/>
  <c r="D28" i="19" s="1"/>
  <c r="D23" i="19" s="1"/>
  <c r="N13" i="19"/>
  <c r="L12" i="19"/>
  <c r="M22" i="19"/>
  <c r="M21" i="19" s="1"/>
  <c r="M20" i="19" s="1"/>
  <c r="M19" i="19" s="1"/>
  <c r="M18" i="19" s="1"/>
  <c r="H21" i="19"/>
  <c r="H40" i="19"/>
  <c r="G27" i="19"/>
  <c r="E24" i="19"/>
  <c r="D10" i="19"/>
  <c r="D9" i="19" s="1"/>
  <c r="D8" i="19" s="1"/>
  <c r="D48" i="19" s="1"/>
  <c r="N41" i="18"/>
  <c r="N42" i="18"/>
  <c r="N43" i="18"/>
  <c r="N35" i="18"/>
  <c r="N27" i="18"/>
  <c r="M42" i="18"/>
  <c r="M41" i="18"/>
  <c r="M36" i="18"/>
  <c r="M35" i="18"/>
  <c r="M30" i="18"/>
  <c r="M29" i="18"/>
  <c r="M28" i="18"/>
  <c r="M21" i="18"/>
  <c r="M19" i="18"/>
  <c r="M18" i="18"/>
  <c r="M17" i="18"/>
  <c r="M15" i="18"/>
  <c r="J25" i="18"/>
  <c r="J37" i="18"/>
  <c r="L37" i="18" s="1"/>
  <c r="J34" i="18"/>
  <c r="J32" i="18"/>
  <c r="L32" i="18" s="1"/>
  <c r="M32" i="18" s="1"/>
  <c r="J31" i="18"/>
  <c r="J14" i="18"/>
  <c r="L14" i="18" s="1"/>
  <c r="L25" i="18"/>
  <c r="L24" i="18" s="1"/>
  <c r="L26" i="18"/>
  <c r="K26" i="18"/>
  <c r="I26" i="18"/>
  <c r="H26" i="18"/>
  <c r="L47" i="18"/>
  <c r="G47" i="18"/>
  <c r="H47" i="18" s="1"/>
  <c r="N47" i="18" s="1"/>
  <c r="L46" i="18"/>
  <c r="G46" i="18"/>
  <c r="H46" i="18" s="1"/>
  <c r="N46" i="18" s="1"/>
  <c r="L45" i="18"/>
  <c r="G45" i="18"/>
  <c r="L44" i="18"/>
  <c r="K44" i="18"/>
  <c r="J44" i="18"/>
  <c r="F44" i="18"/>
  <c r="E44" i="18"/>
  <c r="D44" i="18"/>
  <c r="C44" i="18"/>
  <c r="M43" i="18"/>
  <c r="M40" i="18" s="1"/>
  <c r="L43" i="18"/>
  <c r="G43" i="18"/>
  <c r="L42" i="18"/>
  <c r="H42" i="18"/>
  <c r="G42" i="18"/>
  <c r="G41" i="18" s="1"/>
  <c r="G40" i="18" s="1"/>
  <c r="C42" i="18"/>
  <c r="C41" i="18" s="1"/>
  <c r="C40" i="18" s="1"/>
  <c r="L41" i="18"/>
  <c r="L40" i="18" s="1"/>
  <c r="H41" i="18"/>
  <c r="K40" i="18"/>
  <c r="J40" i="18"/>
  <c r="F40" i="18"/>
  <c r="E40" i="18"/>
  <c r="D40" i="18"/>
  <c r="L39" i="18"/>
  <c r="M39" i="18" s="1"/>
  <c r="G39" i="18"/>
  <c r="M38" i="18"/>
  <c r="L38" i="18"/>
  <c r="G38" i="18"/>
  <c r="K37" i="18"/>
  <c r="G37" i="18"/>
  <c r="G36" i="18" s="1"/>
  <c r="K36" i="18"/>
  <c r="H36" i="18"/>
  <c r="F36" i="18"/>
  <c r="F35" i="18" s="1"/>
  <c r="E36" i="18"/>
  <c r="D36" i="18"/>
  <c r="C36" i="18"/>
  <c r="L34" i="18"/>
  <c r="G34" i="18"/>
  <c r="G33" i="18" s="1"/>
  <c r="K33" i="18"/>
  <c r="H33" i="18"/>
  <c r="F33" i="18"/>
  <c r="E33" i="18"/>
  <c r="D33" i="18"/>
  <c r="D32" i="18" s="1"/>
  <c r="C33" i="18"/>
  <c r="F32" i="18"/>
  <c r="F31" i="18" s="1"/>
  <c r="F30" i="18" s="1"/>
  <c r="F29" i="18" s="1"/>
  <c r="F28" i="18" s="1"/>
  <c r="E32" i="18"/>
  <c r="E31" i="18" s="1"/>
  <c r="E30" i="18" s="1"/>
  <c r="E29" i="18" s="1"/>
  <c r="E28" i="18" s="1"/>
  <c r="K30" i="18"/>
  <c r="H30" i="18"/>
  <c r="C30" i="18"/>
  <c r="K29" i="18"/>
  <c r="K28" i="18" s="1"/>
  <c r="H29" i="18"/>
  <c r="H28" i="18" s="1"/>
  <c r="C29" i="18"/>
  <c r="C28" i="18" s="1"/>
  <c r="L27" i="18"/>
  <c r="K25" i="18"/>
  <c r="K24" i="18" s="1"/>
  <c r="J24" i="18"/>
  <c r="D25" i="18"/>
  <c r="C25" i="18"/>
  <c r="D24" i="18"/>
  <c r="C24" i="18"/>
  <c r="L22" i="18"/>
  <c r="L21" i="18" s="1"/>
  <c r="L20" i="18" s="1"/>
  <c r="L19" i="18" s="1"/>
  <c r="L18" i="18" s="1"/>
  <c r="G22" i="18"/>
  <c r="G21" i="18" s="1"/>
  <c r="G20" i="18" s="1"/>
  <c r="G19" i="18" s="1"/>
  <c r="G18" i="18" s="1"/>
  <c r="K21" i="18"/>
  <c r="K20" i="18" s="1"/>
  <c r="K19" i="18" s="1"/>
  <c r="K18" i="18" s="1"/>
  <c r="J21" i="18"/>
  <c r="F21" i="18"/>
  <c r="F20" i="18" s="1"/>
  <c r="F19" i="18" s="1"/>
  <c r="F18" i="18" s="1"/>
  <c r="E21" i="18"/>
  <c r="E20" i="18" s="1"/>
  <c r="E19" i="18" s="1"/>
  <c r="E18" i="18" s="1"/>
  <c r="D21" i="18"/>
  <c r="D20" i="18" s="1"/>
  <c r="D19" i="18" s="1"/>
  <c r="D18" i="18" s="1"/>
  <c r="C21" i="18"/>
  <c r="C20" i="18" s="1"/>
  <c r="C19" i="18" s="1"/>
  <c r="C18" i="18" s="1"/>
  <c r="J20" i="18"/>
  <c r="J19" i="18" s="1"/>
  <c r="J18" i="18" s="1"/>
  <c r="L17" i="18"/>
  <c r="G17" i="18"/>
  <c r="G16" i="18" s="1"/>
  <c r="G15" i="18" s="1"/>
  <c r="L16" i="18"/>
  <c r="L15" i="18" s="1"/>
  <c r="K16" i="18"/>
  <c r="J16" i="18"/>
  <c r="F16" i="18"/>
  <c r="F15" i="18" s="1"/>
  <c r="E16" i="18"/>
  <c r="D16" i="18"/>
  <c r="D15" i="18" s="1"/>
  <c r="C16" i="18"/>
  <c r="C15" i="18" s="1"/>
  <c r="K15" i="18"/>
  <c r="J15" i="18"/>
  <c r="E15" i="18"/>
  <c r="G14" i="18"/>
  <c r="G13" i="18" s="1"/>
  <c r="K13" i="18"/>
  <c r="K12" i="18" s="1"/>
  <c r="F13" i="18"/>
  <c r="E13" i="18"/>
  <c r="D13" i="18"/>
  <c r="C13" i="18"/>
  <c r="N34" i="17"/>
  <c r="J36" i="17"/>
  <c r="J33" i="17"/>
  <c r="L33" i="17" s="1"/>
  <c r="M33" i="17" s="1"/>
  <c r="M32" i="17" s="1"/>
  <c r="J31" i="17"/>
  <c r="L31" i="17" s="1"/>
  <c r="J30" i="17"/>
  <c r="J14" i="17"/>
  <c r="L14" i="17" s="1"/>
  <c r="L13" i="17" s="1"/>
  <c r="L46" i="17"/>
  <c r="G46" i="17"/>
  <c r="H46" i="17" s="1"/>
  <c r="L45" i="17"/>
  <c r="G45" i="17"/>
  <c r="H45" i="17" s="1"/>
  <c r="L44" i="17"/>
  <c r="G44" i="17"/>
  <c r="G43" i="17" s="1"/>
  <c r="K43" i="17"/>
  <c r="J43" i="17"/>
  <c r="F43" i="17"/>
  <c r="E43" i="17"/>
  <c r="D43" i="17"/>
  <c r="C43" i="17"/>
  <c r="N42" i="17"/>
  <c r="L42" i="17"/>
  <c r="M42" i="17" s="1"/>
  <c r="M41" i="17" s="1"/>
  <c r="M40" i="17" s="1"/>
  <c r="M39" i="17" s="1"/>
  <c r="G42" i="17"/>
  <c r="L41" i="17"/>
  <c r="H41" i="17"/>
  <c r="N41" i="17" s="1"/>
  <c r="G41" i="17"/>
  <c r="C41" i="17"/>
  <c r="C40" i="17" s="1"/>
  <c r="C39" i="17" s="1"/>
  <c r="L40" i="17"/>
  <c r="G40" i="17"/>
  <c r="G39" i="17" s="1"/>
  <c r="L39" i="17"/>
  <c r="K39" i="17"/>
  <c r="J39" i="17"/>
  <c r="F39" i="17"/>
  <c r="F34" i="17" s="1"/>
  <c r="E39" i="17"/>
  <c r="D39" i="17"/>
  <c r="D34" i="17" s="1"/>
  <c r="L38" i="17"/>
  <c r="M38" i="17" s="1"/>
  <c r="G38" i="17"/>
  <c r="M37" i="17"/>
  <c r="L37" i="17"/>
  <c r="G37" i="17"/>
  <c r="K36" i="17"/>
  <c r="G36" i="17"/>
  <c r="K35" i="17"/>
  <c r="K34" i="17" s="1"/>
  <c r="J35" i="17"/>
  <c r="H35" i="17"/>
  <c r="G35" i="17"/>
  <c r="F35" i="17"/>
  <c r="E35" i="17"/>
  <c r="D35" i="17"/>
  <c r="C35" i="17"/>
  <c r="E34" i="17"/>
  <c r="G33" i="17"/>
  <c r="G32" i="17" s="1"/>
  <c r="K32" i="17"/>
  <c r="H32" i="17"/>
  <c r="F32" i="17"/>
  <c r="E32" i="17"/>
  <c r="E31" i="17" s="1"/>
  <c r="E30" i="17" s="1"/>
  <c r="E29" i="17" s="1"/>
  <c r="E28" i="17" s="1"/>
  <c r="E27" i="17" s="1"/>
  <c r="D32" i="17"/>
  <c r="D31" i="17" s="1"/>
  <c r="C32" i="17"/>
  <c r="F31" i="17"/>
  <c r="F30" i="17" s="1"/>
  <c r="F29" i="17" s="1"/>
  <c r="F28" i="17" s="1"/>
  <c r="F27" i="17" s="1"/>
  <c r="K29" i="17"/>
  <c r="H29" i="17"/>
  <c r="C29" i="17"/>
  <c r="C28" i="17" s="1"/>
  <c r="C27" i="17" s="1"/>
  <c r="K28" i="17"/>
  <c r="K27" i="17"/>
  <c r="L26" i="17"/>
  <c r="L25" i="17" s="1"/>
  <c r="L24" i="17" s="1"/>
  <c r="K25" i="17"/>
  <c r="J25" i="17"/>
  <c r="J24" i="17" s="1"/>
  <c r="D25" i="17"/>
  <c r="C25" i="17"/>
  <c r="K24" i="17"/>
  <c r="D24" i="17"/>
  <c r="C24" i="17"/>
  <c r="L22" i="17"/>
  <c r="G22" i="17"/>
  <c r="H22" i="17" s="1"/>
  <c r="L21" i="17"/>
  <c r="K21" i="17"/>
  <c r="J21" i="17"/>
  <c r="G21" i="17"/>
  <c r="G20" i="17" s="1"/>
  <c r="G19" i="17" s="1"/>
  <c r="G18" i="17" s="1"/>
  <c r="F21" i="17"/>
  <c r="E21" i="17"/>
  <c r="D21" i="17"/>
  <c r="C21" i="17"/>
  <c r="C20" i="17" s="1"/>
  <c r="C19" i="17" s="1"/>
  <c r="C18" i="17" s="1"/>
  <c r="L20" i="17"/>
  <c r="L19" i="17" s="1"/>
  <c r="L18" i="17" s="1"/>
  <c r="K20" i="17"/>
  <c r="J20" i="17"/>
  <c r="F20" i="17"/>
  <c r="F19" i="17" s="1"/>
  <c r="F18" i="17" s="1"/>
  <c r="E20" i="17"/>
  <c r="D20" i="17"/>
  <c r="K19" i="17"/>
  <c r="K18" i="17" s="1"/>
  <c r="K11" i="17" s="1"/>
  <c r="J19" i="17"/>
  <c r="E19" i="17"/>
  <c r="E18" i="17" s="1"/>
  <c r="E12" i="17" s="1"/>
  <c r="E11" i="17" s="1"/>
  <c r="D19" i="17"/>
  <c r="J18" i="17"/>
  <c r="D18" i="17"/>
  <c r="L17" i="17"/>
  <c r="G17" i="17"/>
  <c r="G16" i="17" s="1"/>
  <c r="G15" i="17" s="1"/>
  <c r="L16" i="17"/>
  <c r="K16" i="17"/>
  <c r="J16" i="17"/>
  <c r="J15" i="17" s="1"/>
  <c r="F16" i="17"/>
  <c r="E16" i="17"/>
  <c r="D16" i="17"/>
  <c r="D15" i="17" s="1"/>
  <c r="D12" i="17" s="1"/>
  <c r="D11" i="17" s="1"/>
  <c r="C16" i="17"/>
  <c r="C15" i="17" s="1"/>
  <c r="L15" i="17"/>
  <c r="K15" i="17"/>
  <c r="F15" i="17"/>
  <c r="F12" i="17" s="1"/>
  <c r="F11" i="17" s="1"/>
  <c r="E15" i="17"/>
  <c r="G14" i="17"/>
  <c r="G13" i="17" s="1"/>
  <c r="K13" i="17"/>
  <c r="F13" i="17"/>
  <c r="E13" i="17"/>
  <c r="D13" i="17"/>
  <c r="C13" i="17"/>
  <c r="K12" i="17"/>
  <c r="N34" i="16"/>
  <c r="L11" i="19" l="1"/>
  <c r="H35" i="19"/>
  <c r="N40" i="19"/>
  <c r="M12" i="19"/>
  <c r="M11" i="19" s="1"/>
  <c r="H27" i="19"/>
  <c r="G24" i="19"/>
  <c r="H20" i="19"/>
  <c r="J30" i="18"/>
  <c r="J29" i="18" s="1"/>
  <c r="M37" i="18"/>
  <c r="L36" i="18"/>
  <c r="L35" i="18" s="1"/>
  <c r="G35" i="18"/>
  <c r="K35" i="18"/>
  <c r="K23" i="18" s="1"/>
  <c r="H17" i="18"/>
  <c r="H16" i="18" s="1"/>
  <c r="J36" i="18"/>
  <c r="J35" i="18" s="1"/>
  <c r="G44" i="18"/>
  <c r="E12" i="18"/>
  <c r="E11" i="18" s="1"/>
  <c r="F12" i="18"/>
  <c r="F11" i="18" s="1"/>
  <c r="D35" i="18"/>
  <c r="H45" i="18"/>
  <c r="N45" i="18" s="1"/>
  <c r="J33" i="18"/>
  <c r="J28" i="18" s="1"/>
  <c r="E35" i="18"/>
  <c r="C35" i="18"/>
  <c r="C23" i="18" s="1"/>
  <c r="N40" i="18"/>
  <c r="K11" i="18"/>
  <c r="D31" i="18"/>
  <c r="G32" i="18"/>
  <c r="G12" i="18"/>
  <c r="G11" i="18" s="1"/>
  <c r="C12" i="18"/>
  <c r="C11" i="18" s="1"/>
  <c r="E27" i="18"/>
  <c r="E23" i="18"/>
  <c r="L13" i="18"/>
  <c r="F27" i="18"/>
  <c r="F24" i="18" s="1"/>
  <c r="F23" i="18"/>
  <c r="F10" i="18" s="1"/>
  <c r="F9" i="18" s="1"/>
  <c r="F8" i="18" s="1"/>
  <c r="F48" i="18" s="1"/>
  <c r="M34" i="18"/>
  <c r="M33" i="18" s="1"/>
  <c r="L33" i="18"/>
  <c r="D12" i="18"/>
  <c r="D11" i="18" s="1"/>
  <c r="H15" i="18"/>
  <c r="J13" i="18"/>
  <c r="J12" i="18" s="1"/>
  <c r="J11" i="18" s="1"/>
  <c r="H14" i="18"/>
  <c r="H22" i="18"/>
  <c r="L31" i="18"/>
  <c r="H40" i="18"/>
  <c r="M45" i="18"/>
  <c r="M46" i="18"/>
  <c r="M47" i="18"/>
  <c r="M16" i="18"/>
  <c r="H44" i="18"/>
  <c r="L43" i="17"/>
  <c r="J34" i="17"/>
  <c r="L36" i="17"/>
  <c r="L35" i="17" s="1"/>
  <c r="L34" i="17" s="1"/>
  <c r="J32" i="17"/>
  <c r="J29" i="17"/>
  <c r="J28" i="17" s="1"/>
  <c r="J27" i="17" s="1"/>
  <c r="L30" i="17"/>
  <c r="M30" i="17" s="1"/>
  <c r="J12" i="17"/>
  <c r="J11" i="17" s="1"/>
  <c r="J13" i="17"/>
  <c r="K23" i="17"/>
  <c r="G34" i="17"/>
  <c r="C23" i="17"/>
  <c r="K10" i="17"/>
  <c r="K9" i="17" s="1"/>
  <c r="K8" i="17" s="1"/>
  <c r="K47" i="17" s="1"/>
  <c r="C34" i="17"/>
  <c r="M31" i="17"/>
  <c r="N46" i="17"/>
  <c r="M46" i="17"/>
  <c r="E23" i="17"/>
  <c r="E10" i="17" s="1"/>
  <c r="E9" i="17" s="1"/>
  <c r="E8" i="17" s="1"/>
  <c r="E47" i="17" s="1"/>
  <c r="E26" i="17"/>
  <c r="C12" i="17"/>
  <c r="C11" i="17" s="1"/>
  <c r="G12" i="17"/>
  <c r="G11" i="17" s="1"/>
  <c r="M22" i="17"/>
  <c r="M21" i="17" s="1"/>
  <c r="M20" i="17" s="1"/>
  <c r="M19" i="17" s="1"/>
  <c r="M18" i="17" s="1"/>
  <c r="H21" i="17"/>
  <c r="F26" i="17"/>
  <c r="F24" i="17" s="1"/>
  <c r="F23" i="17"/>
  <c r="F10" i="17" s="1"/>
  <c r="F9" i="17" s="1"/>
  <c r="F8" i="17" s="1"/>
  <c r="F47" i="17" s="1"/>
  <c r="N45" i="17"/>
  <c r="M45" i="17"/>
  <c r="L12" i="17"/>
  <c r="D30" i="17"/>
  <c r="G31" i="17"/>
  <c r="H40" i="17"/>
  <c r="H44" i="17"/>
  <c r="H28" i="17"/>
  <c r="L32" i="17"/>
  <c r="H17" i="17"/>
  <c r="H14" i="17"/>
  <c r="J36" i="16"/>
  <c r="H25" i="19" l="1"/>
  <c r="M27" i="19"/>
  <c r="H26" i="19"/>
  <c r="N27" i="19"/>
  <c r="N35" i="19"/>
  <c r="L10" i="19"/>
  <c r="H19" i="19"/>
  <c r="J23" i="18"/>
  <c r="J10" i="18" s="1"/>
  <c r="J9" i="18" s="1"/>
  <c r="J8" i="18" s="1"/>
  <c r="E10" i="18"/>
  <c r="E9" i="18" s="1"/>
  <c r="E8" i="18" s="1"/>
  <c r="E48" i="18" s="1"/>
  <c r="K10" i="18"/>
  <c r="K9" i="18" s="1"/>
  <c r="K8" i="18" s="1"/>
  <c r="K48" i="18" s="1"/>
  <c r="H35" i="18"/>
  <c r="G27" i="18"/>
  <c r="E24" i="18"/>
  <c r="N44" i="18"/>
  <c r="M20" i="18"/>
  <c r="H21" i="18"/>
  <c r="C10" i="18"/>
  <c r="C9" i="18" s="1"/>
  <c r="C8" i="18" s="1"/>
  <c r="C48" i="18" s="1"/>
  <c r="C60" i="18" s="1"/>
  <c r="M14" i="18"/>
  <c r="M13" i="18" s="1"/>
  <c r="M11" i="18" s="1"/>
  <c r="H13" i="18"/>
  <c r="N13" i="18" s="1"/>
  <c r="N14" i="18"/>
  <c r="L12" i="18"/>
  <c r="G31" i="18"/>
  <c r="G30" i="18" s="1"/>
  <c r="G29" i="18" s="1"/>
  <c r="G28" i="18" s="1"/>
  <c r="G23" i="18" s="1"/>
  <c r="D30" i="18"/>
  <c r="D29" i="18" s="1"/>
  <c r="D28" i="18" s="1"/>
  <c r="D23" i="18" s="1"/>
  <c r="D10" i="18" s="1"/>
  <c r="D9" i="18" s="1"/>
  <c r="D8" i="18" s="1"/>
  <c r="D48" i="18" s="1"/>
  <c r="G10" i="18"/>
  <c r="G9" i="18" s="1"/>
  <c r="G8" i="18" s="1"/>
  <c r="G48" i="18" s="1"/>
  <c r="M44" i="18"/>
  <c r="L30" i="18"/>
  <c r="L29" i="18" s="1"/>
  <c r="L28" i="18" s="1"/>
  <c r="M31" i="18"/>
  <c r="J23" i="17"/>
  <c r="J10" i="17" s="1"/>
  <c r="J9" i="17" s="1"/>
  <c r="J8" i="17" s="1"/>
  <c r="J47" i="17" s="1"/>
  <c r="M36" i="17"/>
  <c r="M35" i="17" s="1"/>
  <c r="M34" i="17" s="1"/>
  <c r="M29" i="17"/>
  <c r="M28" i="17" s="1"/>
  <c r="M27" i="17" s="1"/>
  <c r="L29" i="17"/>
  <c r="L28" i="17" s="1"/>
  <c r="L27" i="17" s="1"/>
  <c r="L23" i="17" s="1"/>
  <c r="C10" i="17"/>
  <c r="C9" i="17" s="1"/>
  <c r="C8" i="17" s="1"/>
  <c r="C47" i="17" s="1"/>
  <c r="C59" i="17" s="1"/>
  <c r="N14" i="17"/>
  <c r="M14" i="17"/>
  <c r="M13" i="17" s="1"/>
  <c r="H13" i="17"/>
  <c r="N44" i="17"/>
  <c r="H43" i="17"/>
  <c r="M44" i="17"/>
  <c r="M43" i="17" s="1"/>
  <c r="M17" i="17"/>
  <c r="M16" i="17" s="1"/>
  <c r="M15" i="17" s="1"/>
  <c r="H16" i="17"/>
  <c r="N40" i="17"/>
  <c r="H39" i="17"/>
  <c r="G30" i="17"/>
  <c r="G29" i="17" s="1"/>
  <c r="G28" i="17" s="1"/>
  <c r="G27" i="17" s="1"/>
  <c r="G23" i="17" s="1"/>
  <c r="G10" i="17" s="1"/>
  <c r="G9" i="17" s="1"/>
  <c r="G8" i="17" s="1"/>
  <c r="G47" i="17" s="1"/>
  <c r="D29" i="17"/>
  <c r="D28" i="17" s="1"/>
  <c r="D27" i="17" s="1"/>
  <c r="D23" i="17" s="1"/>
  <c r="D10" i="17" s="1"/>
  <c r="D9" i="17" s="1"/>
  <c r="D8" i="17" s="1"/>
  <c r="D47" i="17" s="1"/>
  <c r="G26" i="17"/>
  <c r="E24" i="17"/>
  <c r="H27" i="17"/>
  <c r="H20" i="17"/>
  <c r="L11" i="17"/>
  <c r="J33" i="16"/>
  <c r="L33" i="16" s="1"/>
  <c r="J31" i="16"/>
  <c r="L31" i="16" s="1"/>
  <c r="M31" i="16" s="1"/>
  <c r="J30" i="16"/>
  <c r="J29" i="16" s="1"/>
  <c r="J28" i="16" s="1"/>
  <c r="J14" i="16"/>
  <c r="J13" i="16"/>
  <c r="L46" i="16"/>
  <c r="G46" i="16"/>
  <c r="H46" i="16" s="1"/>
  <c r="L45" i="16"/>
  <c r="G45" i="16"/>
  <c r="H45" i="16" s="1"/>
  <c r="L44" i="16"/>
  <c r="G44" i="16"/>
  <c r="G43" i="16" s="1"/>
  <c r="L43" i="16"/>
  <c r="K43" i="16"/>
  <c r="J43" i="16"/>
  <c r="F43" i="16"/>
  <c r="E43" i="16"/>
  <c r="D43" i="16"/>
  <c r="C43" i="16"/>
  <c r="N42" i="16"/>
  <c r="M42" i="16"/>
  <c r="L42" i="16"/>
  <c r="G42" i="16"/>
  <c r="M41" i="16"/>
  <c r="M40" i="16" s="1"/>
  <c r="M39" i="16" s="1"/>
  <c r="L41" i="16"/>
  <c r="N41" i="16" s="1"/>
  <c r="H41" i="16"/>
  <c r="G41" i="16"/>
  <c r="C41" i="16"/>
  <c r="N40" i="16"/>
  <c r="L40" i="16"/>
  <c r="L39" i="16" s="1"/>
  <c r="N39" i="16" s="1"/>
  <c r="H40" i="16"/>
  <c r="G40" i="16"/>
  <c r="G39" i="16" s="1"/>
  <c r="C40" i="16"/>
  <c r="K39" i="16"/>
  <c r="J39" i="16"/>
  <c r="H39" i="16"/>
  <c r="F39" i="16"/>
  <c r="E39" i="16"/>
  <c r="D39" i="16"/>
  <c r="C39" i="16"/>
  <c r="M38" i="16"/>
  <c r="L38" i="16"/>
  <c r="G38" i="16"/>
  <c r="L37" i="16"/>
  <c r="M37" i="16" s="1"/>
  <c r="G37" i="16"/>
  <c r="K36" i="16"/>
  <c r="G36" i="16"/>
  <c r="G35" i="16" s="1"/>
  <c r="K35" i="16"/>
  <c r="J35" i="16"/>
  <c r="J34" i="16" s="1"/>
  <c r="J23" i="16" s="1"/>
  <c r="H35" i="16"/>
  <c r="F35" i="16"/>
  <c r="E35" i="16"/>
  <c r="D35" i="16"/>
  <c r="C35" i="16"/>
  <c r="K34" i="16"/>
  <c r="H34" i="16"/>
  <c r="F34" i="16"/>
  <c r="E34" i="16"/>
  <c r="D34" i="16"/>
  <c r="C34" i="16"/>
  <c r="G33" i="16"/>
  <c r="K32" i="16"/>
  <c r="J32" i="16"/>
  <c r="H32" i="16"/>
  <c r="G32" i="16"/>
  <c r="F32" i="16"/>
  <c r="F31" i="16" s="1"/>
  <c r="F30" i="16" s="1"/>
  <c r="F29" i="16" s="1"/>
  <c r="F28" i="16" s="1"/>
  <c r="F27" i="16" s="1"/>
  <c r="E32" i="16"/>
  <c r="E31" i="16" s="1"/>
  <c r="E30" i="16" s="1"/>
  <c r="E29" i="16" s="1"/>
  <c r="E28" i="16" s="1"/>
  <c r="E27" i="16" s="1"/>
  <c r="D32" i="16"/>
  <c r="D31" i="16" s="1"/>
  <c r="C32" i="16"/>
  <c r="L30" i="16"/>
  <c r="K29" i="16"/>
  <c r="H29" i="16"/>
  <c r="C29" i="16"/>
  <c r="K28" i="16"/>
  <c r="K27" i="16" s="1"/>
  <c r="K23" i="16" s="1"/>
  <c r="C28" i="16"/>
  <c r="C27" i="16"/>
  <c r="L26" i="16"/>
  <c r="L25" i="16"/>
  <c r="K25" i="16"/>
  <c r="J25" i="16"/>
  <c r="D25" i="16"/>
  <c r="C25" i="16"/>
  <c r="K24" i="16"/>
  <c r="J24" i="16"/>
  <c r="D24" i="16"/>
  <c r="C24" i="16"/>
  <c r="C23" i="16"/>
  <c r="L22" i="16"/>
  <c r="G22" i="16"/>
  <c r="H22" i="16" s="1"/>
  <c r="L21" i="16"/>
  <c r="K21" i="16"/>
  <c r="J21" i="16"/>
  <c r="G21" i="16"/>
  <c r="G20" i="16" s="1"/>
  <c r="G19" i="16" s="1"/>
  <c r="G18" i="16" s="1"/>
  <c r="F21" i="16"/>
  <c r="E21" i="16"/>
  <c r="D21" i="16"/>
  <c r="C21" i="16"/>
  <c r="C20" i="16" s="1"/>
  <c r="C19" i="16" s="1"/>
  <c r="C18" i="16" s="1"/>
  <c r="L20" i="16"/>
  <c r="L19" i="16" s="1"/>
  <c r="L18" i="16" s="1"/>
  <c r="K20" i="16"/>
  <c r="J20" i="16"/>
  <c r="F20" i="16"/>
  <c r="F19" i="16" s="1"/>
  <c r="F18" i="16" s="1"/>
  <c r="F12" i="16" s="1"/>
  <c r="F11" i="16" s="1"/>
  <c r="E20" i="16"/>
  <c r="D20" i="16"/>
  <c r="K19" i="16"/>
  <c r="K18" i="16" s="1"/>
  <c r="K11" i="16" s="1"/>
  <c r="J19" i="16"/>
  <c r="E19" i="16"/>
  <c r="E18" i="16" s="1"/>
  <c r="E12" i="16" s="1"/>
  <c r="E11" i="16" s="1"/>
  <c r="D19" i="16"/>
  <c r="J18" i="16"/>
  <c r="D18" i="16"/>
  <c r="L17" i="16"/>
  <c r="L16" i="16" s="1"/>
  <c r="L15" i="16" s="1"/>
  <c r="G17" i="16"/>
  <c r="G16" i="16" s="1"/>
  <c r="G15" i="16" s="1"/>
  <c r="G12" i="16" s="1"/>
  <c r="G11" i="16" s="1"/>
  <c r="K16" i="16"/>
  <c r="J16" i="16"/>
  <c r="J15" i="16" s="1"/>
  <c r="F16" i="16"/>
  <c r="E16" i="16"/>
  <c r="D16" i="16"/>
  <c r="D15" i="16" s="1"/>
  <c r="D12" i="16" s="1"/>
  <c r="D11" i="16" s="1"/>
  <c r="C16" i="16"/>
  <c r="C15" i="16" s="1"/>
  <c r="C12" i="16" s="1"/>
  <c r="C11" i="16" s="1"/>
  <c r="C10" i="16" s="1"/>
  <c r="C9" i="16" s="1"/>
  <c r="C8" i="16" s="1"/>
  <c r="C47" i="16" s="1"/>
  <c r="C59" i="16" s="1"/>
  <c r="K15" i="16"/>
  <c r="F15" i="16"/>
  <c r="E15" i="16"/>
  <c r="G14" i="16"/>
  <c r="H14" i="16" s="1"/>
  <c r="K13" i="16"/>
  <c r="G13" i="16"/>
  <c r="F13" i="16"/>
  <c r="E13" i="16"/>
  <c r="D13" i="16"/>
  <c r="C13" i="16"/>
  <c r="K12" i="16"/>
  <c r="C23" i="15"/>
  <c r="N34" i="15"/>
  <c r="N26" i="15"/>
  <c r="N25" i="15"/>
  <c r="N24" i="15"/>
  <c r="N23" i="15"/>
  <c r="M34" i="15"/>
  <c r="L34" i="15"/>
  <c r="K34" i="15"/>
  <c r="J34" i="15"/>
  <c r="H34" i="15"/>
  <c r="G34" i="15"/>
  <c r="F34" i="15"/>
  <c r="E34" i="15"/>
  <c r="D34" i="15"/>
  <c r="C34" i="15"/>
  <c r="C41" i="15"/>
  <c r="C40" i="15"/>
  <c r="C39" i="15"/>
  <c r="N39" i="15"/>
  <c r="M39" i="15"/>
  <c r="L39" i="15"/>
  <c r="K39" i="15"/>
  <c r="J39" i="15"/>
  <c r="H39" i="15"/>
  <c r="G39" i="15"/>
  <c r="F39" i="15"/>
  <c r="E39" i="15"/>
  <c r="D39" i="15"/>
  <c r="L26" i="15"/>
  <c r="L25" i="15" s="1"/>
  <c r="L24" i="15" s="1"/>
  <c r="K25" i="15"/>
  <c r="K24" i="15" s="1"/>
  <c r="J25" i="15"/>
  <c r="J24" i="15" s="1"/>
  <c r="D25" i="15"/>
  <c r="D24" i="15" s="1"/>
  <c r="C24" i="15"/>
  <c r="C25" i="15"/>
  <c r="L9" i="19" l="1"/>
  <c r="N26" i="19"/>
  <c r="M26" i="19"/>
  <c r="M25" i="19" s="1"/>
  <c r="M24" i="19" s="1"/>
  <c r="M23" i="19" s="1"/>
  <c r="H18" i="19"/>
  <c r="H24" i="19"/>
  <c r="N25" i="19"/>
  <c r="H20" i="18"/>
  <c r="H27" i="18"/>
  <c r="G24" i="18"/>
  <c r="L11" i="18"/>
  <c r="L10" i="17"/>
  <c r="H34" i="17"/>
  <c r="N39" i="17"/>
  <c r="N43" i="17"/>
  <c r="H26" i="17"/>
  <c r="G24" i="17"/>
  <c r="H19" i="17"/>
  <c r="H15" i="17"/>
  <c r="N13" i="17"/>
  <c r="M12" i="17"/>
  <c r="M11" i="17" s="1"/>
  <c r="L36" i="16"/>
  <c r="M36" i="16" s="1"/>
  <c r="M35" i="16" s="1"/>
  <c r="M34" i="16" s="1"/>
  <c r="M33" i="16"/>
  <c r="M32" i="16" s="1"/>
  <c r="L32" i="16"/>
  <c r="J27" i="16"/>
  <c r="L29" i="16"/>
  <c r="L28" i="16" s="1"/>
  <c r="L27" i="16" s="1"/>
  <c r="L14" i="16"/>
  <c r="L13" i="16" s="1"/>
  <c r="L12" i="16" s="1"/>
  <c r="L11" i="16" s="1"/>
  <c r="J12" i="16"/>
  <c r="J11" i="16" s="1"/>
  <c r="J10" i="16" s="1"/>
  <c r="J9" i="16" s="1"/>
  <c r="J8" i="16" s="1"/>
  <c r="J47" i="16" s="1"/>
  <c r="M22" i="16"/>
  <c r="M21" i="16" s="1"/>
  <c r="M20" i="16" s="1"/>
  <c r="M19" i="16" s="1"/>
  <c r="M18" i="16" s="1"/>
  <c r="H21" i="16"/>
  <c r="E23" i="16"/>
  <c r="E26" i="16"/>
  <c r="G34" i="16"/>
  <c r="E10" i="16"/>
  <c r="E9" i="16" s="1"/>
  <c r="E8" i="16" s="1"/>
  <c r="E47" i="16" s="1"/>
  <c r="G31" i="16"/>
  <c r="D30" i="16"/>
  <c r="N14" i="16"/>
  <c r="H13" i="16"/>
  <c r="K10" i="16"/>
  <c r="K9" i="16" s="1"/>
  <c r="K8" i="16" s="1"/>
  <c r="K47" i="16" s="1"/>
  <c r="F26" i="16"/>
  <c r="F24" i="16" s="1"/>
  <c r="F23" i="16"/>
  <c r="F10" i="16" s="1"/>
  <c r="F9" i="16" s="1"/>
  <c r="F8" i="16" s="1"/>
  <c r="F47" i="16" s="1"/>
  <c r="N45" i="16"/>
  <c r="M45" i="16"/>
  <c r="N46" i="16"/>
  <c r="M46" i="16"/>
  <c r="L24" i="16"/>
  <c r="H28" i="16"/>
  <c r="H44" i="16"/>
  <c r="M30" i="16"/>
  <c r="M29" i="16" s="1"/>
  <c r="M28" i="16" s="1"/>
  <c r="H17" i="16"/>
  <c r="L46" i="15"/>
  <c r="L45" i="15"/>
  <c r="L44" i="15"/>
  <c r="G46" i="15"/>
  <c r="H46" i="15" s="1"/>
  <c r="G45" i="15"/>
  <c r="H45" i="15" s="1"/>
  <c r="G44" i="15"/>
  <c r="H44" i="15" s="1"/>
  <c r="H23" i="19" l="1"/>
  <c r="N24" i="19"/>
  <c r="L8" i="19"/>
  <c r="H12" i="19"/>
  <c r="L10" i="18"/>
  <c r="H25" i="18"/>
  <c r="H19" i="18"/>
  <c r="H25" i="17"/>
  <c r="M26" i="17"/>
  <c r="M25" i="17" s="1"/>
  <c r="M24" i="17" s="1"/>
  <c r="M23" i="17" s="1"/>
  <c r="N26" i="17"/>
  <c r="L9" i="17"/>
  <c r="H18" i="17"/>
  <c r="L35" i="16"/>
  <c r="L34" i="16" s="1"/>
  <c r="M27" i="16"/>
  <c r="M14" i="16"/>
  <c r="M13" i="16" s="1"/>
  <c r="N44" i="16"/>
  <c r="H43" i="16"/>
  <c r="M44" i="16"/>
  <c r="M43" i="16" s="1"/>
  <c r="N13" i="16"/>
  <c r="G26" i="16"/>
  <c r="E24" i="16"/>
  <c r="H27" i="16"/>
  <c r="H20" i="16"/>
  <c r="M17" i="16"/>
  <c r="M16" i="16" s="1"/>
  <c r="M15" i="16" s="1"/>
  <c r="M12" i="16" s="1"/>
  <c r="M11" i="16" s="1"/>
  <c r="H16" i="16"/>
  <c r="G30" i="16"/>
  <c r="G29" i="16" s="1"/>
  <c r="G28" i="16" s="1"/>
  <c r="G27" i="16" s="1"/>
  <c r="G23" i="16" s="1"/>
  <c r="G10" i="16" s="1"/>
  <c r="G9" i="16" s="1"/>
  <c r="G8" i="16" s="1"/>
  <c r="G47" i="16" s="1"/>
  <c r="D29" i="16"/>
  <c r="D28" i="16" s="1"/>
  <c r="D27" i="16" s="1"/>
  <c r="D23" i="16" s="1"/>
  <c r="D10" i="16" s="1"/>
  <c r="D9" i="16" s="1"/>
  <c r="D8" i="16" s="1"/>
  <c r="D47" i="16" s="1"/>
  <c r="M44" i="15"/>
  <c r="N44" i="15"/>
  <c r="N45" i="15"/>
  <c r="N46" i="15"/>
  <c r="M45" i="15"/>
  <c r="M46" i="15"/>
  <c r="L48" i="19" l="1"/>
  <c r="N23" i="19"/>
  <c r="H11" i="19"/>
  <c r="N12" i="19"/>
  <c r="H18" i="18"/>
  <c r="L9" i="18"/>
  <c r="H24" i="18"/>
  <c r="H24" i="17"/>
  <c r="N25" i="17"/>
  <c r="L8" i="17"/>
  <c r="H12" i="17"/>
  <c r="L23" i="16"/>
  <c r="L10" i="16" s="1"/>
  <c r="N43" i="16"/>
  <c r="H26" i="16"/>
  <c r="G24" i="16"/>
  <c r="H19" i="16"/>
  <c r="H15" i="16"/>
  <c r="L41" i="15"/>
  <c r="L40" i="15"/>
  <c r="C16" i="15"/>
  <c r="H10" i="19" l="1"/>
  <c r="N11" i="19"/>
  <c r="L8" i="18"/>
  <c r="H12" i="18"/>
  <c r="H23" i="18"/>
  <c r="H23" i="17"/>
  <c r="N24" i="17"/>
  <c r="H11" i="17"/>
  <c r="N12" i="17"/>
  <c r="L47" i="17"/>
  <c r="H18" i="16"/>
  <c r="H12" i="16" s="1"/>
  <c r="M26" i="16"/>
  <c r="M25" i="16" s="1"/>
  <c r="M24" i="16" s="1"/>
  <c r="M23" i="16" s="1"/>
  <c r="H25" i="16"/>
  <c r="N26" i="16"/>
  <c r="L9" i="16"/>
  <c r="G42" i="15"/>
  <c r="G41" i="15" s="1"/>
  <c r="G40" i="15" s="1"/>
  <c r="G38" i="15"/>
  <c r="G37" i="15"/>
  <c r="G36" i="15"/>
  <c r="G33" i="15"/>
  <c r="G32" i="15" s="1"/>
  <c r="G22" i="15"/>
  <c r="G21" i="15"/>
  <c r="G20" i="15" s="1"/>
  <c r="G19" i="15" s="1"/>
  <c r="G18" i="15" s="1"/>
  <c r="G17" i="15"/>
  <c r="G16" i="15" s="1"/>
  <c r="G15" i="15" s="1"/>
  <c r="G14" i="15"/>
  <c r="H14" i="15" s="1"/>
  <c r="G13" i="15"/>
  <c r="L37" i="15"/>
  <c r="M37" i="15" s="1"/>
  <c r="L42" i="15"/>
  <c r="N42" i="15" s="1"/>
  <c r="L38" i="15"/>
  <c r="M38" i="15" s="1"/>
  <c r="L33" i="15"/>
  <c r="L32" i="15" s="1"/>
  <c r="L31" i="15"/>
  <c r="M31" i="15" s="1"/>
  <c r="L30" i="15"/>
  <c r="L29" i="15" s="1"/>
  <c r="L28" i="15" s="1"/>
  <c r="J35" i="15"/>
  <c r="J32" i="15"/>
  <c r="J29" i="15"/>
  <c r="J28" i="15" s="1"/>
  <c r="H41" i="15"/>
  <c r="H40" i="15" s="1"/>
  <c r="N40" i="15" s="1"/>
  <c r="H35" i="15"/>
  <c r="H32" i="15"/>
  <c r="H29" i="15"/>
  <c r="H28" i="15"/>
  <c r="C35" i="15"/>
  <c r="C32" i="15"/>
  <c r="C29" i="15"/>
  <c r="C28" i="15"/>
  <c r="H9" i="19" l="1"/>
  <c r="M10" i="19"/>
  <c r="M9" i="19" s="1"/>
  <c r="M8" i="19" s="1"/>
  <c r="M48" i="19" s="1"/>
  <c r="N10" i="19"/>
  <c r="H11" i="18"/>
  <c r="N12" i="18"/>
  <c r="L48" i="18"/>
  <c r="H10" i="17"/>
  <c r="N11" i="17"/>
  <c r="N23" i="17"/>
  <c r="H11" i="16"/>
  <c r="N12" i="16"/>
  <c r="H24" i="16"/>
  <c r="N25" i="16"/>
  <c r="L8" i="16"/>
  <c r="L27" i="15"/>
  <c r="M33" i="15"/>
  <c r="M32" i="15" s="1"/>
  <c r="G35" i="15"/>
  <c r="M30" i="15"/>
  <c r="M29" i="15" s="1"/>
  <c r="M28" i="15" s="1"/>
  <c r="M27" i="15" s="1"/>
  <c r="J27" i="15"/>
  <c r="J23" i="15" s="1"/>
  <c r="M42" i="15"/>
  <c r="M41" i="15" s="1"/>
  <c r="M40" i="15" s="1"/>
  <c r="H27" i="15"/>
  <c r="C27" i="15"/>
  <c r="N41" i="15"/>
  <c r="G12" i="15"/>
  <c r="G11" i="15" s="1"/>
  <c r="H8" i="19" l="1"/>
  <c r="N9" i="19"/>
  <c r="H10" i="18"/>
  <c r="N11" i="18"/>
  <c r="M10" i="17"/>
  <c r="M9" i="17" s="1"/>
  <c r="M8" i="17" s="1"/>
  <c r="M47" i="17" s="1"/>
  <c r="H9" i="17"/>
  <c r="N10" i="17"/>
  <c r="L47" i="16"/>
  <c r="N11" i="16"/>
  <c r="H23" i="16"/>
  <c r="N24" i="16"/>
  <c r="K36" i="15"/>
  <c r="L36" i="15" s="1"/>
  <c r="K35" i="15"/>
  <c r="D35" i="15"/>
  <c r="E35" i="15"/>
  <c r="F35" i="15"/>
  <c r="K43" i="15"/>
  <c r="J43" i="15"/>
  <c r="F43" i="15"/>
  <c r="E43" i="15"/>
  <c r="D43" i="15"/>
  <c r="C43" i="15"/>
  <c r="K32" i="15"/>
  <c r="F32" i="15"/>
  <c r="F31" i="15" s="1"/>
  <c r="F30" i="15" s="1"/>
  <c r="F29" i="15" s="1"/>
  <c r="F28" i="15" s="1"/>
  <c r="F27" i="15" s="1"/>
  <c r="F26" i="15" s="1"/>
  <c r="F24" i="15" s="1"/>
  <c r="E32" i="15"/>
  <c r="E31" i="15" s="1"/>
  <c r="E30" i="15" s="1"/>
  <c r="E29" i="15" s="1"/>
  <c r="E28" i="15" s="1"/>
  <c r="E27" i="15" s="1"/>
  <c r="E26" i="15" s="1"/>
  <c r="E24" i="15" s="1"/>
  <c r="D32" i="15"/>
  <c r="D31" i="15" s="1"/>
  <c r="G31" i="15" s="1"/>
  <c r="K29" i="15"/>
  <c r="K28" i="15" s="1"/>
  <c r="L22" i="15"/>
  <c r="L21" i="15" s="1"/>
  <c r="L20" i="15" s="1"/>
  <c r="L19" i="15" s="1"/>
  <c r="L18" i="15" s="1"/>
  <c r="H22" i="15"/>
  <c r="K21" i="15"/>
  <c r="K20" i="15" s="1"/>
  <c r="K19" i="15" s="1"/>
  <c r="K18" i="15" s="1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J16" i="15"/>
  <c r="J15" i="15" s="1"/>
  <c r="H17" i="15"/>
  <c r="K16" i="15"/>
  <c r="K15" i="15" s="1"/>
  <c r="F16" i="15"/>
  <c r="F15" i="15" s="1"/>
  <c r="E16" i="15"/>
  <c r="E15" i="15" s="1"/>
  <c r="D16" i="15"/>
  <c r="D15" i="15" s="1"/>
  <c r="C15" i="15"/>
  <c r="L14" i="15"/>
  <c r="N14" i="15" s="1"/>
  <c r="K13" i="15"/>
  <c r="K12" i="15" s="1"/>
  <c r="J13" i="15"/>
  <c r="F13" i="15"/>
  <c r="E13" i="15"/>
  <c r="D13" i="15"/>
  <c r="C13" i="15"/>
  <c r="H48" i="19" l="1"/>
  <c r="I8" i="19" s="1"/>
  <c r="N8" i="19"/>
  <c r="H9" i="18"/>
  <c r="M10" i="18"/>
  <c r="M9" i="18" s="1"/>
  <c r="M8" i="18" s="1"/>
  <c r="M48" i="18" s="1"/>
  <c r="N10" i="18"/>
  <c r="H8" i="17"/>
  <c r="N9" i="17"/>
  <c r="N23" i="16"/>
  <c r="H10" i="16"/>
  <c r="H16" i="15"/>
  <c r="H15" i="15" s="1"/>
  <c r="L35" i="15"/>
  <c r="M36" i="15"/>
  <c r="M35" i="15" s="1"/>
  <c r="D12" i="15"/>
  <c r="D11" i="15" s="1"/>
  <c r="E12" i="15"/>
  <c r="E11" i="15" s="1"/>
  <c r="E23" i="15"/>
  <c r="F12" i="15"/>
  <c r="F11" i="15" s="1"/>
  <c r="K27" i="15"/>
  <c r="K23" i="15" s="1"/>
  <c r="F23" i="15"/>
  <c r="L43" i="15"/>
  <c r="J12" i="15"/>
  <c r="J11" i="15" s="1"/>
  <c r="C12" i="15"/>
  <c r="C11" i="15" s="1"/>
  <c r="H43" i="15"/>
  <c r="L13" i="15"/>
  <c r="K11" i="15"/>
  <c r="H21" i="15"/>
  <c r="M22" i="15"/>
  <c r="M21" i="15" s="1"/>
  <c r="M20" i="15" s="1"/>
  <c r="M19" i="15" s="1"/>
  <c r="M18" i="15" s="1"/>
  <c r="L17" i="15"/>
  <c r="L16" i="15" s="1"/>
  <c r="L15" i="15" s="1"/>
  <c r="D30" i="15"/>
  <c r="G30" i="15" s="1"/>
  <c r="G29" i="15" s="1"/>
  <c r="G28" i="15" s="1"/>
  <c r="G27" i="15" s="1"/>
  <c r="G23" i="15" s="1"/>
  <c r="G10" i="15" s="1"/>
  <c r="G9" i="15" s="1"/>
  <c r="G8" i="15" s="1"/>
  <c r="G43" i="15"/>
  <c r="I48" i="19" l="1"/>
  <c r="I34" i="19"/>
  <c r="I33" i="19"/>
  <c r="I31" i="19"/>
  <c r="I45" i="19"/>
  <c r="I39" i="19"/>
  <c r="I32" i="19"/>
  <c r="I38" i="19"/>
  <c r="I37" i="19"/>
  <c r="I47" i="19"/>
  <c r="I46" i="19"/>
  <c r="I43" i="19"/>
  <c r="I36" i="19"/>
  <c r="I44" i="19"/>
  <c r="I42" i="19"/>
  <c r="I16" i="19"/>
  <c r="I30" i="19"/>
  <c r="I17" i="19"/>
  <c r="I29" i="19"/>
  <c r="I22" i="19"/>
  <c r="I15" i="19"/>
  <c r="I14" i="19"/>
  <c r="I41" i="19"/>
  <c r="I13" i="19"/>
  <c r="I28" i="19"/>
  <c r="I40" i="19"/>
  <c r="I21" i="19"/>
  <c r="I20" i="19"/>
  <c r="I27" i="19"/>
  <c r="I35" i="19"/>
  <c r="I19" i="19"/>
  <c r="I26" i="19"/>
  <c r="I25" i="19"/>
  <c r="I24" i="19"/>
  <c r="I18" i="19"/>
  <c r="I12" i="19"/>
  <c r="I23" i="19"/>
  <c r="I11" i="19"/>
  <c r="N48" i="19"/>
  <c r="I10" i="19"/>
  <c r="I9" i="19"/>
  <c r="H8" i="18"/>
  <c r="N9" i="18"/>
  <c r="H47" i="17"/>
  <c r="I8" i="17" s="1"/>
  <c r="N8" i="17"/>
  <c r="M10" i="16"/>
  <c r="M9" i="16" s="1"/>
  <c r="M8" i="16" s="1"/>
  <c r="M47" i="16" s="1"/>
  <c r="H9" i="16"/>
  <c r="N10" i="16"/>
  <c r="L23" i="15"/>
  <c r="M14" i="15"/>
  <c r="M13" i="15" s="1"/>
  <c r="C10" i="15"/>
  <c r="C9" i="15" s="1"/>
  <c r="F10" i="15"/>
  <c r="F9" i="15" s="1"/>
  <c r="F8" i="15" s="1"/>
  <c r="F47" i="15" s="1"/>
  <c r="K10" i="15"/>
  <c r="K9" i="15" s="1"/>
  <c r="K8" i="15" s="1"/>
  <c r="K47" i="15" s="1"/>
  <c r="E10" i="15"/>
  <c r="E9" i="15" s="1"/>
  <c r="E8" i="15" s="1"/>
  <c r="E47" i="15" s="1"/>
  <c r="J10" i="15"/>
  <c r="J9" i="15" s="1"/>
  <c r="J8" i="15" s="1"/>
  <c r="J47" i="15" s="1"/>
  <c r="N43" i="15"/>
  <c r="D29" i="15"/>
  <c r="D28" i="15" s="1"/>
  <c r="D27" i="15" s="1"/>
  <c r="M43" i="15"/>
  <c r="H13" i="15"/>
  <c r="L12" i="15"/>
  <c r="H20" i="15"/>
  <c r="M17" i="15"/>
  <c r="M16" i="15" s="1"/>
  <c r="M15" i="15" s="1"/>
  <c r="H48" i="18" l="1"/>
  <c r="I8" i="18" s="1"/>
  <c r="N8" i="18"/>
  <c r="I33" i="17"/>
  <c r="I32" i="17"/>
  <c r="I30" i="17"/>
  <c r="I37" i="17"/>
  <c r="I36" i="17"/>
  <c r="I42" i="17"/>
  <c r="I31" i="17"/>
  <c r="I38" i="17"/>
  <c r="I46" i="17"/>
  <c r="I35" i="17"/>
  <c r="I29" i="17"/>
  <c r="I41" i="17"/>
  <c r="I45" i="17"/>
  <c r="I22" i="17"/>
  <c r="I44" i="17"/>
  <c r="I40" i="17"/>
  <c r="I17" i="17"/>
  <c r="I14" i="17"/>
  <c r="I28" i="17"/>
  <c r="I21" i="17"/>
  <c r="I20" i="17"/>
  <c r="I43" i="17"/>
  <c r="I47" i="17" s="1"/>
  <c r="I16" i="17"/>
  <c r="I27" i="17"/>
  <c r="I39" i="17"/>
  <c r="I13" i="17"/>
  <c r="I15" i="17"/>
  <c r="I34" i="17"/>
  <c r="I26" i="17"/>
  <c r="I19" i="17"/>
  <c r="I18" i="17"/>
  <c r="I25" i="17"/>
  <c r="I24" i="17"/>
  <c r="I12" i="17"/>
  <c r="I11" i="17"/>
  <c r="I23" i="17"/>
  <c r="N47" i="17"/>
  <c r="I10" i="17"/>
  <c r="I9" i="17"/>
  <c r="H8" i="16"/>
  <c r="N9" i="16"/>
  <c r="C8" i="15"/>
  <c r="C47" i="15" s="1"/>
  <c r="C59" i="15" s="1"/>
  <c r="M12" i="15"/>
  <c r="M11" i="15" s="1"/>
  <c r="D23" i="15"/>
  <c r="D10" i="15" s="1"/>
  <c r="D9" i="15" s="1"/>
  <c r="D8" i="15" s="1"/>
  <c r="D47" i="15" s="1"/>
  <c r="G26" i="15"/>
  <c r="L11" i="15"/>
  <c r="H19" i="15"/>
  <c r="G47" i="15"/>
  <c r="N13" i="15"/>
  <c r="I34" i="18" l="1"/>
  <c r="I33" i="18"/>
  <c r="I31" i="18"/>
  <c r="I38" i="18"/>
  <c r="I37" i="18"/>
  <c r="I36" i="18"/>
  <c r="I29" i="18"/>
  <c r="I42" i="18"/>
  <c r="I30" i="18"/>
  <c r="I43" i="18"/>
  <c r="I39" i="18"/>
  <c r="I32" i="18"/>
  <c r="I28" i="18"/>
  <c r="I46" i="18"/>
  <c r="I47" i="18"/>
  <c r="I16" i="18"/>
  <c r="I41" i="18"/>
  <c r="I45" i="18"/>
  <c r="I17" i="18"/>
  <c r="I40" i="18"/>
  <c r="I22" i="18"/>
  <c r="I14" i="18"/>
  <c r="I15" i="18"/>
  <c r="I44" i="18"/>
  <c r="I48" i="18" s="1"/>
  <c r="I13" i="18"/>
  <c r="I21" i="18"/>
  <c r="I35" i="18"/>
  <c r="I27" i="18"/>
  <c r="I20" i="18"/>
  <c r="I25" i="18"/>
  <c r="I19" i="18"/>
  <c r="I24" i="18"/>
  <c r="I18" i="18"/>
  <c r="I23" i="18"/>
  <c r="I12" i="18"/>
  <c r="I11" i="18"/>
  <c r="N48" i="18"/>
  <c r="I10" i="18"/>
  <c r="I9" i="18"/>
  <c r="H47" i="16"/>
  <c r="I8" i="16"/>
  <c r="N8" i="16"/>
  <c r="G24" i="15"/>
  <c r="H26" i="15"/>
  <c r="H18" i="15"/>
  <c r="L10" i="15"/>
  <c r="I39" i="16" l="1"/>
  <c r="I36" i="16"/>
  <c r="I35" i="16"/>
  <c r="I34" i="16"/>
  <c r="I31" i="16"/>
  <c r="I37" i="16"/>
  <c r="I30" i="16"/>
  <c r="I41" i="16"/>
  <c r="I42" i="16"/>
  <c r="I38" i="16"/>
  <c r="I33" i="16"/>
  <c r="I22" i="16"/>
  <c r="I32" i="16"/>
  <c r="I46" i="16"/>
  <c r="I29" i="16"/>
  <c r="I40" i="16"/>
  <c r="I45" i="16"/>
  <c r="I14" i="16"/>
  <c r="I44" i="16"/>
  <c r="I28" i="16"/>
  <c r="I13" i="16"/>
  <c r="I17" i="16"/>
  <c r="I21" i="16"/>
  <c r="I43" i="16"/>
  <c r="I47" i="16" s="1"/>
  <c r="I16" i="16"/>
  <c r="I20" i="16"/>
  <c r="I27" i="16"/>
  <c r="I19" i="16"/>
  <c r="I26" i="16"/>
  <c r="I15" i="16"/>
  <c r="I18" i="16"/>
  <c r="I25" i="16"/>
  <c r="I12" i="16"/>
  <c r="I11" i="16"/>
  <c r="I24" i="16"/>
  <c r="N47" i="16"/>
  <c r="I23" i="16"/>
  <c r="I10" i="16"/>
  <c r="I9" i="16"/>
  <c r="M26" i="15"/>
  <c r="M25" i="15" s="1"/>
  <c r="M24" i="15" s="1"/>
  <c r="M23" i="15" s="1"/>
  <c r="H25" i="15"/>
  <c r="L9" i="15"/>
  <c r="H12" i="15"/>
  <c r="H24" i="15" l="1"/>
  <c r="H23" i="15" s="1"/>
  <c r="H11" i="15"/>
  <c r="N12" i="15"/>
  <c r="L8" i="15"/>
  <c r="L47" i="15" s="1"/>
  <c r="H10" i="15" l="1"/>
  <c r="M10" i="15" s="1"/>
  <c r="M9" i="15" s="1"/>
  <c r="M8" i="15" s="1"/>
  <c r="M47" i="15" s="1"/>
  <c r="N11" i="15"/>
  <c r="H9" i="15" l="1"/>
  <c r="N10" i="15"/>
  <c r="H8" i="15" l="1"/>
  <c r="N9" i="15"/>
  <c r="H47" i="15" l="1"/>
  <c r="I39" i="15" s="1"/>
  <c r="N8" i="15"/>
  <c r="I26" i="15" l="1"/>
  <c r="I25" i="15"/>
  <c r="I44" i="15"/>
  <c r="I45" i="15"/>
  <c r="I46" i="15"/>
  <c r="I22" i="15"/>
  <c r="I17" i="15"/>
  <c r="I15" i="15"/>
  <c r="I16" i="15"/>
  <c r="I21" i="15"/>
  <c r="I20" i="15"/>
  <c r="I19" i="15"/>
  <c r="I18" i="15"/>
  <c r="N47" i="15"/>
  <c r="I40" i="15"/>
  <c r="I41" i="15"/>
  <c r="I38" i="15"/>
  <c r="I36" i="15"/>
  <c r="I42" i="15"/>
  <c r="I24" i="15"/>
  <c r="I8" i="15"/>
  <c r="I33" i="15"/>
  <c r="I31" i="15"/>
  <c r="I32" i="15"/>
  <c r="I37" i="15"/>
  <c r="I14" i="15"/>
  <c r="I43" i="15"/>
  <c r="I35" i="15"/>
  <c r="I13" i="15"/>
  <c r="I30" i="15"/>
  <c r="I34" i="15"/>
  <c r="I29" i="15"/>
  <c r="I12" i="15"/>
  <c r="I28" i="15"/>
  <c r="I27" i="15"/>
  <c r="I11" i="15"/>
  <c r="I10" i="15"/>
  <c r="I23" i="15"/>
  <c r="I9" i="15"/>
  <c r="I47" i="15" l="1"/>
</calcChain>
</file>

<file path=xl/sharedStrings.xml><?xml version="1.0" encoding="utf-8"?>
<sst xmlns="http://schemas.openxmlformats.org/spreadsheetml/2006/main" count="579" uniqueCount="104">
  <si>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</si>
  <si>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</si>
  <si>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</si>
  <si>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</si>
  <si>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</si>
  <si>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</si>
  <si>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</si>
  <si>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</si>
  <si>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</si>
  <si>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</si>
  <si>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</si>
  <si>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</si>
  <si>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</si>
  <si>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</si>
  <si>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</si>
  <si>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</si>
  <si>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</si>
  <si>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</si>
  <si>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</si>
  <si>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</si>
  <si>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</si>
  <si>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</si>
  <si>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</si>
  <si>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</si>
  <si>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</si>
  <si>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</si>
  <si>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</si>
  <si>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</si>
  <si>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</si>
  <si>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</si>
  <si>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</si>
  <si>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</si>
  <si>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</si>
  <si>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</si>
  <si>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</si>
  <si>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</si>
  <si>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</si>
  <si>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</si>
  <si>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</si>
  <si>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</si>
  <si>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</si>
  <si>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</si>
  <si>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</si>
  <si>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</si>
  <si>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</si>
  <si>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</si>
  <si>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</si>
  <si>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</si>
  <si>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</si>
  <si>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</si>
  <si>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</si>
  <si>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</si>
  <si>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</si>
  <si>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</si>
  <si>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</si>
  <si>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</si>
  <si>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</si>
  <si>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</si>
  <si>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</si>
  <si>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</si>
  <si>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</si>
  <si>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</si>
  <si>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</si>
  <si>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</si>
  <si>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</si>
  <si>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</si>
  <si>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</si>
  <si>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</si>
  <si>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</si>
  <si>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</si>
  <si>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</si>
  <si>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</si>
  <si>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</si>
  <si>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</si>
  <si>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</si>
  <si>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</si>
  <si>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Recaudo Efectivo
   Acumulado                        
(5)</t>
  </si>
  <si>
    <t>PERIODO: 01/01/2026 AL 31/01/2026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</si>
  <si>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2026</t>
    </r>
  </si>
  <si>
    <t>3-1-01-2-02</t>
  </si>
  <si>
    <t>3-1-01-2-02-1-02</t>
  </si>
  <si>
    <t>3-1-01-2-13-1-01</t>
  </si>
  <si>
    <t>3-1-01-2-13-2-02-02</t>
  </si>
  <si>
    <t>EXCEDENTES FINANCIEROS</t>
  </si>
  <si>
    <t>DISTRIBUCIÓN DE EXCEDENTES FINANCIEROS</t>
  </si>
  <si>
    <t>REINTEGROS INCAPACIDADES</t>
  </si>
  <si>
    <t>DE ACTIVOS NO FINANCIEROS DADOS DE BAJA EN PERIODOS ANTERIORES</t>
  </si>
  <si>
    <t>3-1-01-2-13-2</t>
  </si>
  <si>
    <t>3-1-01-2-13-2-02</t>
  </si>
  <si>
    <t>RECURSOS NO APROPIADOS</t>
  </si>
  <si>
    <t>RECUPERACIONES</t>
  </si>
  <si>
    <t>Bloqueo
(c)</t>
  </si>
  <si>
    <t>3-1-01-2-02-1</t>
  </si>
  <si>
    <t>ESTABLECIMIENTOS PÚBLICOS</t>
  </si>
  <si>
    <t>PERIODO: 01/01/2026 AL 28/02/2026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</si>
  <si>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2026</t>
    </r>
  </si>
  <si>
    <t>PERIODO: 01/01/2026 AL 31/03/2026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</si>
  <si>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2026</t>
    </r>
  </si>
  <si>
    <t>PERIODO: 01/01/2026 AL 30/04/2026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</si>
  <si>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2026</t>
    </r>
  </si>
  <si>
    <t>3-1-01-2-02-1-01</t>
  </si>
  <si>
    <t>CAPITALIZACION DE EXCEDENTES FINANCIEROS</t>
  </si>
  <si>
    <t>PERIODO: 01/01/2026 AL 31/05/2026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</si>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</sst>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114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19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3" fontId="10" fillId="0" borderId="1" xfId="1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 readingOrder="1"/>
    </xf>
    <xf numFmtId="49" fontId="11" fillId="0" borderId="15" xfId="0" applyNumberFormat="1" applyFont="1" applyBorder="1" applyAlignment="1">
      <alignment horizontal="left" vertical="center" wrapText="1" readingOrder="1"/>
    </xf>
    <xf numFmtId="43" fontId="12" fillId="0" borderId="2" xfId="0" applyNumberFormat="1" applyFont="1" applyBorder="1" applyAlignment="1">
      <alignment vertical="center" readingOrder="1"/>
    </xf>
    <xf numFmtId="49" fontId="11" fillId="6" borderId="17" xfId="0" applyNumberFormat="1" applyFont="1" applyFill="1" applyBorder="1" applyAlignment="1">
      <alignment horizontal="left" vertical="center" wrapText="1" readingOrder="1"/>
    </xf>
    <xf numFmtId="0" fontId="11" fillId="6" borderId="2" xfId="0" applyFont="1" applyFill="1" applyBorder="1" applyAlignment="1">
      <alignment vertical="center" wrapText="1" readingOrder="1"/>
    </xf>
    <xf numFmtId="43" fontId="12" fillId="0" borderId="1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vertical="center" readingOrder="1"/>
    </xf>
    <xf numFmtId="164" fontId="4" fillId="2" borderId="0" xfId="0" applyNumberFormat="1" applyFont="1" applyFill="1" applyAlignment="1">
      <alignment vertical="center"/>
    </xf>
    <xf numFmtId="39" fontId="13" fillId="2" borderId="1" xfId="3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1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horizontal="right" vertical="center"/>
    </xf>
    <xf numFmtId="43" fontId="10" fillId="2" borderId="2" xfId="1" applyNumberFormat="1" applyFont="1" applyFill="1" applyBorder="1" applyAlignment="1">
      <alignment vertical="center"/>
    </xf>
    <xf numFmtId="166" fontId="10" fillId="2" borderId="16" xfId="1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43" fontId="12" fillId="0" borderId="1" xfId="1" applyNumberFormat="1" applyFont="1" applyFill="1" applyBorder="1" applyAlignment="1">
      <alignment vertical="center"/>
    </xf>
    <xf numFmtId="43" fontId="10" fillId="0" borderId="1" xfId="0" applyNumberFormat="1" applyFont="1" applyBorder="1" applyAlignment="1">
      <alignment vertical="center" readingOrder="1"/>
    </xf>
    <xf numFmtId="43" fontId="10" fillId="0" borderId="2" xfId="1" applyNumberFormat="1" applyFont="1" applyFill="1" applyBorder="1" applyAlignment="1">
      <alignment vertical="center"/>
    </xf>
    <xf numFmtId="43" fontId="12" fillId="0" borderId="2" xfId="1" applyNumberFormat="1" applyFont="1" applyFill="1" applyBorder="1" applyAlignment="1">
      <alignment vertical="center"/>
    </xf>
    <xf numFmtId="43" fontId="12" fillId="0" borderId="6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2AF3102-4691-4570-8064-01659801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AE0A180F-DC2E-4EBB-B92D-6F8EE47F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2B3752EC-ABF6-4FF0-BB07-90CBD784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5BC23D1-9590-4E84-A1D3-D63812F0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62"/>
  <sheetViews>
    <sheetView zoomScale="60" zoomScaleNormal="60" workbookViewId="0">
      <selection activeCell="E8" sqref="E8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  <c r="Q1" s="1"/>
      <c r="X1" s="2"/>
    </row>
    <row r="2" spans="1:24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X2" s="2"/>
    </row>
    <row r="3" spans="1:24" ht="31.5" customHeight="1" x14ac:dyDescent="0.25">
      <c r="A3" s="104" t="s">
        <v>77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5" t="s">
        <v>3</v>
      </c>
      <c r="M4" s="105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6" t="s">
        <v>4</v>
      </c>
      <c r="B6" s="108" t="s">
        <v>5</v>
      </c>
      <c r="C6" s="108" t="s">
        <v>6</v>
      </c>
      <c r="D6" s="108" t="s">
        <v>7</v>
      </c>
      <c r="E6" s="108"/>
      <c r="F6" s="108"/>
      <c r="G6" s="108"/>
      <c r="H6" s="108" t="s">
        <v>65</v>
      </c>
      <c r="I6" s="108" t="s">
        <v>8</v>
      </c>
      <c r="J6" s="110" t="s">
        <v>76</v>
      </c>
      <c r="K6" s="108" t="s">
        <v>67</v>
      </c>
      <c r="L6" s="108" t="s">
        <v>9</v>
      </c>
      <c r="M6" s="108" t="s">
        <v>10</v>
      </c>
      <c r="N6" s="112" t="s">
        <v>11</v>
      </c>
    </row>
    <row r="7" spans="1:24" ht="78.75" customHeight="1" thickBot="1" x14ac:dyDescent="0.3">
      <c r="A7" s="107"/>
      <c r="B7" s="109"/>
      <c r="C7" s="109"/>
      <c r="D7" s="74" t="s">
        <v>12</v>
      </c>
      <c r="E7" s="74" t="s">
        <v>13</v>
      </c>
      <c r="F7" s="74" t="s">
        <v>91</v>
      </c>
      <c r="G7" s="74" t="s">
        <v>66</v>
      </c>
      <c r="H7" s="109"/>
      <c r="I7" s="109"/>
      <c r="J7" s="111"/>
      <c r="K7" s="109"/>
      <c r="L7" s="109"/>
      <c r="M7" s="109"/>
      <c r="N7" s="113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24" si="1">H8/$H$47</f>
        <v>9.4590307441862642E-2</v>
      </c>
      <c r="J8" s="47">
        <f t="shared" si="0"/>
        <v>23054553492.470001</v>
      </c>
      <c r="K8" s="47">
        <f t="shared" si="0"/>
        <v>0</v>
      </c>
      <c r="L8" s="47">
        <f t="shared" si="0"/>
        <v>23054553492.470001</v>
      </c>
      <c r="M8" s="47">
        <f t="shared" si="0"/>
        <v>946627684840.53003</v>
      </c>
      <c r="N8" s="49">
        <f>+L8/H8</f>
        <v>2.3775369477844147E-2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23054553492.470001</v>
      </c>
      <c r="K9" s="43">
        <f t="shared" si="0"/>
        <v>0</v>
      </c>
      <c r="L9" s="43">
        <f t="shared" si="0"/>
        <v>23054553492.470001</v>
      </c>
      <c r="M9" s="43">
        <f>M10</f>
        <v>946627684840.53003</v>
      </c>
      <c r="N9" s="65">
        <f t="shared" ref="N9:N42" si="2">+L9/H9</f>
        <v>2.3775369477844147E-2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23054553492.470001</v>
      </c>
      <c r="K10" s="27">
        <f t="shared" si="3"/>
        <v>0</v>
      </c>
      <c r="L10" s="27">
        <f t="shared" si="3"/>
        <v>23054553492.470001</v>
      </c>
      <c r="M10" s="33">
        <f>H10-L10</f>
        <v>946627684840.53003</v>
      </c>
      <c r="N10" s="67">
        <f t="shared" si="2"/>
        <v>2.3775369477844147E-2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21772120388.52</v>
      </c>
      <c r="K11" s="27">
        <f>K12+K15+K18</f>
        <v>0</v>
      </c>
      <c r="L11" s="27">
        <f>+L12</f>
        <v>21772120388.52</v>
      </c>
      <c r="M11" s="27">
        <f>+M12</f>
        <v>330372832117.47998</v>
      </c>
      <c r="N11" s="67">
        <f t="shared" si="2"/>
        <v>6.1827154510042386E-2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21772120388.52</v>
      </c>
      <c r="K12" s="31">
        <f>+K13</f>
        <v>0</v>
      </c>
      <c r="L12" s="31">
        <f>+L13+L15+L18</f>
        <v>21772120388.52</v>
      </c>
      <c r="M12" s="31">
        <f>+M13+M15+M18</f>
        <v>330372832117.47998</v>
      </c>
      <c r="N12" s="67">
        <f t="shared" si="2"/>
        <v>6.1827154510042386E-2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21241132027.310001</v>
      </c>
      <c r="K13" s="31">
        <f>+K14</f>
        <v>0</v>
      </c>
      <c r="L13" s="31">
        <f>+L14</f>
        <v>21241132027.310001</v>
      </c>
      <c r="M13" s="31">
        <f>+M14</f>
        <v>330903820478.69</v>
      </c>
      <c r="N13" s="67">
        <f t="shared" si="2"/>
        <v>6.0319285783169321E-2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v>21241132027.310001</v>
      </c>
      <c r="K14" s="36">
        <v>0</v>
      </c>
      <c r="L14" s="33">
        <f>J14-K14</f>
        <v>21241132027.310001</v>
      </c>
      <c r="M14" s="33">
        <f>H14-L14</f>
        <v>330903820478.69</v>
      </c>
      <c r="N14" s="69">
        <f>+L14/H14</f>
        <v>6.0319285783169321E-2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 t="shared" ref="J23:M23" si="9">+J24+J27+J34</f>
        <v>1282433103.95</v>
      </c>
      <c r="K23" s="31">
        <f t="shared" si="9"/>
        <v>0</v>
      </c>
      <c r="L23" s="31">
        <f t="shared" si="9"/>
        <v>1282433103.95</v>
      </c>
      <c r="M23" s="31">
        <f t="shared" si="9"/>
        <v>616254852723.05005</v>
      </c>
      <c r="N23" s="67">
        <f t="shared" ref="N23:N34" si="10">+L23/H23</f>
        <v>2.0766893487776661E-3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ref="I25:I26" si="13">H25/$H$47</f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4">E27</f>
        <v>0</v>
      </c>
      <c r="F26" s="34">
        <f t="shared" si="14"/>
        <v>0</v>
      </c>
      <c r="G26" s="33">
        <f>+D26-E26-F26</f>
        <v>0</v>
      </c>
      <c r="H26" s="33">
        <f>+C26+G26</f>
        <v>88590285827</v>
      </c>
      <c r="I26" s="35">
        <f t="shared" si="13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5">D28+D32</f>
        <v>0</v>
      </c>
      <c r="E27" s="31">
        <f t="shared" si="15"/>
        <v>0</v>
      </c>
      <c r="F27" s="31">
        <f t="shared" si="15"/>
        <v>0</v>
      </c>
      <c r="G27" s="31">
        <f>G28+G32</f>
        <v>0</v>
      </c>
      <c r="H27" s="76">
        <f>H28+H32</f>
        <v>0</v>
      </c>
      <c r="I27" s="29">
        <f t="shared" ref="I27:I41" si="16">H27/$H$47</f>
        <v>0</v>
      </c>
      <c r="J27" s="31">
        <f t="shared" ref="J27" si="17">J28+J32</f>
        <v>1274663708.95</v>
      </c>
      <c r="K27" s="31">
        <f t="shared" si="15"/>
        <v>0</v>
      </c>
      <c r="L27" s="31">
        <f t="shared" si="15"/>
        <v>1274663708.95</v>
      </c>
      <c r="M27" s="31">
        <f t="shared" si="15"/>
        <v>-1274663708.95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" si="18">C29</f>
        <v>0</v>
      </c>
      <c r="D28" s="31">
        <f t="shared" ref="D28:M28" si="19">D29</f>
        <v>0</v>
      </c>
      <c r="E28" s="31">
        <f t="shared" si="19"/>
        <v>0</v>
      </c>
      <c r="F28" s="31">
        <f t="shared" si="19"/>
        <v>0</v>
      </c>
      <c r="G28" s="31">
        <f t="shared" si="19"/>
        <v>0</v>
      </c>
      <c r="H28" s="76">
        <f t="shared" si="19"/>
        <v>0</v>
      </c>
      <c r="I28" s="29">
        <f t="shared" si="16"/>
        <v>0</v>
      </c>
      <c r="J28" s="31">
        <f t="shared" ref="J28" si="20">J29</f>
        <v>209700627.09999999</v>
      </c>
      <c r="K28" s="31">
        <f t="shared" si="19"/>
        <v>0</v>
      </c>
      <c r="L28" s="31">
        <f t="shared" si="19"/>
        <v>209700627.09999999</v>
      </c>
      <c r="M28" s="31">
        <f t="shared" si="19"/>
        <v>-209700627.09999999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" si="21">C30+C31</f>
        <v>0</v>
      </c>
      <c r="D29" s="31">
        <f t="shared" ref="D29:M29" si="22">D30+D31</f>
        <v>0</v>
      </c>
      <c r="E29" s="31">
        <f t="shared" si="22"/>
        <v>0</v>
      </c>
      <c r="F29" s="31">
        <f t="shared" si="22"/>
        <v>0</v>
      </c>
      <c r="G29" s="31">
        <f t="shared" si="22"/>
        <v>0</v>
      </c>
      <c r="H29" s="76">
        <f t="shared" si="22"/>
        <v>0</v>
      </c>
      <c r="I29" s="29">
        <f t="shared" si="16"/>
        <v>0</v>
      </c>
      <c r="J29" s="31">
        <f t="shared" ref="J29" si="23">J30+J31</f>
        <v>209700627.09999999</v>
      </c>
      <c r="K29" s="31">
        <f t="shared" si="22"/>
        <v>0</v>
      </c>
      <c r="L29" s="31">
        <f t="shared" si="22"/>
        <v>209700627.09999999</v>
      </c>
      <c r="M29" s="31">
        <f t="shared" si="22"/>
        <v>-209700627.09999999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4">D31</f>
        <v>0</v>
      </c>
      <c r="E30" s="34">
        <f t="shared" si="24"/>
        <v>0</v>
      </c>
      <c r="F30" s="34">
        <f t="shared" si="24"/>
        <v>0</v>
      </c>
      <c r="G30" s="33">
        <f>+D30-E30-F30</f>
        <v>0</v>
      </c>
      <c r="H30" s="82">
        <v>0</v>
      </c>
      <c r="I30" s="35">
        <f t="shared" si="16"/>
        <v>0</v>
      </c>
      <c r="J30" s="36">
        <v>1812737.46</v>
      </c>
      <c r="K30" s="36">
        <v>0</v>
      </c>
      <c r="L30" s="33">
        <f>J30-K30</f>
        <v>1812737.46</v>
      </c>
      <c r="M30" s="33">
        <f>H30-L30</f>
        <v>-1812737.46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4"/>
        <v>0</v>
      </c>
      <c r="E31" s="34">
        <f t="shared" si="24"/>
        <v>0</v>
      </c>
      <c r="F31" s="34">
        <f t="shared" si="24"/>
        <v>0</v>
      </c>
      <c r="G31" s="33">
        <f>+D31-E31-F31</f>
        <v>0</v>
      </c>
      <c r="H31" s="82">
        <v>0</v>
      </c>
      <c r="I31" s="35">
        <f t="shared" si="16"/>
        <v>0</v>
      </c>
      <c r="J31" s="36">
        <v>207887889.63999999</v>
      </c>
      <c r="K31" s="36">
        <v>0</v>
      </c>
      <c r="L31" s="33">
        <f>J31-K31</f>
        <v>207887889.63999999</v>
      </c>
      <c r="M31" s="33">
        <f>H31-L31</f>
        <v>-207887889.63999999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4"/>
        <v>0</v>
      </c>
      <c r="E32" s="31">
        <f t="shared" si="24"/>
        <v>0</v>
      </c>
      <c r="F32" s="31">
        <f t="shared" si="24"/>
        <v>0</v>
      </c>
      <c r="G32" s="31">
        <f t="shared" si="24"/>
        <v>0</v>
      </c>
      <c r="H32" s="76">
        <f>H33</f>
        <v>0</v>
      </c>
      <c r="I32" s="29">
        <f t="shared" si="16"/>
        <v>0</v>
      </c>
      <c r="J32" s="31">
        <f t="shared" ref="J32" si="25">J33</f>
        <v>1064963081.85</v>
      </c>
      <c r="K32" s="31">
        <f t="shared" si="24"/>
        <v>0</v>
      </c>
      <c r="L32" s="31">
        <f t="shared" si="24"/>
        <v>1064963081.85</v>
      </c>
      <c r="M32" s="31">
        <f t="shared" si="24"/>
        <v>-1064963081.85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6"/>
        <v>0</v>
      </c>
      <c r="J33" s="36">
        <v>1064963081.85</v>
      </c>
      <c r="K33" s="36">
        <v>0</v>
      </c>
      <c r="L33" s="33">
        <f>J33-K33</f>
        <v>1064963081.85</v>
      </c>
      <c r="M33" s="33">
        <f>H33-L33</f>
        <v>-1064963081.85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6">D35+D39</f>
        <v>0</v>
      </c>
      <c r="E34" s="31">
        <f t="shared" si="26"/>
        <v>0</v>
      </c>
      <c r="F34" s="31">
        <f t="shared" si="26"/>
        <v>0</v>
      </c>
      <c r="G34" s="31">
        <f t="shared" si="26"/>
        <v>0</v>
      </c>
      <c r="H34" s="31">
        <f t="shared" si="26"/>
        <v>528947000000</v>
      </c>
      <c r="I34" s="29">
        <f t="shared" si="16"/>
        <v>5.1597582561132692E-2</v>
      </c>
      <c r="J34" s="31">
        <f t="shared" ref="J34" si="27">J35+J39</f>
        <v>7769395</v>
      </c>
      <c r="K34" s="31">
        <f t="shared" ref="K34" si="28">K35+K39</f>
        <v>0</v>
      </c>
      <c r="L34" s="31">
        <f t="shared" ref="L34" si="29">L35+L39</f>
        <v>7769395</v>
      </c>
      <c r="M34" s="31">
        <f t="shared" ref="M34" si="30">M35+M39</f>
        <v>528939230605</v>
      </c>
      <c r="N34" s="92">
        <f t="shared" si="10"/>
        <v>1.4688418688450828E-5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31">D37+D38</f>
        <v>0</v>
      </c>
      <c r="E35" s="31">
        <f t="shared" si="31"/>
        <v>0</v>
      </c>
      <c r="F35" s="31">
        <f t="shared" si="31"/>
        <v>0</v>
      </c>
      <c r="G35" s="31">
        <f>+G36+G37+G38</f>
        <v>0</v>
      </c>
      <c r="H35" s="76">
        <f>+H36+H37+H38</f>
        <v>0</v>
      </c>
      <c r="I35" s="29">
        <f t="shared" si="16"/>
        <v>0</v>
      </c>
      <c r="J35" s="31">
        <f>+J36+J37+J38</f>
        <v>7769395</v>
      </c>
      <c r="K35" s="31">
        <f t="shared" ref="K35" si="32">K37+K38</f>
        <v>0</v>
      </c>
      <c r="L35" s="31">
        <f>+L36+L37+L38</f>
        <v>7769395</v>
      </c>
      <c r="M35" s="31">
        <f>+M36+M37+M38</f>
        <v>-7769395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6"/>
        <v>0</v>
      </c>
      <c r="J36" s="36">
        <v>7555895</v>
      </c>
      <c r="K36" s="31">
        <f>K38+K42</f>
        <v>0</v>
      </c>
      <c r="L36" s="33">
        <f>J36-K36</f>
        <v>7555895</v>
      </c>
      <c r="M36" s="33">
        <f>H36-L36</f>
        <v>-7555895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6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6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F39" si="33">+D40</f>
        <v>0</v>
      </c>
      <c r="E39" s="87">
        <f t="shared" si="33"/>
        <v>0</v>
      </c>
      <c r="F39" s="87">
        <f t="shared" si="33"/>
        <v>0</v>
      </c>
      <c r="G39" s="87">
        <f t="shared" ref="G39:H41" si="34">+G40</f>
        <v>0</v>
      </c>
      <c r="H39" s="87">
        <f t="shared" si="34"/>
        <v>528947000000</v>
      </c>
      <c r="I39" s="29">
        <f t="shared" si="16"/>
        <v>5.1597582561132692E-2</v>
      </c>
      <c r="J39" s="87">
        <f t="shared" ref="J39:M39" si="35">+J40</f>
        <v>0</v>
      </c>
      <c r="K39" s="87">
        <f t="shared" si="35"/>
        <v>0</v>
      </c>
      <c r="L39" s="87">
        <f t="shared" si="35"/>
        <v>0</v>
      </c>
      <c r="M39" s="87">
        <f t="shared" si="35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34"/>
        <v>0</v>
      </c>
      <c r="H40" s="83">
        <f t="shared" si="34"/>
        <v>528947000000</v>
      </c>
      <c r="I40" s="29">
        <f t="shared" si="16"/>
        <v>5.1597582561132692E-2</v>
      </c>
      <c r="J40" s="91">
        <v>0</v>
      </c>
      <c r="K40" s="31">
        <v>0</v>
      </c>
      <c r="L40" s="87">
        <f t="shared" ref="L40:L41" si="36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34"/>
        <v>0</v>
      </c>
      <c r="H41" s="79">
        <f t="shared" si="34"/>
        <v>528947000000</v>
      </c>
      <c r="I41" s="35">
        <f t="shared" si="16"/>
        <v>5.1597582561132692E-2</v>
      </c>
      <c r="J41" s="54">
        <v>0</v>
      </c>
      <c r="K41" s="36">
        <v>0</v>
      </c>
      <c r="L41" s="51">
        <f t="shared" si="36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ref="I42:I46" si="37">H42/$H$47</f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38">C44+C45+C46</f>
        <v>9626870222061</v>
      </c>
      <c r="D43" s="62">
        <f t="shared" si="38"/>
        <v>0</v>
      </c>
      <c r="E43" s="62">
        <f t="shared" si="38"/>
        <v>0</v>
      </c>
      <c r="F43" s="62">
        <f t="shared" si="38"/>
        <v>345161334205</v>
      </c>
      <c r="G43" s="62">
        <f t="shared" si="38"/>
        <v>-345161334205</v>
      </c>
      <c r="H43" s="62">
        <f t="shared" si="38"/>
        <v>9281708887856</v>
      </c>
      <c r="I43" s="48">
        <f>H43/$H$47</f>
        <v>0.90540969255813741</v>
      </c>
      <c r="J43" s="62">
        <f t="shared" si="38"/>
        <v>5000000000</v>
      </c>
      <c r="K43" s="62">
        <f t="shared" si="38"/>
        <v>0</v>
      </c>
      <c r="L43" s="62">
        <f t="shared" si="38"/>
        <v>5000000000</v>
      </c>
      <c r="M43" s="62">
        <f t="shared" si="38"/>
        <v>9276708887856</v>
      </c>
      <c r="N43" s="63">
        <f>+L43/H43</f>
        <v>5.3869390436731956E-4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37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37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37"/>
        <v>0.63872234394037508</v>
      </c>
      <c r="J46" s="36">
        <v>5000000000</v>
      </c>
      <c r="K46" s="36">
        <v>0</v>
      </c>
      <c r="L46" s="39">
        <f>J46-K46</f>
        <v>5000000000</v>
      </c>
      <c r="M46" s="39">
        <f>H46-L46</f>
        <v>6542792568769</v>
      </c>
      <c r="N46" s="69">
        <f>+L46/H46</f>
        <v>7.6361612673078488E-4</v>
      </c>
      <c r="O46" s="15"/>
      <c r="P46" s="9"/>
    </row>
    <row r="47" spans="1:16" s="7" customFormat="1" ht="33" customHeight="1" thickBot="1" x14ac:dyDescent="0.3">
      <c r="A47" s="100" t="s">
        <v>47</v>
      </c>
      <c r="B47" s="101"/>
      <c r="C47" s="23">
        <f t="shared" ref="C47:H47" si="39">C8+C43</f>
        <v>10596552460394</v>
      </c>
      <c r="D47" s="23">
        <f t="shared" si="39"/>
        <v>0</v>
      </c>
      <c r="E47" s="23">
        <f t="shared" si="39"/>
        <v>0</v>
      </c>
      <c r="F47" s="23">
        <f t="shared" si="39"/>
        <v>345161334205</v>
      </c>
      <c r="G47" s="23">
        <f t="shared" si="39"/>
        <v>-345161334205</v>
      </c>
      <c r="H47" s="23">
        <f t="shared" si="39"/>
        <v>10251391126189</v>
      </c>
      <c r="I47" s="24">
        <f>+I8+I43</f>
        <v>1</v>
      </c>
      <c r="J47" s="23">
        <f>J8+J43</f>
        <v>28054553492.470001</v>
      </c>
      <c r="K47" s="23">
        <f>K8+K43</f>
        <v>0</v>
      </c>
      <c r="L47" s="23">
        <f>L8+L43</f>
        <v>28054553492.470001</v>
      </c>
      <c r="M47" s="23">
        <f>M8+M43</f>
        <v>10223336572696.529</v>
      </c>
      <c r="N47" s="25">
        <f>+L47/H47</f>
        <v>2.7366581907893126E-3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78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E6D5-CF00-4E6B-A098-AED76B828B33}">
  <dimension ref="A1:X62"/>
  <sheetViews>
    <sheetView topLeftCell="D37" zoomScale="73" zoomScaleNormal="73" workbookViewId="0">
      <selection activeCell="J46" sqref="J46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  <c r="Q1" s="1"/>
      <c r="X1" s="2"/>
    </row>
    <row r="2" spans="1:24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X2" s="2"/>
    </row>
    <row r="3" spans="1:24" ht="31.5" customHeight="1" x14ac:dyDescent="0.25">
      <c r="A3" s="104" t="s">
        <v>94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5" t="s">
        <v>3</v>
      </c>
      <c r="M4" s="105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6" t="s">
        <v>4</v>
      </c>
      <c r="B6" s="108" t="s">
        <v>5</v>
      </c>
      <c r="C6" s="108" t="s">
        <v>6</v>
      </c>
      <c r="D6" s="108" t="s">
        <v>7</v>
      </c>
      <c r="E6" s="108"/>
      <c r="F6" s="108"/>
      <c r="G6" s="108"/>
      <c r="H6" s="108" t="s">
        <v>65</v>
      </c>
      <c r="I6" s="108" t="s">
        <v>8</v>
      </c>
      <c r="J6" s="110" t="s">
        <v>76</v>
      </c>
      <c r="K6" s="108" t="s">
        <v>67</v>
      </c>
      <c r="L6" s="108" t="s">
        <v>9</v>
      </c>
      <c r="M6" s="108" t="s">
        <v>10</v>
      </c>
      <c r="N6" s="112" t="s">
        <v>11</v>
      </c>
    </row>
    <row r="7" spans="1:24" ht="78.75" customHeight="1" thickBot="1" x14ac:dyDescent="0.3">
      <c r="A7" s="107"/>
      <c r="B7" s="109"/>
      <c r="C7" s="109"/>
      <c r="D7" s="74" t="s">
        <v>12</v>
      </c>
      <c r="E7" s="74" t="s">
        <v>13</v>
      </c>
      <c r="F7" s="74" t="s">
        <v>91</v>
      </c>
      <c r="G7" s="74" t="s">
        <v>66</v>
      </c>
      <c r="H7" s="109"/>
      <c r="I7" s="109"/>
      <c r="J7" s="111"/>
      <c r="K7" s="109"/>
      <c r="L7" s="109"/>
      <c r="M7" s="109"/>
      <c r="N7" s="113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39057819352.079994</v>
      </c>
      <c r="K8" s="47">
        <f t="shared" si="0"/>
        <v>0</v>
      </c>
      <c r="L8" s="47">
        <f t="shared" si="0"/>
        <v>39057819352.079994</v>
      </c>
      <c r="M8" s="47">
        <f t="shared" si="0"/>
        <v>930624418980.92004</v>
      </c>
      <c r="N8" s="49">
        <f>+L8/H8</f>
        <v>4.0278988113905304E-2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39057819352.079994</v>
      </c>
      <c r="K9" s="43">
        <f t="shared" si="0"/>
        <v>0</v>
      </c>
      <c r="L9" s="43">
        <f t="shared" si="0"/>
        <v>39057819352.079994</v>
      </c>
      <c r="M9" s="43">
        <f>M10</f>
        <v>930624418980.92004</v>
      </c>
      <c r="N9" s="65">
        <f t="shared" ref="N9:N42" si="2">+L9/H9</f>
        <v>4.0278988113905304E-2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39057819352.079994</v>
      </c>
      <c r="K10" s="27">
        <f t="shared" si="3"/>
        <v>0</v>
      </c>
      <c r="L10" s="27">
        <f t="shared" si="3"/>
        <v>39057819352.079994</v>
      </c>
      <c r="M10" s="33">
        <f>H10-L10</f>
        <v>930624418980.92004</v>
      </c>
      <c r="N10" s="67">
        <f t="shared" si="2"/>
        <v>4.0278988113905304E-2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37572493225.519997</v>
      </c>
      <c r="K11" s="27">
        <f>K12+K15+K18</f>
        <v>0</v>
      </c>
      <c r="L11" s="27">
        <f>+L12</f>
        <v>37572493225.519997</v>
      </c>
      <c r="M11" s="27">
        <f>+M12</f>
        <v>314572459280.47998</v>
      </c>
      <c r="N11" s="67">
        <f t="shared" si="2"/>
        <v>0.10669610044994134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37572493225.519997</v>
      </c>
      <c r="K12" s="31">
        <f>+K13</f>
        <v>0</v>
      </c>
      <c r="L12" s="31">
        <f>+L13+L15+L18</f>
        <v>37572493225.519997</v>
      </c>
      <c r="M12" s="31">
        <f>+M13+M15+M18</f>
        <v>314572459280.47998</v>
      </c>
      <c r="N12" s="67">
        <f t="shared" si="2"/>
        <v>0.10669610044994134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37041504864.309998</v>
      </c>
      <c r="K13" s="31">
        <f>+K14</f>
        <v>0</v>
      </c>
      <c r="L13" s="31">
        <f>+L14</f>
        <v>37041504864.309998</v>
      </c>
      <c r="M13" s="31">
        <f>+M14</f>
        <v>315103447641.69</v>
      </c>
      <c r="N13" s="67">
        <f t="shared" si="2"/>
        <v>0.10518823172306827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</f>
        <v>37041504864.309998</v>
      </c>
      <c r="K14" s="36">
        <v>0</v>
      </c>
      <c r="L14" s="33">
        <f>J14-K14</f>
        <v>37041504864.309998</v>
      </c>
      <c r="M14" s="33">
        <f>H14-L14</f>
        <v>315103447641.69</v>
      </c>
      <c r="N14" s="69">
        <f>+L14/H14</f>
        <v>0.10518823172306827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1485326126.5599999</v>
      </c>
      <c r="K23" s="31">
        <f t="shared" ref="K23:M23" si="9">+K24+K27+K34</f>
        <v>0</v>
      </c>
      <c r="L23" s="31">
        <f t="shared" si="9"/>
        <v>1485326126.5599999</v>
      </c>
      <c r="M23" s="31">
        <f t="shared" si="9"/>
        <v>616051959700.43994</v>
      </c>
      <c r="N23" s="67">
        <f t="shared" ref="N23:N26" si="10">+L23/H23</f>
        <v>2.4052412067246524E-3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1465809429.5599999</v>
      </c>
      <c r="K27" s="31">
        <f t="shared" si="14"/>
        <v>0</v>
      </c>
      <c r="L27" s="31">
        <f t="shared" si="14"/>
        <v>1465809429.5599999</v>
      </c>
      <c r="M27" s="31">
        <f t="shared" si="14"/>
        <v>-1465809429.5599999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384933798.74000001</v>
      </c>
      <c r="K28" s="31">
        <f t="shared" si="16"/>
        <v>0</v>
      </c>
      <c r="L28" s="31">
        <f t="shared" si="16"/>
        <v>384933798.74000001</v>
      </c>
      <c r="M28" s="31">
        <f t="shared" si="16"/>
        <v>-384933798.74000001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384933798.74000001</v>
      </c>
      <c r="K29" s="31">
        <f t="shared" si="18"/>
        <v>0</v>
      </c>
      <c r="L29" s="31">
        <f t="shared" si="18"/>
        <v>384933798.74000001</v>
      </c>
      <c r="M29" s="31">
        <f t="shared" si="18"/>
        <v>-384933798.74000001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</f>
        <v>2648206.54</v>
      </c>
      <c r="K30" s="36">
        <v>0</v>
      </c>
      <c r="L30" s="33">
        <f>J30-K30</f>
        <v>2648206.54</v>
      </c>
      <c r="M30" s="33">
        <f>H30-L30</f>
        <v>-2648206.54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</f>
        <v>382285592.19999999</v>
      </c>
      <c r="K31" s="36">
        <v>0</v>
      </c>
      <c r="L31" s="33">
        <f>J31-K31</f>
        <v>382285592.19999999</v>
      </c>
      <c r="M31" s="33">
        <f>H31-L31</f>
        <v>-382285592.19999999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1080875630.8199999</v>
      </c>
      <c r="K32" s="31">
        <f t="shared" si="20"/>
        <v>0</v>
      </c>
      <c r="L32" s="31">
        <f t="shared" si="20"/>
        <v>1080875630.8199999</v>
      </c>
      <c r="M32" s="31">
        <f t="shared" si="20"/>
        <v>-1080875630.8199999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</f>
        <v>1080875630.8199999</v>
      </c>
      <c r="K33" s="36">
        <v>0</v>
      </c>
      <c r="L33" s="33">
        <f>J33-K33</f>
        <v>1080875630.8199999</v>
      </c>
      <c r="M33" s="33">
        <f>H33-L33</f>
        <v>-1080875630.8199999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19516697</v>
      </c>
      <c r="K34" s="31">
        <f t="shared" si="23"/>
        <v>0</v>
      </c>
      <c r="L34" s="31">
        <f t="shared" si="23"/>
        <v>19516697</v>
      </c>
      <c r="M34" s="31">
        <f t="shared" si="23"/>
        <v>528927483303</v>
      </c>
      <c r="N34" s="92">
        <f>+L34/H34</f>
        <v>3.6897263809039469E-5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19516697</v>
      </c>
      <c r="K35" s="31">
        <f t="shared" ref="K35" si="25">K37+K38</f>
        <v>0</v>
      </c>
      <c r="L35" s="31">
        <f>+L36+L37+L38</f>
        <v>19516697</v>
      </c>
      <c r="M35" s="31">
        <f>+M36+M37+M38</f>
        <v>-19516697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</f>
        <v>19303197</v>
      </c>
      <c r="K36" s="31">
        <f>K38+K42</f>
        <v>0</v>
      </c>
      <c r="L36" s="33">
        <f>J36-K36</f>
        <v>19303197</v>
      </c>
      <c r="M36" s="33">
        <f>H36-L36</f>
        <v>-19303197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932221138526</v>
      </c>
      <c r="K43" s="62">
        <f t="shared" si="29"/>
        <v>0</v>
      </c>
      <c r="L43" s="62">
        <f t="shared" si="29"/>
        <v>932221138526</v>
      </c>
      <c r="M43" s="62">
        <f t="shared" si="29"/>
        <v>8349487749330</v>
      </c>
      <c r="N43" s="63">
        <f>+L43/H43</f>
        <v>0.10043636896926376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932221138526</v>
      </c>
      <c r="K46" s="36">
        <v>0</v>
      </c>
      <c r="L46" s="39">
        <f>J46-K46</f>
        <v>932221138526</v>
      </c>
      <c r="M46" s="39">
        <f>H46-L46</f>
        <v>5615571430243</v>
      </c>
      <c r="N46" s="69">
        <f>+L46/H46</f>
        <v>0.14237181901155732</v>
      </c>
      <c r="O46" s="15"/>
      <c r="P46" s="9"/>
    </row>
    <row r="47" spans="1:16" s="7" customFormat="1" ht="33" customHeight="1" thickBot="1" x14ac:dyDescent="0.3">
      <c r="A47" s="100" t="s">
        <v>47</v>
      </c>
      <c r="B47" s="101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971278957878.07996</v>
      </c>
      <c r="K47" s="23">
        <f>K8+K43</f>
        <v>0</v>
      </c>
      <c r="L47" s="23">
        <f>L8+L43</f>
        <v>971278957878.07996</v>
      </c>
      <c r="M47" s="23">
        <f>M8+M43</f>
        <v>9280112168310.9199</v>
      </c>
      <c r="N47" s="25">
        <f>+L47/H47</f>
        <v>9.4746063819258181E-2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95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B0A0-8B50-464D-B9D3-2B012364FC48}">
  <dimension ref="A1:X62"/>
  <sheetViews>
    <sheetView topLeftCell="G40" zoomScale="70" zoomScaleNormal="70" workbookViewId="0">
      <selection activeCell="L47" sqref="L4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  <c r="Q1" s="1"/>
      <c r="X1" s="2"/>
    </row>
    <row r="2" spans="1:24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X2" s="2"/>
    </row>
    <row r="3" spans="1:24" ht="31.5" customHeight="1" x14ac:dyDescent="0.25">
      <c r="A3" s="104" t="s">
        <v>96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5" t="s">
        <v>3</v>
      </c>
      <c r="M4" s="105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6" t="s">
        <v>4</v>
      </c>
      <c r="B6" s="108" t="s">
        <v>5</v>
      </c>
      <c r="C6" s="108" t="s">
        <v>6</v>
      </c>
      <c r="D6" s="108" t="s">
        <v>7</v>
      </c>
      <c r="E6" s="108"/>
      <c r="F6" s="108"/>
      <c r="G6" s="108"/>
      <c r="H6" s="108" t="s">
        <v>65</v>
      </c>
      <c r="I6" s="108" t="s">
        <v>8</v>
      </c>
      <c r="J6" s="110" t="s">
        <v>76</v>
      </c>
      <c r="K6" s="108" t="s">
        <v>67</v>
      </c>
      <c r="L6" s="108" t="s">
        <v>9</v>
      </c>
      <c r="M6" s="108" t="s">
        <v>10</v>
      </c>
      <c r="N6" s="112" t="s">
        <v>11</v>
      </c>
    </row>
    <row r="7" spans="1:24" ht="78.75" customHeight="1" thickBot="1" x14ac:dyDescent="0.3">
      <c r="A7" s="107"/>
      <c r="B7" s="109"/>
      <c r="C7" s="109"/>
      <c r="D7" s="74" t="s">
        <v>12</v>
      </c>
      <c r="E7" s="74" t="s">
        <v>13</v>
      </c>
      <c r="F7" s="74" t="s">
        <v>91</v>
      </c>
      <c r="G7" s="74" t="s">
        <v>66</v>
      </c>
      <c r="H7" s="109"/>
      <c r="I7" s="109"/>
      <c r="J7" s="111"/>
      <c r="K7" s="109"/>
      <c r="L7" s="109"/>
      <c r="M7" s="109"/>
      <c r="N7" s="113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59985852995.889999</v>
      </c>
      <c r="K8" s="47">
        <f t="shared" si="0"/>
        <v>0</v>
      </c>
      <c r="L8" s="47">
        <f t="shared" si="0"/>
        <v>59985852995.889999</v>
      </c>
      <c r="M8" s="47">
        <f t="shared" si="0"/>
        <v>909696385337.10999</v>
      </c>
      <c r="N8" s="49">
        <f>+L8/H8</f>
        <v>6.1861350682273886E-2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59985852995.889999</v>
      </c>
      <c r="K9" s="43">
        <f t="shared" si="0"/>
        <v>0</v>
      </c>
      <c r="L9" s="43">
        <f t="shared" si="0"/>
        <v>59985852995.889999</v>
      </c>
      <c r="M9" s="43">
        <f>M10</f>
        <v>909696385337.10999</v>
      </c>
      <c r="N9" s="65">
        <f t="shared" ref="N9:N42" si="2">+L9/H9</f>
        <v>6.1861350682273886E-2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59985852995.889999</v>
      </c>
      <c r="K10" s="27">
        <f t="shared" si="3"/>
        <v>0</v>
      </c>
      <c r="L10" s="27">
        <f t="shared" si="3"/>
        <v>59985852995.889999</v>
      </c>
      <c r="M10" s="33">
        <f>H10-L10</f>
        <v>909696385337.10999</v>
      </c>
      <c r="N10" s="67">
        <f t="shared" si="2"/>
        <v>6.1861350682273886E-2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58057089508.669998</v>
      </c>
      <c r="K11" s="27">
        <f>K12+K15+K18</f>
        <v>0</v>
      </c>
      <c r="L11" s="27">
        <f>+L12</f>
        <v>58057089508.669998</v>
      </c>
      <c r="M11" s="27">
        <f>+M12</f>
        <v>294087862997.32996</v>
      </c>
      <c r="N11" s="67">
        <f t="shared" si="2"/>
        <v>0.16486702164978723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58057089508.669998</v>
      </c>
      <c r="K12" s="31">
        <f>+K13</f>
        <v>0</v>
      </c>
      <c r="L12" s="31">
        <f>+L13+L15+L18</f>
        <v>58057089508.669998</v>
      </c>
      <c r="M12" s="31">
        <f>+M13+M15+M18</f>
        <v>294087862997.32996</v>
      </c>
      <c r="N12" s="67">
        <f t="shared" si="2"/>
        <v>0.16486702164978723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57526101147.459999</v>
      </c>
      <c r="K13" s="31">
        <f>+K14</f>
        <v>0</v>
      </c>
      <c r="L13" s="31">
        <f>+L14</f>
        <v>57526101147.459999</v>
      </c>
      <c r="M13" s="31">
        <f>+M14</f>
        <v>294618851358.53998</v>
      </c>
      <c r="N13" s="67">
        <f t="shared" si="2"/>
        <v>0.16335915292291417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21241132027.31+15800372837+20484596283.15</f>
        <v>57526101147.459999</v>
      </c>
      <c r="K14" s="36">
        <v>0</v>
      </c>
      <c r="L14" s="33">
        <f>J14-K14</f>
        <v>57526101147.459999</v>
      </c>
      <c r="M14" s="33">
        <f>H14-L14</f>
        <v>294618851358.53998</v>
      </c>
      <c r="N14" s="69">
        <f>+L14/H14</f>
        <v>0.16335915292291417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1928763487.2199998</v>
      </c>
      <c r="K23" s="31">
        <f t="shared" ref="K23:M23" si="9">+K24+K27+K34</f>
        <v>0</v>
      </c>
      <c r="L23" s="31">
        <f t="shared" si="9"/>
        <v>1928763487.2199998</v>
      </c>
      <c r="M23" s="31">
        <f t="shared" si="9"/>
        <v>615608522339.78003</v>
      </c>
      <c r="N23" s="67">
        <f t="shared" ref="N23:N26" si="10">+L23/H23</f>
        <v>3.1233150313134828E-3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31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1730860720.2199998</v>
      </c>
      <c r="K27" s="31">
        <f t="shared" si="14"/>
        <v>0</v>
      </c>
      <c r="L27" s="31">
        <f t="shared" si="14"/>
        <v>1730860720.2199998</v>
      </c>
      <c r="M27" s="31">
        <f t="shared" si="14"/>
        <v>-1730860720.2199998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641475860.56000006</v>
      </c>
      <c r="K28" s="31">
        <f t="shared" si="16"/>
        <v>0</v>
      </c>
      <c r="L28" s="31">
        <f t="shared" si="16"/>
        <v>641475860.56000006</v>
      </c>
      <c r="M28" s="31">
        <f t="shared" si="16"/>
        <v>-641475860.56000006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641475860.56000006</v>
      </c>
      <c r="K29" s="31">
        <f t="shared" si="18"/>
        <v>0</v>
      </c>
      <c r="L29" s="31">
        <f t="shared" si="18"/>
        <v>641475860.56000006</v>
      </c>
      <c r="M29" s="31">
        <f t="shared" si="18"/>
        <v>-641475860.56000006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1812737.46+835469.08+3016067.33</f>
        <v>5664273.8700000001</v>
      </c>
      <c r="K30" s="36">
        <v>0</v>
      </c>
      <c r="L30" s="33">
        <f>J30-K30</f>
        <v>5664273.8700000001</v>
      </c>
      <c r="M30" s="33">
        <f>H30-L30</f>
        <v>-5664273.8700000001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207887889.64+174397702.56+253525994.49</f>
        <v>635811586.69000006</v>
      </c>
      <c r="K31" s="36">
        <v>0</v>
      </c>
      <c r="L31" s="33">
        <f>J31-K31</f>
        <v>635811586.69000006</v>
      </c>
      <c r="M31" s="33">
        <f>H31-L31</f>
        <v>-635811586.69000006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1089384859.6599998</v>
      </c>
      <c r="K32" s="31">
        <f t="shared" si="20"/>
        <v>0</v>
      </c>
      <c r="L32" s="31">
        <f t="shared" si="20"/>
        <v>1089384859.6599998</v>
      </c>
      <c r="M32" s="31">
        <f t="shared" si="20"/>
        <v>-1089384859.6599998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1064963081.85+15912548.97+8509228.84</f>
        <v>1089384859.6599998</v>
      </c>
      <c r="K33" s="36">
        <v>0</v>
      </c>
      <c r="L33" s="33">
        <f>J33-K33</f>
        <v>1089384859.6599998</v>
      </c>
      <c r="M33" s="33">
        <f>H33-L33</f>
        <v>-1089384859.6599998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197902767</v>
      </c>
      <c r="K34" s="31">
        <f t="shared" si="23"/>
        <v>0</v>
      </c>
      <c r="L34" s="31">
        <f t="shared" si="23"/>
        <v>197902767</v>
      </c>
      <c r="M34" s="31">
        <f t="shared" si="23"/>
        <v>528749097233</v>
      </c>
      <c r="N34" s="92">
        <f>+L34/H34</f>
        <v>3.7414479522523053E-4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197902767</v>
      </c>
      <c r="K35" s="31">
        <f t="shared" ref="K35" si="25">K37+K38</f>
        <v>0</v>
      </c>
      <c r="L35" s="31">
        <f>+L36+L37+L38</f>
        <v>197902767</v>
      </c>
      <c r="M35" s="31">
        <f>+M36+M37+M38</f>
        <v>-197902767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7555895+11747302+1170652</f>
        <v>20473849</v>
      </c>
      <c r="K36" s="31">
        <f>K38+K42</f>
        <v>0</v>
      </c>
      <c r="L36" s="33">
        <f>J36-K36</f>
        <v>20473849</v>
      </c>
      <c r="M36" s="33">
        <f>H36-L36</f>
        <v>-20473849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37.5" customHeight="1" x14ac:dyDescent="0.25">
      <c r="A38" s="86" t="s">
        <v>69</v>
      </c>
      <c r="B38" s="50" t="s">
        <v>68</v>
      </c>
      <c r="C38" s="51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177215418</v>
      </c>
      <c r="K38" s="36">
        <v>0</v>
      </c>
      <c r="L38" s="51">
        <f>J38-K38</f>
        <v>177215418</v>
      </c>
      <c r="M38" s="51">
        <f>H38-L38</f>
        <v>-177215418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952528103080.08997</v>
      </c>
      <c r="K43" s="62">
        <f t="shared" si="29"/>
        <v>0</v>
      </c>
      <c r="L43" s="62">
        <f t="shared" si="29"/>
        <v>952528103080.08997</v>
      </c>
      <c r="M43" s="62">
        <f t="shared" si="29"/>
        <v>8329180784775.9102</v>
      </c>
      <c r="N43" s="63">
        <f>+L43/H43</f>
        <v>0.10262421657356206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67394974.090000004</v>
      </c>
      <c r="K44" s="59">
        <v>0</v>
      </c>
      <c r="L44" s="56">
        <f>J44-K44</f>
        <v>67394974.090000004</v>
      </c>
      <c r="M44" s="56">
        <f>H44-L44</f>
        <v>10579861025.91</v>
      </c>
      <c r="N44" s="69">
        <f>+L44/H44</f>
        <v>6.3297974698833205E-3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952460708106</v>
      </c>
      <c r="K46" s="36">
        <v>0</v>
      </c>
      <c r="L46" s="39">
        <f>J46-K46</f>
        <v>952460708106</v>
      </c>
      <c r="M46" s="39">
        <f>H46-L46</f>
        <v>5595331860663</v>
      </c>
      <c r="N46" s="69">
        <f>+L46/H46</f>
        <v>0.14546287135743288</v>
      </c>
      <c r="O46" s="15"/>
      <c r="P46" s="9"/>
    </row>
    <row r="47" spans="1:16" s="7" customFormat="1" ht="33" customHeight="1" thickBot="1" x14ac:dyDescent="0.3">
      <c r="A47" s="100" t="s">
        <v>47</v>
      </c>
      <c r="B47" s="101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1012513956075.98</v>
      </c>
      <c r="K47" s="23">
        <f>K8+K43</f>
        <v>0</v>
      </c>
      <c r="L47" s="23">
        <f>L8+L43</f>
        <v>1012513956075.98</v>
      </c>
      <c r="M47" s="23">
        <f>M8+M43</f>
        <v>9238877170113.0195</v>
      </c>
      <c r="N47" s="25">
        <f>+L47/H47</f>
        <v>9.8768444556693688E-2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97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56BA-529B-40E3-AE28-9CAB9279B13C}">
  <dimension ref="A1:X63"/>
  <sheetViews>
    <sheetView zoomScale="63" zoomScaleNormal="63" workbookViewId="0">
      <selection activeCell="N27" sqref="N2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9.8554687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  <c r="Q1" s="1"/>
      <c r="X1" s="2"/>
    </row>
    <row r="2" spans="1:24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X2" s="2"/>
    </row>
    <row r="3" spans="1:24" ht="31.5" customHeight="1" x14ac:dyDescent="0.25">
      <c r="A3" s="104" t="s">
        <v>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5" t="s">
        <v>3</v>
      </c>
      <c r="M4" s="105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6" t="s">
        <v>4</v>
      </c>
      <c r="B6" s="108" t="s">
        <v>5</v>
      </c>
      <c r="C6" s="108" t="s">
        <v>6</v>
      </c>
      <c r="D6" s="108" t="s">
        <v>7</v>
      </c>
      <c r="E6" s="108"/>
      <c r="F6" s="108"/>
      <c r="G6" s="108"/>
      <c r="H6" s="108" t="s">
        <v>65</v>
      </c>
      <c r="I6" s="108" t="s">
        <v>8</v>
      </c>
      <c r="J6" s="110" t="s">
        <v>76</v>
      </c>
      <c r="K6" s="108" t="s">
        <v>67</v>
      </c>
      <c r="L6" s="108" t="s">
        <v>9</v>
      </c>
      <c r="M6" s="108" t="s">
        <v>10</v>
      </c>
      <c r="N6" s="112" t="s">
        <v>11</v>
      </c>
    </row>
    <row r="7" spans="1:24" ht="78.75" customHeight="1" thickBot="1" x14ac:dyDescent="0.3">
      <c r="A7" s="107"/>
      <c r="B7" s="109"/>
      <c r="C7" s="109"/>
      <c r="D7" s="74" t="s">
        <v>12</v>
      </c>
      <c r="E7" s="74" t="s">
        <v>13</v>
      </c>
      <c r="F7" s="74" t="s">
        <v>91</v>
      </c>
      <c r="G7" s="74" t="s">
        <v>66</v>
      </c>
      <c r="H7" s="109"/>
      <c r="I7" s="109"/>
      <c r="J7" s="111"/>
      <c r="K7" s="109"/>
      <c r="L7" s="109"/>
      <c r="M7" s="109"/>
      <c r="N7" s="113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7" si="1">H8/$H$48</f>
        <v>9.4590307441862642E-2</v>
      </c>
      <c r="J8" s="47">
        <f t="shared" si="0"/>
        <v>174779804406.54999</v>
      </c>
      <c r="K8" s="47">
        <f t="shared" si="0"/>
        <v>0</v>
      </c>
      <c r="L8" s="47">
        <f t="shared" si="0"/>
        <v>174779804406.54999</v>
      </c>
      <c r="M8" s="47">
        <f t="shared" si="0"/>
        <v>794902433926.44995</v>
      </c>
      <c r="N8" s="49">
        <f>+L8/H8</f>
        <v>0.18024441151672266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174779804406.54999</v>
      </c>
      <c r="K9" s="43">
        <f t="shared" si="0"/>
        <v>0</v>
      </c>
      <c r="L9" s="43">
        <f t="shared" si="0"/>
        <v>174779804406.54999</v>
      </c>
      <c r="M9" s="43">
        <f>M10</f>
        <v>794902433926.44995</v>
      </c>
      <c r="N9" s="65">
        <f t="shared" ref="N9:N13" si="2">+L9/H9</f>
        <v>0.18024441151672266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174779804406.54999</v>
      </c>
      <c r="K10" s="27">
        <f t="shared" si="3"/>
        <v>0</v>
      </c>
      <c r="L10" s="27">
        <f t="shared" si="3"/>
        <v>174779804406.54999</v>
      </c>
      <c r="M10" s="33">
        <f>H10-L10</f>
        <v>794902433926.44995</v>
      </c>
      <c r="N10" s="67">
        <f t="shared" si="2"/>
        <v>0.18024441151672266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82481968433.270004</v>
      </c>
      <c r="K11" s="27">
        <f>K12+K15+K18</f>
        <v>0</v>
      </c>
      <c r="L11" s="27">
        <f>+L12</f>
        <v>82481968433.270004</v>
      </c>
      <c r="M11" s="27">
        <f>+M12</f>
        <v>269662984072.73001</v>
      </c>
      <c r="N11" s="67">
        <f t="shared" si="2"/>
        <v>0.23422731987579642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82481968433.270004</v>
      </c>
      <c r="K12" s="31">
        <f>+K13</f>
        <v>0</v>
      </c>
      <c r="L12" s="31">
        <f>+L13+L15+L18</f>
        <v>82481968433.270004</v>
      </c>
      <c r="M12" s="31">
        <f>+M13+M15+M18</f>
        <v>269662984072.73001</v>
      </c>
      <c r="N12" s="67">
        <f t="shared" si="2"/>
        <v>0.23422731987579642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41.25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81950980072.059998</v>
      </c>
      <c r="K13" s="31">
        <f>+K14</f>
        <v>0</v>
      </c>
      <c r="L13" s="31">
        <f>+L14</f>
        <v>81950980072.059998</v>
      </c>
      <c r="M13" s="31">
        <f>+M14</f>
        <v>270193972433.94</v>
      </c>
      <c r="N13" s="67">
        <f t="shared" si="2"/>
        <v>0.23271945114892334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21241132027.31+15800372837+20484596283.15+24424878924.6</f>
        <v>81950980072.059998</v>
      </c>
      <c r="K14" s="36">
        <v>0</v>
      </c>
      <c r="L14" s="33">
        <f>J14-K14</f>
        <v>81950980072.059998</v>
      </c>
      <c r="M14" s="33">
        <f>H14-L14</f>
        <v>270193972433.94</v>
      </c>
      <c r="N14" s="69">
        <f>+L14/H14</f>
        <v>0.23271945114892334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+C24+C28+C35</f>
        <v>617537285827</v>
      </c>
      <c r="D23" s="31">
        <f>D28+D36</f>
        <v>0</v>
      </c>
      <c r="E23" s="31">
        <f>E28+E36</f>
        <v>0</v>
      </c>
      <c r="F23" s="31">
        <f>F28+F36</f>
        <v>0</v>
      </c>
      <c r="G23" s="31">
        <f>G28+G35</f>
        <v>0</v>
      </c>
      <c r="H23" s="31">
        <f>+H24+H28+H35</f>
        <v>617537285827</v>
      </c>
      <c r="I23" s="29">
        <f t="shared" si="1"/>
        <v>6.0239364416541603E-2</v>
      </c>
      <c r="J23" s="31">
        <f>+J24+J28+J35</f>
        <v>92297835973.279999</v>
      </c>
      <c r="K23" s="31">
        <f t="shared" ref="K23" si="9">+K24+K28+K35</f>
        <v>0</v>
      </c>
      <c r="L23" s="31">
        <f>+L24+L28+L35</f>
        <v>92297835973.279999</v>
      </c>
      <c r="M23" s="31">
        <f>+M24+M28+M35</f>
        <v>613829735680.71997</v>
      </c>
      <c r="N23" s="67">
        <f t="shared" ref="N23:N27" si="10">+L23/H23</f>
        <v>0.14946115496439316</v>
      </c>
    </row>
    <row r="24" spans="1:14" s="93" customFormat="1" ht="33" customHeight="1" x14ac:dyDescent="0.25">
      <c r="A24" s="66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E27</f>
        <v>0</v>
      </c>
      <c r="F24" s="34">
        <f t="shared" si="11"/>
        <v>0</v>
      </c>
      <c r="G24" s="33">
        <f>+G27</f>
        <v>0</v>
      </c>
      <c r="H24" s="31">
        <f>+H25</f>
        <v>88590285827</v>
      </c>
      <c r="I24" s="35">
        <f t="shared" si="1"/>
        <v>8.6417818554089081E-3</v>
      </c>
      <c r="J24" s="31">
        <f t="shared" ref="J24:L24" si="12">+J25</f>
        <v>88590285827</v>
      </c>
      <c r="K24" s="31">
        <f t="shared" si="12"/>
        <v>0</v>
      </c>
      <c r="L24" s="31">
        <f t="shared" si="12"/>
        <v>88590285827</v>
      </c>
      <c r="M24" s="31">
        <f>+M25</f>
        <v>88590285827</v>
      </c>
      <c r="N24" s="67">
        <f t="shared" si="10"/>
        <v>1</v>
      </c>
    </row>
    <row r="25" spans="1:14" s="93" customFormat="1" ht="39" customHeight="1" x14ac:dyDescent="0.25">
      <c r="A25" s="66" t="s">
        <v>92</v>
      </c>
      <c r="B25" s="30" t="s">
        <v>93</v>
      </c>
      <c r="C25" s="31">
        <f>+C27</f>
        <v>88590285827</v>
      </c>
      <c r="D25" s="31">
        <f>+D27</f>
        <v>0</v>
      </c>
      <c r="E25" s="34"/>
      <c r="F25" s="34"/>
      <c r="G25" s="33"/>
      <c r="H25" s="31">
        <f>+H27</f>
        <v>88590285827</v>
      </c>
      <c r="I25" s="35">
        <f t="shared" si="1"/>
        <v>8.6417818554089081E-3</v>
      </c>
      <c r="J25" s="31">
        <f>+J26+J27</f>
        <v>88590285827</v>
      </c>
      <c r="K25" s="31">
        <f>+K27</f>
        <v>0</v>
      </c>
      <c r="L25" s="33">
        <f>J25-K25</f>
        <v>88590285827</v>
      </c>
      <c r="M25" s="31">
        <f>+M26+M27</f>
        <v>88590285827</v>
      </c>
      <c r="N25" s="67">
        <f t="shared" si="10"/>
        <v>1</v>
      </c>
    </row>
    <row r="26" spans="1:14" s="93" customFormat="1" ht="39" customHeight="1" x14ac:dyDescent="0.25">
      <c r="A26" s="68" t="s">
        <v>100</v>
      </c>
      <c r="B26" s="32" t="s">
        <v>101</v>
      </c>
      <c r="C26" s="31">
        <v>0</v>
      </c>
      <c r="D26" s="31">
        <v>0</v>
      </c>
      <c r="E26" s="34">
        <v>0</v>
      </c>
      <c r="F26" s="34">
        <v>0</v>
      </c>
      <c r="G26" s="33">
        <v>0</v>
      </c>
      <c r="H26" s="31">
        <f>+H27</f>
        <v>88590285827</v>
      </c>
      <c r="I26" s="35">
        <f t="shared" si="1"/>
        <v>8.6417818554089081E-3</v>
      </c>
      <c r="J26" s="91">
        <v>88590285827</v>
      </c>
      <c r="K26" s="31">
        <f>+K27</f>
        <v>0</v>
      </c>
      <c r="L26" s="33">
        <f>J26-K26</f>
        <v>88590285827</v>
      </c>
      <c r="M26" s="33">
        <f>H26-L26</f>
        <v>0</v>
      </c>
      <c r="N26" s="67">
        <f>+L26/H26</f>
        <v>1</v>
      </c>
    </row>
    <row r="27" spans="1:14" s="93" customFormat="1" ht="44.25" customHeight="1" x14ac:dyDescent="0.25">
      <c r="A27" s="68" t="s">
        <v>80</v>
      </c>
      <c r="B27" s="32" t="s">
        <v>84</v>
      </c>
      <c r="C27" s="36">
        <v>88590285827</v>
      </c>
      <c r="D27" s="36">
        <v>0</v>
      </c>
      <c r="E27" s="34">
        <f t="shared" ref="E27:F27" si="13">E28</f>
        <v>0</v>
      </c>
      <c r="F27" s="34">
        <f t="shared" si="13"/>
        <v>0</v>
      </c>
      <c r="G27" s="33">
        <f>+D27-E27-F27</f>
        <v>0</v>
      </c>
      <c r="H27" s="33">
        <f>+C27+G27</f>
        <v>88590285827</v>
      </c>
      <c r="I27" s="35">
        <f t="shared" si="1"/>
        <v>8.6417818554089081E-3</v>
      </c>
      <c r="J27" s="31">
        <v>0</v>
      </c>
      <c r="K27" s="36">
        <v>0</v>
      </c>
      <c r="L27" s="33">
        <f>J27-K27</f>
        <v>0</v>
      </c>
      <c r="M27" s="33">
        <f>H27-L27</f>
        <v>88590285827</v>
      </c>
      <c r="N27" s="69">
        <f t="shared" si="10"/>
        <v>0</v>
      </c>
    </row>
    <row r="28" spans="1:14" s="93" customFormat="1" ht="33" customHeight="1" x14ac:dyDescent="0.25">
      <c r="A28" s="66" t="s">
        <v>29</v>
      </c>
      <c r="B28" s="30" t="s">
        <v>30</v>
      </c>
      <c r="C28" s="31">
        <f>C29+C33</f>
        <v>0</v>
      </c>
      <c r="D28" s="31">
        <f t="shared" ref="D28:L28" si="14">D29+D33</f>
        <v>0</v>
      </c>
      <c r="E28" s="31">
        <f t="shared" si="14"/>
        <v>0</v>
      </c>
      <c r="F28" s="31">
        <f t="shared" si="14"/>
        <v>0</v>
      </c>
      <c r="G28" s="31">
        <f>G29+G33</f>
        <v>0</v>
      </c>
      <c r="H28" s="31">
        <f>H29+H33</f>
        <v>0</v>
      </c>
      <c r="I28" s="29">
        <f t="shared" si="1"/>
        <v>0</v>
      </c>
      <c r="J28" s="31">
        <f t="shared" ref="J28" si="15">J29+J33</f>
        <v>3509647372.2800002</v>
      </c>
      <c r="K28" s="31">
        <f t="shared" si="14"/>
        <v>0</v>
      </c>
      <c r="L28" s="31">
        <f t="shared" si="14"/>
        <v>3509647372.2800002</v>
      </c>
      <c r="M28" s="31">
        <f>M29+M33</f>
        <v>-3509647372.2800002</v>
      </c>
      <c r="N28" s="70" t="s">
        <v>26</v>
      </c>
    </row>
    <row r="29" spans="1:14" s="11" customFormat="1" ht="33" customHeight="1" x14ac:dyDescent="0.25">
      <c r="A29" s="66" t="s">
        <v>31</v>
      </c>
      <c r="B29" s="30" t="s">
        <v>32</v>
      </c>
      <c r="C29" s="31">
        <f t="shared" ref="C29:L29" si="16">C30</f>
        <v>0</v>
      </c>
      <c r="D29" s="31">
        <f t="shared" si="16"/>
        <v>0</v>
      </c>
      <c r="E29" s="31">
        <f t="shared" si="16"/>
        <v>0</v>
      </c>
      <c r="F29" s="31">
        <f t="shared" si="16"/>
        <v>0</v>
      </c>
      <c r="G29" s="31">
        <f t="shared" si="16"/>
        <v>0</v>
      </c>
      <c r="H29" s="76">
        <f t="shared" si="16"/>
        <v>0</v>
      </c>
      <c r="I29" s="29">
        <f t="shared" si="1"/>
        <v>0</v>
      </c>
      <c r="J29" s="31">
        <f t="shared" ref="J29" si="17">J30</f>
        <v>1131410585.2800002</v>
      </c>
      <c r="K29" s="31">
        <f t="shared" si="16"/>
        <v>0</v>
      </c>
      <c r="L29" s="31">
        <f t="shared" si="16"/>
        <v>1131410585.2800002</v>
      </c>
      <c r="M29" s="31">
        <f>M30</f>
        <v>-1131410585.2800002</v>
      </c>
      <c r="N29" s="70" t="s">
        <v>26</v>
      </c>
    </row>
    <row r="30" spans="1:14" s="11" customFormat="1" ht="33" customHeight="1" x14ac:dyDescent="0.25">
      <c r="A30" s="66" t="s">
        <v>33</v>
      </c>
      <c r="B30" s="30" t="s">
        <v>34</v>
      </c>
      <c r="C30" s="31">
        <f t="shared" ref="C30:L30" si="18">C31+C32</f>
        <v>0</v>
      </c>
      <c r="D30" s="31">
        <f t="shared" si="18"/>
        <v>0</v>
      </c>
      <c r="E30" s="31">
        <f t="shared" si="18"/>
        <v>0</v>
      </c>
      <c r="F30" s="31">
        <f t="shared" si="18"/>
        <v>0</v>
      </c>
      <c r="G30" s="31">
        <f t="shared" si="18"/>
        <v>0</v>
      </c>
      <c r="H30" s="76">
        <f t="shared" si="18"/>
        <v>0</v>
      </c>
      <c r="I30" s="29">
        <f t="shared" si="1"/>
        <v>0</v>
      </c>
      <c r="J30" s="31">
        <f t="shared" ref="J30" si="19">J31+J32</f>
        <v>1131410585.2800002</v>
      </c>
      <c r="K30" s="31">
        <f t="shared" si="18"/>
        <v>0</v>
      </c>
      <c r="L30" s="31">
        <f t="shared" si="18"/>
        <v>1131410585.2800002</v>
      </c>
      <c r="M30" s="31">
        <f>M31+M32</f>
        <v>-1131410585.2800002</v>
      </c>
      <c r="N30" s="70" t="s">
        <v>26</v>
      </c>
    </row>
    <row r="31" spans="1:14" s="13" customFormat="1" ht="50.25" customHeight="1" x14ac:dyDescent="0.25">
      <c r="A31" s="68" t="s">
        <v>35</v>
      </c>
      <c r="B31" s="32" t="s">
        <v>36</v>
      </c>
      <c r="C31" s="33">
        <v>0</v>
      </c>
      <c r="D31" s="34">
        <f t="shared" ref="D31:M33" si="20">D32</f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1812737.46+835469.08+3016067.33+3069324.54</f>
        <v>8733598.4100000001</v>
      </c>
      <c r="K31" s="36">
        <v>0</v>
      </c>
      <c r="L31" s="33">
        <f>J31-K31</f>
        <v>8733598.4100000001</v>
      </c>
      <c r="M31" s="33">
        <f>H31-L31</f>
        <v>-8733598.4100000001</v>
      </c>
      <c r="N31" s="71" t="s">
        <v>26</v>
      </c>
    </row>
    <row r="32" spans="1:14" s="13" customFormat="1" ht="48.75" customHeight="1" x14ac:dyDescent="0.25">
      <c r="A32" s="68" t="s">
        <v>37</v>
      </c>
      <c r="B32" s="32" t="s">
        <v>38</v>
      </c>
      <c r="C32" s="33">
        <v>0</v>
      </c>
      <c r="D32" s="34">
        <f t="shared" si="20"/>
        <v>0</v>
      </c>
      <c r="E32" s="34">
        <f t="shared" si="20"/>
        <v>0</v>
      </c>
      <c r="F32" s="34">
        <f t="shared" si="20"/>
        <v>0</v>
      </c>
      <c r="G32" s="33">
        <f>+D32-E32-F32</f>
        <v>0</v>
      </c>
      <c r="H32" s="82">
        <v>0</v>
      </c>
      <c r="I32" s="35">
        <f t="shared" si="1"/>
        <v>0</v>
      </c>
      <c r="J32" s="36">
        <f>207887889.64+174397702.56+253525994.49+486865400.18</f>
        <v>1122676986.8700001</v>
      </c>
      <c r="K32" s="36">
        <v>0</v>
      </c>
      <c r="L32" s="33">
        <f>J32-K32</f>
        <v>1122676986.8700001</v>
      </c>
      <c r="M32" s="33">
        <f>H32-L32</f>
        <v>-1122676986.8700001</v>
      </c>
      <c r="N32" s="71" t="s">
        <v>26</v>
      </c>
    </row>
    <row r="33" spans="1:16" s="11" customFormat="1" ht="33" customHeight="1" x14ac:dyDescent="0.25">
      <c r="A33" s="66" t="s">
        <v>39</v>
      </c>
      <c r="B33" s="30" t="s">
        <v>40</v>
      </c>
      <c r="C33" s="31">
        <f>C34</f>
        <v>0</v>
      </c>
      <c r="D33" s="31">
        <f t="shared" si="20"/>
        <v>0</v>
      </c>
      <c r="E33" s="31">
        <f t="shared" si="20"/>
        <v>0</v>
      </c>
      <c r="F33" s="31">
        <f t="shared" si="20"/>
        <v>0</v>
      </c>
      <c r="G33" s="31">
        <f t="shared" si="20"/>
        <v>0</v>
      </c>
      <c r="H33" s="76">
        <f>H34</f>
        <v>0</v>
      </c>
      <c r="I33" s="29">
        <f t="shared" si="1"/>
        <v>0</v>
      </c>
      <c r="J33" s="31">
        <f t="shared" ref="J33" si="21">J34</f>
        <v>2378236787</v>
      </c>
      <c r="K33" s="31">
        <f t="shared" si="20"/>
        <v>0</v>
      </c>
      <c r="L33" s="31">
        <f t="shared" si="20"/>
        <v>2378236787</v>
      </c>
      <c r="M33" s="31">
        <f t="shared" si="20"/>
        <v>-2378236787</v>
      </c>
      <c r="N33" s="70" t="s">
        <v>26</v>
      </c>
    </row>
    <row r="34" spans="1:16" s="13" customFormat="1" ht="76.5" customHeight="1" x14ac:dyDescent="0.25">
      <c r="A34" s="68" t="s">
        <v>41</v>
      </c>
      <c r="B34" s="32" t="s">
        <v>42</v>
      </c>
      <c r="C34" s="33">
        <v>0</v>
      </c>
      <c r="D34" s="34">
        <v>0</v>
      </c>
      <c r="E34" s="34">
        <v>0</v>
      </c>
      <c r="F34" s="34">
        <v>0</v>
      </c>
      <c r="G34" s="33">
        <f>+D34-E34-F34</f>
        <v>0</v>
      </c>
      <c r="H34" s="82">
        <v>0</v>
      </c>
      <c r="I34" s="35">
        <f t="shared" si="1"/>
        <v>0</v>
      </c>
      <c r="J34" s="36">
        <f>1064963081.85+15912548.97+8509228.84+1288851927.34</f>
        <v>2378236787</v>
      </c>
      <c r="K34" s="36">
        <v>0</v>
      </c>
      <c r="L34" s="33">
        <f>J34-K34</f>
        <v>2378236787</v>
      </c>
      <c r="M34" s="33">
        <f>H34-L34</f>
        <v>-2378236787</v>
      </c>
      <c r="N34" s="71" t="s">
        <v>26</v>
      </c>
    </row>
    <row r="35" spans="1:16" s="13" customFormat="1" ht="42.75" customHeight="1" x14ac:dyDescent="0.25">
      <c r="A35" s="66" t="s">
        <v>54</v>
      </c>
      <c r="B35" s="30" t="s">
        <v>53</v>
      </c>
      <c r="C35" s="31">
        <f>C36+C40</f>
        <v>528947000000</v>
      </c>
      <c r="D35" s="31">
        <f t="shared" ref="D35:H35" si="22">D36+D40</f>
        <v>0</v>
      </c>
      <c r="E35" s="31">
        <f t="shared" si="22"/>
        <v>0</v>
      </c>
      <c r="F35" s="31">
        <f t="shared" si="22"/>
        <v>0</v>
      </c>
      <c r="G35" s="31">
        <f t="shared" si="22"/>
        <v>0</v>
      </c>
      <c r="H35" s="31">
        <f t="shared" si="22"/>
        <v>528947000000</v>
      </c>
      <c r="I35" s="29">
        <f t="shared" si="1"/>
        <v>5.1597582561132692E-2</v>
      </c>
      <c r="J35" s="31">
        <f t="shared" ref="J35:L35" si="23">J36+J40</f>
        <v>197902774</v>
      </c>
      <c r="K35" s="31">
        <f t="shared" si="23"/>
        <v>0</v>
      </c>
      <c r="L35" s="31">
        <f t="shared" si="23"/>
        <v>197902774</v>
      </c>
      <c r="M35" s="31">
        <f>M36+M40</f>
        <v>528749097226</v>
      </c>
      <c r="N35" s="67">
        <f>+L35/H35</f>
        <v>3.7414480845907055E-4</v>
      </c>
    </row>
    <row r="36" spans="1:16" s="11" customFormat="1" ht="42.75" customHeight="1" x14ac:dyDescent="0.25">
      <c r="A36" s="66" t="s">
        <v>52</v>
      </c>
      <c r="B36" s="30" t="s">
        <v>51</v>
      </c>
      <c r="C36" s="31">
        <f>+C37+C38+C39</f>
        <v>0</v>
      </c>
      <c r="D36" s="31">
        <f t="shared" ref="D36:F36" si="24">D38+D39</f>
        <v>0</v>
      </c>
      <c r="E36" s="31">
        <f t="shared" si="24"/>
        <v>0</v>
      </c>
      <c r="F36" s="31">
        <f t="shared" si="24"/>
        <v>0</v>
      </c>
      <c r="G36" s="31">
        <f>+G37+G38+G39</f>
        <v>0</v>
      </c>
      <c r="H36" s="76">
        <f>+H37+H38+H39</f>
        <v>0</v>
      </c>
      <c r="I36" s="29">
        <f t="shared" si="1"/>
        <v>0</v>
      </c>
      <c r="J36" s="31">
        <f>+J37+J38+J39</f>
        <v>197902774</v>
      </c>
      <c r="K36" s="31">
        <f t="shared" ref="K36" si="25">K38+K39</f>
        <v>0</v>
      </c>
      <c r="L36" s="31">
        <f>+L37+L38+L39</f>
        <v>197902774</v>
      </c>
      <c r="M36" s="31">
        <f>+M37+M38+M39</f>
        <v>-197902774</v>
      </c>
      <c r="N36" s="70" t="s">
        <v>26</v>
      </c>
    </row>
    <row r="37" spans="1:16" s="11" customFormat="1" ht="42.75" customHeight="1" x14ac:dyDescent="0.25">
      <c r="A37" s="78" t="s">
        <v>81</v>
      </c>
      <c r="B37" s="32" t="s">
        <v>85</v>
      </c>
      <c r="C37" s="33">
        <v>0</v>
      </c>
      <c r="D37" s="31">
        <v>0</v>
      </c>
      <c r="E37" s="31">
        <v>0</v>
      </c>
      <c r="F37" s="31">
        <v>0</v>
      </c>
      <c r="G37" s="33">
        <f>+D37-E37-F37</f>
        <v>0</v>
      </c>
      <c r="H37" s="82">
        <v>0</v>
      </c>
      <c r="I37" s="29">
        <f t="shared" si="1"/>
        <v>0</v>
      </c>
      <c r="J37" s="36">
        <f>7555895+11747302+1170652+7</f>
        <v>20473856</v>
      </c>
      <c r="K37" s="31">
        <f>K39+K43</f>
        <v>0</v>
      </c>
      <c r="L37" s="33">
        <f>J37-K37</f>
        <v>20473856</v>
      </c>
      <c r="M37" s="33">
        <f>H37-L37</f>
        <v>-20473856</v>
      </c>
      <c r="N37" s="71" t="s">
        <v>26</v>
      </c>
    </row>
    <row r="38" spans="1:16" s="13" customFormat="1" ht="42.75" customHeight="1" x14ac:dyDescent="0.25">
      <c r="A38" s="68" t="s">
        <v>49</v>
      </c>
      <c r="B38" s="32" t="s">
        <v>50</v>
      </c>
      <c r="C38" s="33">
        <v>0</v>
      </c>
      <c r="D38" s="34">
        <v>0</v>
      </c>
      <c r="E38" s="34">
        <v>0</v>
      </c>
      <c r="F38" s="34">
        <v>0</v>
      </c>
      <c r="G38" s="33">
        <f>+D38-E38-F38</f>
        <v>0</v>
      </c>
      <c r="H38" s="82">
        <v>0</v>
      </c>
      <c r="I38" s="35">
        <f t="shared" si="1"/>
        <v>0</v>
      </c>
      <c r="J38" s="36">
        <v>213500</v>
      </c>
      <c r="K38" s="36">
        <v>0</v>
      </c>
      <c r="L38" s="33">
        <f>J38-K38</f>
        <v>213500</v>
      </c>
      <c r="M38" s="33">
        <f>H38-L38</f>
        <v>-213500</v>
      </c>
      <c r="N38" s="71" t="s">
        <v>26</v>
      </c>
    </row>
    <row r="39" spans="1:16" s="13" customFormat="1" ht="37.5" customHeight="1" x14ac:dyDescent="0.25">
      <c r="A39" s="86" t="s">
        <v>69</v>
      </c>
      <c r="B39" s="50" t="s">
        <v>68</v>
      </c>
      <c r="C39" s="51">
        <v>0</v>
      </c>
      <c r="D39" s="52">
        <v>0</v>
      </c>
      <c r="E39" s="52">
        <v>0</v>
      </c>
      <c r="F39" s="52">
        <v>0</v>
      </c>
      <c r="G39" s="51">
        <f>+D39-E39-F39</f>
        <v>0</v>
      </c>
      <c r="H39" s="79">
        <v>0</v>
      </c>
      <c r="I39" s="35">
        <f t="shared" si="1"/>
        <v>0</v>
      </c>
      <c r="J39" s="54">
        <v>177215418</v>
      </c>
      <c r="K39" s="36">
        <v>0</v>
      </c>
      <c r="L39" s="51">
        <f>J39-K39</f>
        <v>177215418</v>
      </c>
      <c r="M39" s="51">
        <f>H39-L39</f>
        <v>-177215418</v>
      </c>
      <c r="N39" s="71" t="s">
        <v>26</v>
      </c>
    </row>
    <row r="40" spans="1:16" s="11" customFormat="1" ht="42.75" customHeight="1" x14ac:dyDescent="0.25">
      <c r="A40" s="66" t="s">
        <v>54</v>
      </c>
      <c r="B40" s="89" t="s">
        <v>53</v>
      </c>
      <c r="C40" s="87">
        <f>+C41</f>
        <v>528947000000</v>
      </c>
      <c r="D40" s="87">
        <f t="shared" ref="D40:H42" si="26">+D41</f>
        <v>0</v>
      </c>
      <c r="E40" s="87">
        <f t="shared" si="26"/>
        <v>0</v>
      </c>
      <c r="F40" s="87">
        <f t="shared" si="26"/>
        <v>0</v>
      </c>
      <c r="G40" s="87">
        <f t="shared" si="26"/>
        <v>0</v>
      </c>
      <c r="H40" s="87">
        <f t="shared" si="26"/>
        <v>528947000000</v>
      </c>
      <c r="I40" s="29">
        <f t="shared" si="1"/>
        <v>5.1597582561132692E-2</v>
      </c>
      <c r="J40" s="87">
        <f t="shared" ref="J40:M40" si="27">+J41</f>
        <v>0</v>
      </c>
      <c r="K40" s="87">
        <f t="shared" si="27"/>
        <v>0</v>
      </c>
      <c r="L40" s="87">
        <f t="shared" si="27"/>
        <v>0</v>
      </c>
      <c r="M40" s="87">
        <f t="shared" si="27"/>
        <v>528947000000</v>
      </c>
      <c r="N40" s="67">
        <f>+L40/H40</f>
        <v>0</v>
      </c>
    </row>
    <row r="41" spans="1:16" s="11" customFormat="1" ht="42.75" customHeight="1" x14ac:dyDescent="0.25">
      <c r="A41" s="66" t="s">
        <v>87</v>
      </c>
      <c r="B41" s="89" t="s">
        <v>89</v>
      </c>
      <c r="C41" s="83">
        <f>+C42</f>
        <v>528947000000</v>
      </c>
      <c r="D41" s="90">
        <v>0</v>
      </c>
      <c r="E41" s="90">
        <v>0</v>
      </c>
      <c r="F41" s="90">
        <v>0</v>
      </c>
      <c r="G41" s="87">
        <f t="shared" si="26"/>
        <v>0</v>
      </c>
      <c r="H41" s="83">
        <f t="shared" si="26"/>
        <v>528947000000</v>
      </c>
      <c r="I41" s="29">
        <f t="shared" si="1"/>
        <v>5.1597582561132692E-2</v>
      </c>
      <c r="J41" s="91">
        <v>0</v>
      </c>
      <c r="K41" s="31">
        <v>0</v>
      </c>
      <c r="L41" s="87">
        <f t="shared" ref="L41:L42" si="28">J41-K41</f>
        <v>0</v>
      </c>
      <c r="M41" s="87">
        <f>+M42</f>
        <v>528947000000</v>
      </c>
      <c r="N41" s="67">
        <f t="shared" ref="N41:N43" si="29">+L41/H41</f>
        <v>0</v>
      </c>
    </row>
    <row r="42" spans="1:16" s="13" customFormat="1" ht="42.75" customHeight="1" x14ac:dyDescent="0.25">
      <c r="A42" s="86" t="s">
        <v>88</v>
      </c>
      <c r="B42" s="50" t="s">
        <v>90</v>
      </c>
      <c r="C42" s="79">
        <f>+C43</f>
        <v>528947000000</v>
      </c>
      <c r="D42" s="52">
        <v>0</v>
      </c>
      <c r="E42" s="52">
        <v>0</v>
      </c>
      <c r="F42" s="52">
        <v>0</v>
      </c>
      <c r="G42" s="51">
        <f t="shared" si="26"/>
        <v>0</v>
      </c>
      <c r="H42" s="79">
        <f t="shared" si="26"/>
        <v>528947000000</v>
      </c>
      <c r="I42" s="35">
        <f t="shared" si="1"/>
        <v>5.1597582561132692E-2</v>
      </c>
      <c r="J42" s="54">
        <v>0</v>
      </c>
      <c r="K42" s="36">
        <v>0</v>
      </c>
      <c r="L42" s="51">
        <f t="shared" si="28"/>
        <v>0</v>
      </c>
      <c r="M42" s="51">
        <f>+M43</f>
        <v>528947000000</v>
      </c>
      <c r="N42" s="67">
        <f t="shared" si="29"/>
        <v>0</v>
      </c>
    </row>
    <row r="43" spans="1:16" s="13" customFormat="1" ht="42.75" customHeight="1" thickBot="1" x14ac:dyDescent="0.3">
      <c r="A43" s="86" t="s">
        <v>82</v>
      </c>
      <c r="B43" s="50" t="s">
        <v>86</v>
      </c>
      <c r="C43" s="51">
        <v>528947000000</v>
      </c>
      <c r="D43" s="52">
        <v>0</v>
      </c>
      <c r="E43" s="52">
        <v>0</v>
      </c>
      <c r="F43" s="52">
        <v>0</v>
      </c>
      <c r="G43" s="51">
        <f>+D43-E43-F43</f>
        <v>0</v>
      </c>
      <c r="H43" s="79">
        <v>528947000000</v>
      </c>
      <c r="I43" s="53">
        <f t="shared" si="1"/>
        <v>5.1597582561132692E-2</v>
      </c>
      <c r="J43" s="54">
        <v>0</v>
      </c>
      <c r="K43" s="36">
        <v>0</v>
      </c>
      <c r="L43" s="51">
        <f>J43-K43</f>
        <v>0</v>
      </c>
      <c r="M43" s="51">
        <f>H43-L43</f>
        <v>528947000000</v>
      </c>
      <c r="N43" s="67">
        <f t="shared" si="29"/>
        <v>0</v>
      </c>
    </row>
    <row r="44" spans="1:16" s="11" customFormat="1" ht="33" customHeight="1" thickBot="1" x14ac:dyDescent="0.3">
      <c r="A44" s="60">
        <v>4</v>
      </c>
      <c r="B44" s="61" t="s">
        <v>43</v>
      </c>
      <c r="C44" s="62">
        <f t="shared" ref="C44:M44" si="30">C45+C46+C47</f>
        <v>9626870222061</v>
      </c>
      <c r="D44" s="62">
        <f t="shared" si="30"/>
        <v>0</v>
      </c>
      <c r="E44" s="62">
        <f t="shared" si="30"/>
        <v>0</v>
      </c>
      <c r="F44" s="62">
        <f t="shared" si="30"/>
        <v>345161334205</v>
      </c>
      <c r="G44" s="62">
        <f t="shared" si="30"/>
        <v>-345161334205</v>
      </c>
      <c r="H44" s="62">
        <f t="shared" si="30"/>
        <v>9281708887856</v>
      </c>
      <c r="I44" s="48">
        <f t="shared" si="1"/>
        <v>0.90540969255813741</v>
      </c>
      <c r="J44" s="62">
        <f t="shared" si="30"/>
        <v>957415652793.31006</v>
      </c>
      <c r="K44" s="62">
        <f t="shared" si="30"/>
        <v>0</v>
      </c>
      <c r="L44" s="62">
        <f t="shared" si="30"/>
        <v>957415652793.31006</v>
      </c>
      <c r="M44" s="62">
        <f t="shared" si="30"/>
        <v>8324293235062.6895</v>
      </c>
      <c r="N44" s="63">
        <f>+L44/H44</f>
        <v>0.10315079522112283</v>
      </c>
      <c r="O44" s="88"/>
    </row>
    <row r="45" spans="1:16" s="14" customFormat="1" ht="33" customHeight="1" x14ac:dyDescent="0.25">
      <c r="A45" s="72">
        <v>41</v>
      </c>
      <c r="B45" s="55" t="s">
        <v>44</v>
      </c>
      <c r="C45" s="56">
        <v>10647256000</v>
      </c>
      <c r="D45" s="57">
        <v>0</v>
      </c>
      <c r="E45" s="57">
        <v>0</v>
      </c>
      <c r="F45" s="57">
        <v>0</v>
      </c>
      <c r="G45" s="57">
        <f>+D45-E45-F45</f>
        <v>0</v>
      </c>
      <c r="H45" s="58">
        <f>+C45+G45</f>
        <v>10647256000</v>
      </c>
      <c r="I45" s="53">
        <f t="shared" si="1"/>
        <v>1.0386157223871493E-3</v>
      </c>
      <c r="J45" s="59">
        <v>1933976147.5</v>
      </c>
      <c r="K45" s="59">
        <v>0</v>
      </c>
      <c r="L45" s="56">
        <f>J45-K45</f>
        <v>1933976147.5</v>
      </c>
      <c r="M45" s="56">
        <f>H45-L45</f>
        <v>8713279852.5</v>
      </c>
      <c r="N45" s="69">
        <f>+L45/H45</f>
        <v>0.18164080468244589</v>
      </c>
      <c r="O45" s="15"/>
      <c r="P45" s="9"/>
    </row>
    <row r="46" spans="1:16" s="14" customFormat="1" ht="33" customHeight="1" x14ac:dyDescent="0.25">
      <c r="A46" s="73">
        <v>42</v>
      </c>
      <c r="B46" s="38" t="s">
        <v>45</v>
      </c>
      <c r="C46" s="85">
        <v>2723269063087</v>
      </c>
      <c r="D46" s="41">
        <v>0</v>
      </c>
      <c r="E46" s="41">
        <v>0</v>
      </c>
      <c r="F46" s="41">
        <v>0</v>
      </c>
      <c r="G46" s="57">
        <f>+D46-E46-F46</f>
        <v>0</v>
      </c>
      <c r="H46" s="33">
        <f>+C46+G46</f>
        <v>2723269063087</v>
      </c>
      <c r="I46" s="53">
        <f t="shared" si="1"/>
        <v>0.26564873289537511</v>
      </c>
      <c r="J46" s="36">
        <v>0</v>
      </c>
      <c r="K46" s="36">
        <v>0</v>
      </c>
      <c r="L46" s="39">
        <f>J46-K46</f>
        <v>0</v>
      </c>
      <c r="M46" s="56">
        <f>H46-L46</f>
        <v>2723269063087</v>
      </c>
      <c r="N46" s="69">
        <f>+L46/H46</f>
        <v>0</v>
      </c>
      <c r="O46" s="15"/>
      <c r="P46" s="9"/>
    </row>
    <row r="47" spans="1:16" s="14" customFormat="1" ht="33" customHeight="1" thickBot="1" x14ac:dyDescent="0.3">
      <c r="A47" s="73">
        <v>43</v>
      </c>
      <c r="B47" s="38" t="s">
        <v>46</v>
      </c>
      <c r="C47" s="39">
        <v>6892953902974</v>
      </c>
      <c r="D47" s="40">
        <v>0</v>
      </c>
      <c r="E47" s="40">
        <v>0</v>
      </c>
      <c r="F47" s="34">
        <v>345161334205</v>
      </c>
      <c r="G47" s="57">
        <f>+D47-E47-F47</f>
        <v>-345161334205</v>
      </c>
      <c r="H47" s="33">
        <f>+C47+G47</f>
        <v>6547792568769</v>
      </c>
      <c r="I47" s="53">
        <f t="shared" si="1"/>
        <v>0.63872234394037508</v>
      </c>
      <c r="J47" s="36">
        <v>955481676645.81006</v>
      </c>
      <c r="K47" s="36">
        <v>0</v>
      </c>
      <c r="L47" s="39">
        <f>J47-K47</f>
        <v>955481676645.81006</v>
      </c>
      <c r="M47" s="39">
        <f>H47-L47</f>
        <v>5592310892123.1895</v>
      </c>
      <c r="N47" s="69">
        <f>+L47/H47</f>
        <v>0.14592424341650193</v>
      </c>
      <c r="O47" s="15"/>
      <c r="P47" s="9"/>
    </row>
    <row r="48" spans="1:16" s="7" customFormat="1" ht="33" customHeight="1" thickBot="1" x14ac:dyDescent="0.3">
      <c r="A48" s="100" t="s">
        <v>47</v>
      </c>
      <c r="B48" s="101"/>
      <c r="C48" s="23">
        <f t="shared" ref="C48:H48" si="31">C8+C44</f>
        <v>10596552460394</v>
      </c>
      <c r="D48" s="23">
        <f t="shared" si="31"/>
        <v>0</v>
      </c>
      <c r="E48" s="23">
        <f t="shared" si="31"/>
        <v>0</v>
      </c>
      <c r="F48" s="23">
        <f t="shared" si="31"/>
        <v>345161334205</v>
      </c>
      <c r="G48" s="23">
        <f t="shared" si="31"/>
        <v>-345161334205</v>
      </c>
      <c r="H48" s="23">
        <f t="shared" si="31"/>
        <v>10251391126189</v>
      </c>
      <c r="I48" s="24">
        <f>+I8+I44</f>
        <v>1</v>
      </c>
      <c r="J48" s="23">
        <f>J8+J44</f>
        <v>1132195457199.8601</v>
      </c>
      <c r="K48" s="23">
        <f>K8+K44</f>
        <v>0</v>
      </c>
      <c r="L48" s="23">
        <f>L8+L44</f>
        <v>1132195457199.8601</v>
      </c>
      <c r="M48" s="23">
        <f>M8+M44</f>
        <v>9119195668989.1387</v>
      </c>
      <c r="N48" s="25">
        <f>+L48/H48</f>
        <v>0.11044310408832862</v>
      </c>
      <c r="O48" s="88"/>
      <c r="P48" s="9"/>
    </row>
    <row r="49" spans="1:14" s="2" customFormat="1" ht="14.25" customHeight="1" x14ac:dyDescent="0.25">
      <c r="A49" s="16"/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99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 t="s">
        <v>48</v>
      </c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14.25" customHeight="1" x14ac:dyDescent="0.25">
      <c r="A60" s="16"/>
      <c r="C60" s="84">
        <f>+C48-10596552460394</f>
        <v>0</v>
      </c>
      <c r="D60" s="7"/>
      <c r="E60" s="7"/>
      <c r="F60" s="7"/>
      <c r="G60" s="7"/>
      <c r="I60" s="17"/>
      <c r="J60" s="8"/>
      <c r="K60" s="8"/>
      <c r="L60" s="8"/>
      <c r="M60" s="8"/>
      <c r="N60" s="17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  <row r="63" spans="1:14" s="2" customFormat="1" ht="33" customHeight="1" x14ac:dyDescent="0.25">
      <c r="A63" s="4"/>
      <c r="D63" s="7"/>
      <c r="E63" s="7"/>
      <c r="F63" s="7"/>
      <c r="G63" s="7"/>
      <c r="K63" s="8"/>
    </row>
  </sheetData>
  <mergeCells count="16">
    <mergeCell ref="A48:B48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5" scale="45" orientation="landscape" r:id="rId1"/>
  <headerFooter>
    <oddFooter>&amp;RPAG.&amp;P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596C-39DA-4D3A-846B-CAD712239756}">
  <dimension ref="A1:X63"/>
  <sheetViews>
    <sheetView tabSelected="1" topLeftCell="A6" zoomScale="63" zoomScaleNormal="63" workbookViewId="0">
      <pane xSplit="2" ySplit="2" topLeftCell="C8" activePane="bottomRight" state="frozen"/>
      <selection activeCell="A6" sqref="A6"/>
      <selection pane="topRight" activeCell="C6" sqref="C6"/>
      <selection pane="bottomLeft" activeCell="A8" sqref="A8"/>
      <selection pane="bottomRight" activeCell="C6" sqref="C6:C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9.8554687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  <c r="Q1" s="1"/>
      <c r="X1" s="2"/>
    </row>
    <row r="2" spans="1:24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/>
      <c r="P2" s="1"/>
      <c r="Q2" s="1"/>
      <c r="X2" s="2"/>
    </row>
    <row r="3" spans="1:24" ht="31.5" customHeight="1" x14ac:dyDescent="0.25">
      <c r="A3" s="104" t="s">
        <v>102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5" t="s">
        <v>3</v>
      </c>
      <c r="M4" s="105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6" t="s">
        <v>4</v>
      </c>
      <c r="B6" s="108" t="s">
        <v>5</v>
      </c>
      <c r="C6" s="108" t="s">
        <v>6</v>
      </c>
      <c r="D6" s="108" t="s">
        <v>7</v>
      </c>
      <c r="E6" s="108"/>
      <c r="F6" s="108"/>
      <c r="G6" s="108"/>
      <c r="H6" s="108" t="s">
        <v>65</v>
      </c>
      <c r="I6" s="108" t="s">
        <v>8</v>
      </c>
      <c r="J6" s="110" t="s">
        <v>76</v>
      </c>
      <c r="K6" s="108" t="s">
        <v>67</v>
      </c>
      <c r="L6" s="108" t="s">
        <v>9</v>
      </c>
      <c r="M6" s="108" t="s">
        <v>10</v>
      </c>
      <c r="N6" s="112" t="s">
        <v>11</v>
      </c>
    </row>
    <row r="7" spans="1:24" ht="78.75" customHeight="1" thickBot="1" x14ac:dyDescent="0.3">
      <c r="A7" s="107"/>
      <c r="B7" s="109"/>
      <c r="C7" s="109"/>
      <c r="D7" s="74" t="s">
        <v>12</v>
      </c>
      <c r="E7" s="74" t="s">
        <v>13</v>
      </c>
      <c r="F7" s="74" t="s">
        <v>91</v>
      </c>
      <c r="G7" s="74" t="s">
        <v>66</v>
      </c>
      <c r="H7" s="109"/>
      <c r="I7" s="109"/>
      <c r="J7" s="111"/>
      <c r="K7" s="109"/>
      <c r="L7" s="109"/>
      <c r="M7" s="109"/>
      <c r="N7" s="113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7" si="1">H8/$H$48</f>
        <v>9.4590307441862642E-2</v>
      </c>
      <c r="J8" s="47">
        <f t="shared" si="0"/>
        <v>206568210930.45001</v>
      </c>
      <c r="K8" s="47">
        <f t="shared" si="0"/>
        <v>0</v>
      </c>
      <c r="L8" s="47">
        <f t="shared" si="0"/>
        <v>206568210930.45001</v>
      </c>
      <c r="M8" s="47">
        <f t="shared" si="0"/>
        <v>763114027402.55005</v>
      </c>
      <c r="N8" s="49">
        <f>+L8/H8</f>
        <v>0.21302670376386962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206568210930.45001</v>
      </c>
      <c r="K9" s="43">
        <f t="shared" si="0"/>
        <v>0</v>
      </c>
      <c r="L9" s="43">
        <f t="shared" si="0"/>
        <v>206568210930.45001</v>
      </c>
      <c r="M9" s="43">
        <f>M10</f>
        <v>763114027402.55005</v>
      </c>
      <c r="N9" s="65">
        <f t="shared" ref="N9:N13" si="2">+L9/H9</f>
        <v>0.21302670376386962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206568210930.45001</v>
      </c>
      <c r="K10" s="27">
        <f t="shared" si="3"/>
        <v>0</v>
      </c>
      <c r="L10" s="27">
        <f t="shared" si="3"/>
        <v>206568210930.45001</v>
      </c>
      <c r="M10" s="33">
        <f>H10-L10</f>
        <v>763114027402.55005</v>
      </c>
      <c r="N10" s="67">
        <f t="shared" si="2"/>
        <v>0.21302670376386962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113569169275.73999</v>
      </c>
      <c r="K11" s="27">
        <f>K12+K15+K18</f>
        <v>0</v>
      </c>
      <c r="L11" s="27">
        <f>+L12</f>
        <v>113569169275.73999</v>
      </c>
      <c r="M11" s="27">
        <f>+M12</f>
        <v>238575783230.26001</v>
      </c>
      <c r="N11" s="67">
        <f t="shared" si="2"/>
        <v>0.32250687811237322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113569169275.73999</v>
      </c>
      <c r="K12" s="31">
        <f>+K13</f>
        <v>0</v>
      </c>
      <c r="L12" s="31">
        <f>+L13+L15+L18</f>
        <v>113569169275.73999</v>
      </c>
      <c r="M12" s="31">
        <f>+M13+M15+M18</f>
        <v>238575783230.26001</v>
      </c>
      <c r="N12" s="67">
        <f t="shared" si="2"/>
        <v>0.32250687811237322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41.25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112424435511.64999</v>
      </c>
      <c r="K13" s="31">
        <f>+K14</f>
        <v>0</v>
      </c>
      <c r="L13" s="31">
        <f>+L14</f>
        <v>112424435511.64999</v>
      </c>
      <c r="M13" s="31">
        <f>+M14</f>
        <v>239720516994.35001</v>
      </c>
      <c r="N13" s="67">
        <f t="shared" si="2"/>
        <v>0.31925613220236193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95">
        <f>21241132027.31+15800372837+20484596283.15+24424878924.6+30473455439.59</f>
        <v>112424435511.64999</v>
      </c>
      <c r="K14" s="36">
        <v>0</v>
      </c>
      <c r="L14" s="33">
        <f>J14-K14</f>
        <v>112424435511.64999</v>
      </c>
      <c r="M14" s="33">
        <f>H14-L14</f>
        <v>239720516994.35001</v>
      </c>
      <c r="N14" s="69">
        <f>+L14/H14</f>
        <v>0.31925613220236193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96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96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82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76">
        <f t="shared" si="8"/>
        <v>625642114.14999998</v>
      </c>
      <c r="K18" s="31">
        <f t="shared" si="8"/>
        <v>0</v>
      </c>
      <c r="L18" s="31">
        <f t="shared" si="8"/>
        <v>625642114.14999998</v>
      </c>
      <c r="M18" s="31">
        <f>M19</f>
        <v>-625642114.14999998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76">
        <f t="shared" si="8"/>
        <v>625642114.14999998</v>
      </c>
      <c r="K19" s="31">
        <f t="shared" si="8"/>
        <v>0</v>
      </c>
      <c r="L19" s="31">
        <f t="shared" si="8"/>
        <v>625642114.14999998</v>
      </c>
      <c r="M19" s="31">
        <f>M20</f>
        <v>-625642114.14999998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76">
        <f t="shared" si="8"/>
        <v>625642114.14999998</v>
      </c>
      <c r="K20" s="31">
        <f t="shared" si="8"/>
        <v>0</v>
      </c>
      <c r="L20" s="31">
        <f t="shared" si="8"/>
        <v>625642114.14999998</v>
      </c>
      <c r="M20" s="31">
        <f>M21</f>
        <v>-625642114.14999998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76">
        <f t="shared" si="8"/>
        <v>625642114.14999998</v>
      </c>
      <c r="K21" s="31">
        <f t="shared" si="8"/>
        <v>0</v>
      </c>
      <c r="L21" s="31">
        <f t="shared" si="8"/>
        <v>625642114.14999998</v>
      </c>
      <c r="M21" s="31">
        <f>M22</f>
        <v>-625642114.14999998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95">
        <f>11896711.27+613745402.88</f>
        <v>625642114.14999998</v>
      </c>
      <c r="K22" s="36">
        <v>0</v>
      </c>
      <c r="L22" s="33">
        <f>J22-K22</f>
        <v>625642114.14999998</v>
      </c>
      <c r="M22" s="33">
        <f>H22-L22</f>
        <v>-625642114.14999998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+C24+C28+C35</f>
        <v>617537285827</v>
      </c>
      <c r="D23" s="31">
        <f>D28+D36</f>
        <v>0</v>
      </c>
      <c r="E23" s="31">
        <f>E28+E36</f>
        <v>0</v>
      </c>
      <c r="F23" s="31">
        <f>F28+F36</f>
        <v>0</v>
      </c>
      <c r="G23" s="31">
        <f>G28+G35</f>
        <v>0</v>
      </c>
      <c r="H23" s="31">
        <f>+H24+H28+H35</f>
        <v>617537285827</v>
      </c>
      <c r="I23" s="29">
        <f t="shared" si="1"/>
        <v>6.0239364416541603E-2</v>
      </c>
      <c r="J23" s="76">
        <f>+J24+J28+J35</f>
        <v>92999041654.710007</v>
      </c>
      <c r="K23" s="31">
        <f t="shared" ref="K23" si="9">+K24+K28+K35</f>
        <v>0</v>
      </c>
      <c r="L23" s="31">
        <f>+L24+L28+L35</f>
        <v>92999041654.710007</v>
      </c>
      <c r="M23" s="31">
        <f>+M24+M28+M35</f>
        <v>613128529999.29004</v>
      </c>
      <c r="N23" s="67">
        <f t="shared" ref="N23:N27" si="10">+L23/H23</f>
        <v>0.15059664216091273</v>
      </c>
    </row>
    <row r="24" spans="1:14" s="93" customFormat="1" ht="33" customHeight="1" x14ac:dyDescent="0.25">
      <c r="A24" s="66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E27</f>
        <v>0</v>
      </c>
      <c r="F24" s="34">
        <f t="shared" si="11"/>
        <v>0</v>
      </c>
      <c r="G24" s="33">
        <f>+G27</f>
        <v>0</v>
      </c>
      <c r="H24" s="31">
        <f>+H25</f>
        <v>88590285827</v>
      </c>
      <c r="I24" s="35">
        <f t="shared" si="1"/>
        <v>8.6417818554089081E-3</v>
      </c>
      <c r="J24" s="76">
        <f t="shared" ref="J24:L24" si="12">+J25</f>
        <v>88590285827</v>
      </c>
      <c r="K24" s="31">
        <f t="shared" si="12"/>
        <v>0</v>
      </c>
      <c r="L24" s="31">
        <f t="shared" si="12"/>
        <v>88590285827</v>
      </c>
      <c r="M24" s="31">
        <f>+M25</f>
        <v>88590285827</v>
      </c>
      <c r="N24" s="67">
        <f t="shared" si="10"/>
        <v>1</v>
      </c>
    </row>
    <row r="25" spans="1:14" s="93" customFormat="1" ht="39" customHeight="1" x14ac:dyDescent="0.25">
      <c r="A25" s="66" t="s">
        <v>92</v>
      </c>
      <c r="B25" s="30" t="s">
        <v>93</v>
      </c>
      <c r="C25" s="31">
        <f>+C27</f>
        <v>88590285827</v>
      </c>
      <c r="D25" s="31">
        <f>+D27</f>
        <v>0</v>
      </c>
      <c r="E25" s="34"/>
      <c r="F25" s="34"/>
      <c r="G25" s="33"/>
      <c r="H25" s="31">
        <f>+H27</f>
        <v>88590285827</v>
      </c>
      <c r="I25" s="35">
        <f t="shared" si="1"/>
        <v>8.6417818554089081E-3</v>
      </c>
      <c r="J25" s="76">
        <f>+J26+J27</f>
        <v>88590285827</v>
      </c>
      <c r="K25" s="31">
        <f>+K27</f>
        <v>0</v>
      </c>
      <c r="L25" s="33">
        <f>J25-K25</f>
        <v>88590285827</v>
      </c>
      <c r="M25" s="31">
        <f>+M26+M27</f>
        <v>88590285827</v>
      </c>
      <c r="N25" s="67">
        <f t="shared" si="10"/>
        <v>1</v>
      </c>
    </row>
    <row r="26" spans="1:14" s="93" customFormat="1" ht="39" customHeight="1" x14ac:dyDescent="0.25">
      <c r="A26" s="68" t="s">
        <v>100</v>
      </c>
      <c r="B26" s="32" t="s">
        <v>101</v>
      </c>
      <c r="C26" s="31">
        <v>0</v>
      </c>
      <c r="D26" s="31">
        <v>0</v>
      </c>
      <c r="E26" s="34">
        <v>0</v>
      </c>
      <c r="F26" s="34">
        <v>0</v>
      </c>
      <c r="G26" s="33">
        <v>0</v>
      </c>
      <c r="H26" s="31">
        <f>+H27</f>
        <v>88590285827</v>
      </c>
      <c r="I26" s="35">
        <f t="shared" si="1"/>
        <v>8.6417818554089081E-3</v>
      </c>
      <c r="J26" s="97">
        <v>88590285827</v>
      </c>
      <c r="K26" s="31">
        <f>+K27</f>
        <v>0</v>
      </c>
      <c r="L26" s="33">
        <f>J26-K26</f>
        <v>88590285827</v>
      </c>
      <c r="M26" s="33">
        <f>H26-L26</f>
        <v>0</v>
      </c>
      <c r="N26" s="67">
        <f>+L26/H26</f>
        <v>1</v>
      </c>
    </row>
    <row r="27" spans="1:14" s="93" customFormat="1" ht="44.25" customHeight="1" x14ac:dyDescent="0.25">
      <c r="A27" s="68" t="s">
        <v>80</v>
      </c>
      <c r="B27" s="32" t="s">
        <v>84</v>
      </c>
      <c r="C27" s="36">
        <v>88590285827</v>
      </c>
      <c r="D27" s="36">
        <v>0</v>
      </c>
      <c r="E27" s="34">
        <f t="shared" ref="E27:F27" si="13">E28</f>
        <v>0</v>
      </c>
      <c r="F27" s="34">
        <f t="shared" si="13"/>
        <v>0</v>
      </c>
      <c r="G27" s="33">
        <f>+D27-E27-F27</f>
        <v>0</v>
      </c>
      <c r="H27" s="33">
        <f>+C27+G27</f>
        <v>88590285827</v>
      </c>
      <c r="I27" s="35">
        <f t="shared" si="1"/>
        <v>8.6417818554089081E-3</v>
      </c>
      <c r="J27" s="76">
        <v>0</v>
      </c>
      <c r="K27" s="36">
        <v>0</v>
      </c>
      <c r="L27" s="33">
        <f>J27-K27</f>
        <v>0</v>
      </c>
      <c r="M27" s="33">
        <f>H27-L27</f>
        <v>88590285827</v>
      </c>
      <c r="N27" s="69">
        <f t="shared" si="10"/>
        <v>0</v>
      </c>
    </row>
    <row r="28" spans="1:14" s="93" customFormat="1" ht="33" customHeight="1" x14ac:dyDescent="0.25">
      <c r="A28" s="66" t="s">
        <v>29</v>
      </c>
      <c r="B28" s="30" t="s">
        <v>30</v>
      </c>
      <c r="C28" s="31">
        <f>C29+C33</f>
        <v>0</v>
      </c>
      <c r="D28" s="31">
        <f t="shared" ref="D28:L28" si="14">D29+D33</f>
        <v>0</v>
      </c>
      <c r="E28" s="31">
        <f t="shared" si="14"/>
        <v>0</v>
      </c>
      <c r="F28" s="31">
        <f t="shared" si="14"/>
        <v>0</v>
      </c>
      <c r="G28" s="31">
        <f>G29+G33</f>
        <v>0</v>
      </c>
      <c r="H28" s="31">
        <f>H29+H33</f>
        <v>0</v>
      </c>
      <c r="I28" s="29">
        <f t="shared" si="1"/>
        <v>0</v>
      </c>
      <c r="J28" s="76">
        <f t="shared" ref="J28" si="15">J29+J33</f>
        <v>4210853053.7100005</v>
      </c>
      <c r="K28" s="31">
        <f t="shared" si="14"/>
        <v>0</v>
      </c>
      <c r="L28" s="31">
        <f t="shared" si="14"/>
        <v>4210853053.7100005</v>
      </c>
      <c r="M28" s="31">
        <f>M29+M33</f>
        <v>-4210853053.7100005</v>
      </c>
      <c r="N28" s="70" t="s">
        <v>26</v>
      </c>
    </row>
    <row r="29" spans="1:14" s="11" customFormat="1" ht="33" customHeight="1" x14ac:dyDescent="0.25">
      <c r="A29" s="66" t="s">
        <v>31</v>
      </c>
      <c r="B29" s="30" t="s">
        <v>32</v>
      </c>
      <c r="C29" s="31">
        <f t="shared" ref="C29:L29" si="16">C30</f>
        <v>0</v>
      </c>
      <c r="D29" s="31">
        <f t="shared" si="16"/>
        <v>0</v>
      </c>
      <c r="E29" s="31">
        <f t="shared" si="16"/>
        <v>0</v>
      </c>
      <c r="F29" s="31">
        <f t="shared" si="16"/>
        <v>0</v>
      </c>
      <c r="G29" s="31">
        <f t="shared" si="16"/>
        <v>0</v>
      </c>
      <c r="H29" s="76">
        <f t="shared" si="16"/>
        <v>0</v>
      </c>
      <c r="I29" s="29">
        <f t="shared" si="1"/>
        <v>0</v>
      </c>
      <c r="J29" s="76">
        <f t="shared" ref="J29" si="17">J30</f>
        <v>1816060712.1400003</v>
      </c>
      <c r="K29" s="31">
        <f t="shared" si="16"/>
        <v>0</v>
      </c>
      <c r="L29" s="31">
        <f t="shared" si="16"/>
        <v>1816060712.1400003</v>
      </c>
      <c r="M29" s="31">
        <f>M30</f>
        <v>-1816060712.1400003</v>
      </c>
      <c r="N29" s="70" t="s">
        <v>26</v>
      </c>
    </row>
    <row r="30" spans="1:14" s="11" customFormat="1" ht="33" customHeight="1" x14ac:dyDescent="0.25">
      <c r="A30" s="66" t="s">
        <v>33</v>
      </c>
      <c r="B30" s="30" t="s">
        <v>34</v>
      </c>
      <c r="C30" s="31">
        <f t="shared" ref="C30:L30" si="18">C31+C32</f>
        <v>0</v>
      </c>
      <c r="D30" s="31">
        <f t="shared" si="18"/>
        <v>0</v>
      </c>
      <c r="E30" s="31">
        <f t="shared" si="18"/>
        <v>0</v>
      </c>
      <c r="F30" s="31">
        <f t="shared" si="18"/>
        <v>0</v>
      </c>
      <c r="G30" s="31">
        <f t="shared" si="18"/>
        <v>0</v>
      </c>
      <c r="H30" s="76">
        <f t="shared" si="18"/>
        <v>0</v>
      </c>
      <c r="I30" s="29">
        <f t="shared" si="1"/>
        <v>0</v>
      </c>
      <c r="J30" s="76">
        <f t="shared" ref="J30" si="19">J31+J32</f>
        <v>1816060712.1400003</v>
      </c>
      <c r="K30" s="31">
        <f t="shared" si="18"/>
        <v>0</v>
      </c>
      <c r="L30" s="31">
        <f t="shared" si="18"/>
        <v>1816060712.1400003</v>
      </c>
      <c r="M30" s="31">
        <f>M31+M32</f>
        <v>-1816060712.1400003</v>
      </c>
      <c r="N30" s="70" t="s">
        <v>26</v>
      </c>
    </row>
    <row r="31" spans="1:14" s="13" customFormat="1" ht="50.25" customHeight="1" x14ac:dyDescent="0.25">
      <c r="A31" s="68" t="s">
        <v>35</v>
      </c>
      <c r="B31" s="32" t="s">
        <v>36</v>
      </c>
      <c r="C31" s="33">
        <v>0</v>
      </c>
      <c r="D31" s="34">
        <f t="shared" ref="D31:M33" si="20">D32</f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95">
        <f>1812737.46+835469.08+3016067.33+3069324.54+4737470.97</f>
        <v>13471069.379999999</v>
      </c>
      <c r="K31" s="36">
        <v>0</v>
      </c>
      <c r="L31" s="33">
        <f>J31-K31</f>
        <v>13471069.379999999</v>
      </c>
      <c r="M31" s="33">
        <f>H31-L31</f>
        <v>-13471069.379999999</v>
      </c>
      <c r="N31" s="71" t="s">
        <v>26</v>
      </c>
    </row>
    <row r="32" spans="1:14" s="13" customFormat="1" ht="48.75" customHeight="1" x14ac:dyDescent="0.25">
      <c r="A32" s="68" t="s">
        <v>37</v>
      </c>
      <c r="B32" s="32" t="s">
        <v>38</v>
      </c>
      <c r="C32" s="33">
        <v>0</v>
      </c>
      <c r="D32" s="34">
        <f t="shared" si="20"/>
        <v>0</v>
      </c>
      <c r="E32" s="34">
        <f t="shared" si="20"/>
        <v>0</v>
      </c>
      <c r="F32" s="34">
        <f t="shared" si="20"/>
        <v>0</v>
      </c>
      <c r="G32" s="33">
        <f>+D32-E32-F32</f>
        <v>0</v>
      </c>
      <c r="H32" s="82">
        <v>0</v>
      </c>
      <c r="I32" s="35">
        <f t="shared" si="1"/>
        <v>0</v>
      </c>
      <c r="J32" s="95">
        <f>207887889.64+174397702.56+253525994.49+486865400.18+679912655.89</f>
        <v>1802589642.7600002</v>
      </c>
      <c r="K32" s="36">
        <v>0</v>
      </c>
      <c r="L32" s="33">
        <f>J32-K32</f>
        <v>1802589642.7600002</v>
      </c>
      <c r="M32" s="33">
        <f>H32-L32</f>
        <v>-1802589642.7600002</v>
      </c>
      <c r="N32" s="71" t="s">
        <v>26</v>
      </c>
    </row>
    <row r="33" spans="1:16" s="11" customFormat="1" ht="33" customHeight="1" x14ac:dyDescent="0.25">
      <c r="A33" s="66" t="s">
        <v>39</v>
      </c>
      <c r="B33" s="30" t="s">
        <v>40</v>
      </c>
      <c r="C33" s="31">
        <f>C34</f>
        <v>0</v>
      </c>
      <c r="D33" s="31">
        <f t="shared" si="20"/>
        <v>0</v>
      </c>
      <c r="E33" s="31">
        <f t="shared" si="20"/>
        <v>0</v>
      </c>
      <c r="F33" s="31">
        <f t="shared" si="20"/>
        <v>0</v>
      </c>
      <c r="G33" s="31">
        <f t="shared" si="20"/>
        <v>0</v>
      </c>
      <c r="H33" s="76">
        <f>H34</f>
        <v>0</v>
      </c>
      <c r="I33" s="29">
        <f t="shared" si="1"/>
        <v>0</v>
      </c>
      <c r="J33" s="76">
        <f t="shared" ref="J33" si="21">J34</f>
        <v>2394792341.5700002</v>
      </c>
      <c r="K33" s="31">
        <f t="shared" si="20"/>
        <v>0</v>
      </c>
      <c r="L33" s="31">
        <f t="shared" si="20"/>
        <v>2394792341.5700002</v>
      </c>
      <c r="M33" s="31">
        <f t="shared" si="20"/>
        <v>-2394792341.5700002</v>
      </c>
      <c r="N33" s="70" t="s">
        <v>26</v>
      </c>
    </row>
    <row r="34" spans="1:16" s="13" customFormat="1" ht="76.5" customHeight="1" x14ac:dyDescent="0.25">
      <c r="A34" s="68" t="s">
        <v>41</v>
      </c>
      <c r="B34" s="32" t="s">
        <v>42</v>
      </c>
      <c r="C34" s="33">
        <v>0</v>
      </c>
      <c r="D34" s="34">
        <v>0</v>
      </c>
      <c r="E34" s="34">
        <v>0</v>
      </c>
      <c r="F34" s="34">
        <v>0</v>
      </c>
      <c r="G34" s="33">
        <f>+D34-E34-F34</f>
        <v>0</v>
      </c>
      <c r="H34" s="82">
        <v>0</v>
      </c>
      <c r="I34" s="35">
        <f t="shared" si="1"/>
        <v>0</v>
      </c>
      <c r="J34" s="95">
        <f>1064963081.85+15912548.97+8509228.84+1288851927.34+16555554.57</f>
        <v>2394792341.5700002</v>
      </c>
      <c r="K34" s="36">
        <v>0</v>
      </c>
      <c r="L34" s="33">
        <f>J34-K34</f>
        <v>2394792341.5700002</v>
      </c>
      <c r="M34" s="33">
        <f>H34-L34</f>
        <v>-2394792341.5700002</v>
      </c>
      <c r="N34" s="71" t="s">
        <v>26</v>
      </c>
    </row>
    <row r="35" spans="1:16" s="13" customFormat="1" ht="42.75" customHeight="1" x14ac:dyDescent="0.25">
      <c r="A35" s="66" t="s">
        <v>54</v>
      </c>
      <c r="B35" s="30" t="s">
        <v>53</v>
      </c>
      <c r="C35" s="31">
        <f>C36+C40</f>
        <v>528947000000</v>
      </c>
      <c r="D35" s="31">
        <f t="shared" ref="D35:H35" si="22">D36+D40</f>
        <v>0</v>
      </c>
      <c r="E35" s="31">
        <f t="shared" si="22"/>
        <v>0</v>
      </c>
      <c r="F35" s="31">
        <f t="shared" si="22"/>
        <v>0</v>
      </c>
      <c r="G35" s="31">
        <f t="shared" si="22"/>
        <v>0</v>
      </c>
      <c r="H35" s="31">
        <f t="shared" si="22"/>
        <v>528947000000</v>
      </c>
      <c r="I35" s="29">
        <f t="shared" si="1"/>
        <v>5.1597582561132692E-2</v>
      </c>
      <c r="J35" s="76">
        <f t="shared" ref="J35:L35" si="23">J36+J40</f>
        <v>197902774</v>
      </c>
      <c r="K35" s="31">
        <f t="shared" si="23"/>
        <v>0</v>
      </c>
      <c r="L35" s="31">
        <f t="shared" si="23"/>
        <v>197902774</v>
      </c>
      <c r="M35" s="31">
        <f>M36+M40</f>
        <v>528749097226</v>
      </c>
      <c r="N35" s="67">
        <f>+L35/H35</f>
        <v>3.7414480845907055E-4</v>
      </c>
    </row>
    <row r="36" spans="1:16" s="11" customFormat="1" ht="42.75" customHeight="1" x14ac:dyDescent="0.25">
      <c r="A36" s="66" t="s">
        <v>52</v>
      </c>
      <c r="B36" s="30" t="s">
        <v>51</v>
      </c>
      <c r="C36" s="31">
        <f>+C37+C38+C39</f>
        <v>0</v>
      </c>
      <c r="D36" s="31">
        <f t="shared" ref="D36:F36" si="24">D38+D39</f>
        <v>0</v>
      </c>
      <c r="E36" s="31">
        <f t="shared" si="24"/>
        <v>0</v>
      </c>
      <c r="F36" s="31">
        <f t="shared" si="24"/>
        <v>0</v>
      </c>
      <c r="G36" s="31">
        <f>+G37+G38+G39</f>
        <v>0</v>
      </c>
      <c r="H36" s="76">
        <f>+H37+H38+H39</f>
        <v>0</v>
      </c>
      <c r="I36" s="29">
        <f t="shared" si="1"/>
        <v>0</v>
      </c>
      <c r="J36" s="76">
        <f>+J37+J38+J39</f>
        <v>197902774</v>
      </c>
      <c r="K36" s="31">
        <f t="shared" ref="K36" si="25">K38+K39</f>
        <v>0</v>
      </c>
      <c r="L36" s="31">
        <f>+L37+L38+L39</f>
        <v>197902774</v>
      </c>
      <c r="M36" s="31">
        <f>+M37+M38+M39</f>
        <v>-197902774</v>
      </c>
      <c r="N36" s="70" t="s">
        <v>26</v>
      </c>
    </row>
    <row r="37" spans="1:16" s="11" customFormat="1" ht="42.75" customHeight="1" x14ac:dyDescent="0.25">
      <c r="A37" s="78" t="s">
        <v>81</v>
      </c>
      <c r="B37" s="32" t="s">
        <v>85</v>
      </c>
      <c r="C37" s="33">
        <v>0</v>
      </c>
      <c r="D37" s="31">
        <v>0</v>
      </c>
      <c r="E37" s="31">
        <v>0</v>
      </c>
      <c r="F37" s="31">
        <v>0</v>
      </c>
      <c r="G37" s="33">
        <f>+D37-E37-F37</f>
        <v>0</v>
      </c>
      <c r="H37" s="82">
        <v>0</v>
      </c>
      <c r="I37" s="29">
        <f t="shared" si="1"/>
        <v>0</v>
      </c>
      <c r="J37" s="95">
        <f>7555895+11747302+1170652+7</f>
        <v>20473856</v>
      </c>
      <c r="K37" s="31">
        <f>K39+K43</f>
        <v>0</v>
      </c>
      <c r="L37" s="33">
        <f>J37-K37</f>
        <v>20473856</v>
      </c>
      <c r="M37" s="33">
        <f>H37-L37</f>
        <v>-20473856</v>
      </c>
      <c r="N37" s="71" t="s">
        <v>26</v>
      </c>
    </row>
    <row r="38" spans="1:16" s="13" customFormat="1" ht="42.75" customHeight="1" x14ac:dyDescent="0.25">
      <c r="A38" s="68" t="s">
        <v>49</v>
      </c>
      <c r="B38" s="32" t="s">
        <v>50</v>
      </c>
      <c r="C38" s="33">
        <v>0</v>
      </c>
      <c r="D38" s="34">
        <v>0</v>
      </c>
      <c r="E38" s="34">
        <v>0</v>
      </c>
      <c r="F38" s="34">
        <v>0</v>
      </c>
      <c r="G38" s="33">
        <f>+D38-E38-F38</f>
        <v>0</v>
      </c>
      <c r="H38" s="82">
        <v>0</v>
      </c>
      <c r="I38" s="35">
        <f t="shared" si="1"/>
        <v>0</v>
      </c>
      <c r="J38" s="95">
        <v>213500</v>
      </c>
      <c r="K38" s="36">
        <v>0</v>
      </c>
      <c r="L38" s="33">
        <f>J38-K38</f>
        <v>213500</v>
      </c>
      <c r="M38" s="33">
        <f>H38-L38</f>
        <v>-213500</v>
      </c>
      <c r="N38" s="71" t="s">
        <v>26</v>
      </c>
    </row>
    <row r="39" spans="1:16" s="13" customFormat="1" ht="37.5" customHeight="1" x14ac:dyDescent="0.25">
      <c r="A39" s="86" t="s">
        <v>69</v>
      </c>
      <c r="B39" s="50" t="s">
        <v>68</v>
      </c>
      <c r="C39" s="51">
        <v>0</v>
      </c>
      <c r="D39" s="52">
        <v>0</v>
      </c>
      <c r="E39" s="52">
        <v>0</v>
      </c>
      <c r="F39" s="52">
        <v>0</v>
      </c>
      <c r="G39" s="51">
        <f>+D39-E39-F39</f>
        <v>0</v>
      </c>
      <c r="H39" s="79">
        <v>0</v>
      </c>
      <c r="I39" s="35">
        <f t="shared" si="1"/>
        <v>0</v>
      </c>
      <c r="J39" s="98">
        <v>177215418</v>
      </c>
      <c r="K39" s="36">
        <v>0</v>
      </c>
      <c r="L39" s="51">
        <f>J39-K39</f>
        <v>177215418</v>
      </c>
      <c r="M39" s="51">
        <f>H39-L39</f>
        <v>-177215418</v>
      </c>
      <c r="N39" s="71" t="s">
        <v>26</v>
      </c>
    </row>
    <row r="40" spans="1:16" s="11" customFormat="1" ht="42.75" customHeight="1" x14ac:dyDescent="0.25">
      <c r="A40" s="66" t="s">
        <v>54</v>
      </c>
      <c r="B40" s="89" t="s">
        <v>53</v>
      </c>
      <c r="C40" s="87">
        <f>+C41</f>
        <v>528947000000</v>
      </c>
      <c r="D40" s="87">
        <f t="shared" ref="D40:H42" si="26">+D41</f>
        <v>0</v>
      </c>
      <c r="E40" s="87">
        <f t="shared" si="26"/>
        <v>0</v>
      </c>
      <c r="F40" s="87">
        <f t="shared" si="26"/>
        <v>0</v>
      </c>
      <c r="G40" s="87">
        <f t="shared" si="26"/>
        <v>0</v>
      </c>
      <c r="H40" s="87">
        <f t="shared" si="26"/>
        <v>528947000000</v>
      </c>
      <c r="I40" s="29">
        <f t="shared" si="1"/>
        <v>5.1597582561132692E-2</v>
      </c>
      <c r="J40" s="83">
        <f t="shared" ref="J40:M40" si="27">+J41</f>
        <v>0</v>
      </c>
      <c r="K40" s="87">
        <f t="shared" si="27"/>
        <v>0</v>
      </c>
      <c r="L40" s="87">
        <f t="shared" si="27"/>
        <v>0</v>
      </c>
      <c r="M40" s="87">
        <f t="shared" si="27"/>
        <v>528947000000</v>
      </c>
      <c r="N40" s="67">
        <f>+L40/H40</f>
        <v>0</v>
      </c>
    </row>
    <row r="41" spans="1:16" s="11" customFormat="1" ht="42.75" customHeight="1" x14ac:dyDescent="0.25">
      <c r="A41" s="66" t="s">
        <v>87</v>
      </c>
      <c r="B41" s="89" t="s">
        <v>89</v>
      </c>
      <c r="C41" s="83">
        <f>+C42</f>
        <v>528947000000</v>
      </c>
      <c r="D41" s="90">
        <v>0</v>
      </c>
      <c r="E41" s="90">
        <v>0</v>
      </c>
      <c r="F41" s="90">
        <v>0</v>
      </c>
      <c r="G41" s="87">
        <f t="shared" si="26"/>
        <v>0</v>
      </c>
      <c r="H41" s="83">
        <f t="shared" si="26"/>
        <v>528947000000</v>
      </c>
      <c r="I41" s="29">
        <f t="shared" si="1"/>
        <v>5.1597582561132692E-2</v>
      </c>
      <c r="J41" s="97">
        <v>0</v>
      </c>
      <c r="K41" s="31">
        <v>0</v>
      </c>
      <c r="L41" s="87">
        <f t="shared" ref="L41:L42" si="28">J41-K41</f>
        <v>0</v>
      </c>
      <c r="M41" s="87">
        <f>+M42</f>
        <v>528947000000</v>
      </c>
      <c r="N41" s="67">
        <f t="shared" ref="N41:N43" si="29">+L41/H41</f>
        <v>0</v>
      </c>
    </row>
    <row r="42" spans="1:16" s="13" customFormat="1" ht="42.75" customHeight="1" x14ac:dyDescent="0.25">
      <c r="A42" s="86" t="s">
        <v>88</v>
      </c>
      <c r="B42" s="50" t="s">
        <v>90</v>
      </c>
      <c r="C42" s="79">
        <f>+C43</f>
        <v>528947000000</v>
      </c>
      <c r="D42" s="52">
        <v>0</v>
      </c>
      <c r="E42" s="52">
        <v>0</v>
      </c>
      <c r="F42" s="52">
        <v>0</v>
      </c>
      <c r="G42" s="51">
        <f t="shared" si="26"/>
        <v>0</v>
      </c>
      <c r="H42" s="79">
        <f t="shared" si="26"/>
        <v>528947000000</v>
      </c>
      <c r="I42" s="35">
        <f t="shared" si="1"/>
        <v>5.1597582561132692E-2</v>
      </c>
      <c r="J42" s="98">
        <v>0</v>
      </c>
      <c r="K42" s="36">
        <v>0</v>
      </c>
      <c r="L42" s="51">
        <f t="shared" si="28"/>
        <v>0</v>
      </c>
      <c r="M42" s="51">
        <f>+M43</f>
        <v>528947000000</v>
      </c>
      <c r="N42" s="67">
        <f t="shared" si="29"/>
        <v>0</v>
      </c>
    </row>
    <row r="43" spans="1:16" s="13" customFormat="1" ht="42.75" customHeight="1" thickBot="1" x14ac:dyDescent="0.3">
      <c r="A43" s="86" t="s">
        <v>82</v>
      </c>
      <c r="B43" s="50" t="s">
        <v>86</v>
      </c>
      <c r="C43" s="51">
        <v>528947000000</v>
      </c>
      <c r="D43" s="52">
        <v>0</v>
      </c>
      <c r="E43" s="52">
        <v>0</v>
      </c>
      <c r="F43" s="52">
        <v>0</v>
      </c>
      <c r="G43" s="51">
        <f>+D43-E43-F43</f>
        <v>0</v>
      </c>
      <c r="H43" s="79">
        <v>528947000000</v>
      </c>
      <c r="I43" s="53">
        <f t="shared" si="1"/>
        <v>5.1597582561132692E-2</v>
      </c>
      <c r="J43" s="98">
        <v>0</v>
      </c>
      <c r="K43" s="36">
        <v>0</v>
      </c>
      <c r="L43" s="51">
        <f>J43-K43</f>
        <v>0</v>
      </c>
      <c r="M43" s="51">
        <f>H43-L43</f>
        <v>528947000000</v>
      </c>
      <c r="N43" s="67">
        <f t="shared" si="29"/>
        <v>0</v>
      </c>
    </row>
    <row r="44" spans="1:16" s="11" customFormat="1" ht="33" customHeight="1" thickBot="1" x14ac:dyDescent="0.3">
      <c r="A44" s="60">
        <v>4</v>
      </c>
      <c r="B44" s="61" t="s">
        <v>43</v>
      </c>
      <c r="C44" s="62">
        <f t="shared" ref="C44:M44" si="30">C45+C46+C47</f>
        <v>9626870222061</v>
      </c>
      <c r="D44" s="62">
        <f t="shared" si="30"/>
        <v>0</v>
      </c>
      <c r="E44" s="62">
        <f t="shared" si="30"/>
        <v>0</v>
      </c>
      <c r="F44" s="62">
        <f t="shared" si="30"/>
        <v>345161334205</v>
      </c>
      <c r="G44" s="62">
        <f t="shared" si="30"/>
        <v>-345161334205</v>
      </c>
      <c r="H44" s="62">
        <f t="shared" si="30"/>
        <v>9281708887856</v>
      </c>
      <c r="I44" s="48">
        <f t="shared" si="1"/>
        <v>0.90540969255813741</v>
      </c>
      <c r="J44" s="62">
        <f t="shared" si="30"/>
        <v>964767510983.51001</v>
      </c>
      <c r="K44" s="62">
        <f t="shared" si="30"/>
        <v>0</v>
      </c>
      <c r="L44" s="62">
        <f t="shared" si="30"/>
        <v>964767510983.51001</v>
      </c>
      <c r="M44" s="62">
        <f t="shared" si="30"/>
        <v>8316941376872.4902</v>
      </c>
      <c r="N44" s="63">
        <f>+L44/H44</f>
        <v>0.10394287545968957</v>
      </c>
      <c r="O44" s="88"/>
    </row>
    <row r="45" spans="1:16" s="14" customFormat="1" ht="33" customHeight="1" x14ac:dyDescent="0.25">
      <c r="A45" s="72">
        <v>41</v>
      </c>
      <c r="B45" s="55" t="s">
        <v>44</v>
      </c>
      <c r="C45" s="56">
        <v>10647256000</v>
      </c>
      <c r="D45" s="57">
        <v>0</v>
      </c>
      <c r="E45" s="57">
        <v>0</v>
      </c>
      <c r="F45" s="57">
        <v>0</v>
      </c>
      <c r="G45" s="57">
        <f>+D45-E45-F45</f>
        <v>0</v>
      </c>
      <c r="H45" s="58">
        <f>+C45+G45</f>
        <v>10647256000</v>
      </c>
      <c r="I45" s="53">
        <f t="shared" si="1"/>
        <v>1.0386157223871493E-3</v>
      </c>
      <c r="J45" s="99">
        <v>4260130647.2600002</v>
      </c>
      <c r="K45" s="59">
        <v>0</v>
      </c>
      <c r="L45" s="56">
        <f>J45-K45</f>
        <v>4260130647.2600002</v>
      </c>
      <c r="M45" s="56">
        <f>H45-L45</f>
        <v>6387125352.7399998</v>
      </c>
      <c r="N45" s="69">
        <f>+L45/H45</f>
        <v>0.40011535810353394</v>
      </c>
      <c r="O45" s="15"/>
      <c r="P45" s="9"/>
    </row>
    <row r="46" spans="1:16" s="14" customFormat="1" ht="33" customHeight="1" x14ac:dyDescent="0.25">
      <c r="A46" s="73">
        <v>42</v>
      </c>
      <c r="B46" s="38" t="s">
        <v>45</v>
      </c>
      <c r="C46" s="85">
        <v>2723269063087</v>
      </c>
      <c r="D46" s="41">
        <v>0</v>
      </c>
      <c r="E46" s="41">
        <v>0</v>
      </c>
      <c r="F46" s="41">
        <v>0</v>
      </c>
      <c r="G46" s="57">
        <f>+D46-E46-F46</f>
        <v>0</v>
      </c>
      <c r="H46" s="33">
        <f>+C46+G46</f>
        <v>2723269063087</v>
      </c>
      <c r="I46" s="53">
        <f t="shared" si="1"/>
        <v>0.26564873289537511</v>
      </c>
      <c r="J46" s="95">
        <v>0</v>
      </c>
      <c r="K46" s="36">
        <v>0</v>
      </c>
      <c r="L46" s="39">
        <f>J46-K46</f>
        <v>0</v>
      </c>
      <c r="M46" s="56">
        <f>H46-L46</f>
        <v>2723269063087</v>
      </c>
      <c r="N46" s="69">
        <f>+L46/H46</f>
        <v>0</v>
      </c>
      <c r="O46" s="15"/>
      <c r="P46" s="9"/>
    </row>
    <row r="47" spans="1:16" s="14" customFormat="1" ht="33" customHeight="1" thickBot="1" x14ac:dyDescent="0.3">
      <c r="A47" s="73">
        <v>43</v>
      </c>
      <c r="B47" s="38" t="s">
        <v>46</v>
      </c>
      <c r="C47" s="39">
        <v>6892953902974</v>
      </c>
      <c r="D47" s="40">
        <v>0</v>
      </c>
      <c r="E47" s="40">
        <v>0</v>
      </c>
      <c r="F47" s="34">
        <v>345161334205</v>
      </c>
      <c r="G47" s="57">
        <f>+D47-E47-F47</f>
        <v>-345161334205</v>
      </c>
      <c r="H47" s="33">
        <f>+C47+G47</f>
        <v>6547792568769</v>
      </c>
      <c r="I47" s="53">
        <f t="shared" si="1"/>
        <v>0.63872234394037508</v>
      </c>
      <c r="J47" s="95">
        <v>960507380336.25</v>
      </c>
      <c r="K47" s="36">
        <v>0</v>
      </c>
      <c r="L47" s="39">
        <f>J47-K47</f>
        <v>960507380336.25</v>
      </c>
      <c r="M47" s="39">
        <f>H47-L47</f>
        <v>5587285188432.75</v>
      </c>
      <c r="N47" s="69">
        <f>+L47/H47</f>
        <v>0.14669178509374001</v>
      </c>
      <c r="O47" s="15"/>
      <c r="P47" s="9"/>
    </row>
    <row r="48" spans="1:16" s="7" customFormat="1" ht="33" customHeight="1" thickBot="1" x14ac:dyDescent="0.3">
      <c r="A48" s="100" t="s">
        <v>47</v>
      </c>
      <c r="B48" s="101"/>
      <c r="C48" s="23">
        <f t="shared" ref="C48:H48" si="31">C8+C44</f>
        <v>10596552460394</v>
      </c>
      <c r="D48" s="23">
        <f t="shared" si="31"/>
        <v>0</v>
      </c>
      <c r="E48" s="23">
        <f t="shared" si="31"/>
        <v>0</v>
      </c>
      <c r="F48" s="23">
        <f t="shared" si="31"/>
        <v>345161334205</v>
      </c>
      <c r="G48" s="23">
        <f t="shared" si="31"/>
        <v>-345161334205</v>
      </c>
      <c r="H48" s="23">
        <f t="shared" si="31"/>
        <v>10251391126189</v>
      </c>
      <c r="I48" s="24">
        <f>+I8+I44</f>
        <v>1</v>
      </c>
      <c r="J48" s="23">
        <f>J8+J44</f>
        <v>1171335721913.96</v>
      </c>
      <c r="K48" s="23">
        <f>K8+K44</f>
        <v>0</v>
      </c>
      <c r="L48" s="23">
        <f>L8+L44</f>
        <v>1171335721913.96</v>
      </c>
      <c r="M48" s="23">
        <f>M8+M44</f>
        <v>9080055404275.041</v>
      </c>
      <c r="N48" s="25">
        <f>+L48/H48</f>
        <v>0.11426114831591731</v>
      </c>
      <c r="O48" s="88"/>
      <c r="P48" s="9"/>
    </row>
    <row r="49" spans="1:14" s="2" customFormat="1" ht="14.25" customHeight="1" x14ac:dyDescent="0.25">
      <c r="A49" s="16"/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103</v>
      </c>
      <c r="D50" s="7"/>
      <c r="E50" s="7"/>
      <c r="F50" s="7"/>
      <c r="G50" s="7"/>
      <c r="I50" s="17"/>
      <c r="J50" s="94"/>
      <c r="K50" s="8"/>
      <c r="L50" s="8"/>
      <c r="M50" s="8"/>
      <c r="N50" s="17"/>
    </row>
    <row r="51" spans="1:14" s="2" customFormat="1" ht="14.25" customHeight="1" x14ac:dyDescent="0.25">
      <c r="A51" s="16" t="s">
        <v>48</v>
      </c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14.25" customHeight="1" x14ac:dyDescent="0.25">
      <c r="A60" s="16"/>
      <c r="C60" s="84">
        <f>+C48-10596552460394</f>
        <v>0</v>
      </c>
      <c r="D60" s="7"/>
      <c r="E60" s="7"/>
      <c r="F60" s="7"/>
      <c r="G60" s="7"/>
      <c r="I60" s="17"/>
      <c r="J60" s="8"/>
      <c r="K60" s="8"/>
      <c r="L60" s="8"/>
      <c r="M60" s="8"/>
      <c r="N60" s="17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  <row r="63" spans="1:14" s="2" customFormat="1" ht="33" customHeight="1" x14ac:dyDescent="0.25">
      <c r="A63" s="4"/>
      <c r="D63" s="7"/>
      <c r="E63" s="7"/>
      <c r="F63" s="7"/>
      <c r="G63" s="7"/>
      <c r="K63" s="8"/>
    </row>
  </sheetData>
  <mergeCells count="16">
    <mergeCell ref="A48:B48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519" scale="40" orientation="landscape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ENERO 2026</vt:lpstr>
      <vt:lpstr>FEBRERO 2026</vt:lpstr>
      <vt:lpstr>MARZO 2026</vt:lpstr>
      <vt:lpstr>ABRIL 2026</vt:lpstr>
      <vt:lpstr>MAYO 2026</vt:lpstr>
      <vt:lpstr>'ABRIL 2026'!Área_de_impresión</vt:lpstr>
      <vt:lpstr>'ENERO 2026'!Área_de_impresión</vt:lpstr>
      <vt:lpstr>'FEBRERO 2026'!Área_de_impresión</vt:lpstr>
      <vt:lpstr>'MARZO 2026'!Área_de_impresión</vt:lpstr>
      <vt:lpstr>'MAYO 2026'!Área_de_impresión</vt:lpstr>
      <vt:lpstr>'ABRIL 2026'!Títulos_a_imprimir</vt:lpstr>
      <vt:lpstr>'ENERO 2026'!Títulos_a_imprimir</vt:lpstr>
      <vt:lpstr>'FEBRERO 2026'!Títulos_a_imprimir</vt:lpstr>
      <vt:lpstr>'MARZO 2026'!Títulos_a_imprimir</vt:lpstr>
      <vt:lpstr>'MAYO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Julio Cesar Rodriguez Calderon</cp:lastModifiedBy>
  <cp:lastPrinted>2026-06-22T21:30:49Z</cp:lastPrinted>
  <dcterms:created xsi:type="dcterms:W3CDTF">2024-02-17T01:42:10Z</dcterms:created>
  <dcterms:modified xsi:type="dcterms:W3CDTF">2026-06-22T21:35:15Z</dcterms:modified>
</cp:coreProperties>
</file>