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19440" windowHeight="11700" tabRatio="901" firstSheet="3" activeTab="9"/>
  </bookViews>
  <sheets>
    <sheet name="Exp. General (1)" sheetId="1" r:id="rId1"/>
    <sheet name="Exp. General (2)" sheetId="32" r:id="rId2"/>
    <sheet name="Exp. General (3)" sheetId="33" r:id="rId3"/>
    <sheet name="Exp. General (4)" sheetId="34" r:id="rId4"/>
    <sheet name="Resumen Exp. Gen" sheetId="28" r:id="rId5"/>
    <sheet name="Exp. Especif (1)" sheetId="14" r:id="rId6"/>
    <sheet name="Exp. Especif (2)" sheetId="35" r:id="rId7"/>
    <sheet name="Exp. Especif (3)" sheetId="36" r:id="rId8"/>
    <sheet name="Exp. Especif (4)" sheetId="37" r:id="rId9"/>
    <sheet name="Resumen Exp. Especifica" sheetId="31" r:id="rId10"/>
    <sheet name="CONSOLIDADO" sheetId="38" r:id="rId11"/>
  </sheets>
  <definedNames>
    <definedName name="_xlnm.Print_Area" localSheetId="10">CONSOLIDADO!$A$1:$F$23</definedName>
    <definedName name="_xlnm.Print_Area" localSheetId="5">'Exp. Especif (1)'!$A$1:$M$27</definedName>
    <definedName name="_xlnm.Print_Area" localSheetId="6">'Exp. Especif (2)'!$A$1:$M$27</definedName>
    <definedName name="_xlnm.Print_Area" localSheetId="7">'Exp. Especif (3)'!$A$2:$M$28</definedName>
    <definedName name="_xlnm.Print_Area" localSheetId="8">'Exp. Especif (4)'!$A$1:$M$31</definedName>
    <definedName name="_xlnm.Print_Area" localSheetId="0">'Exp. General (1)'!$A$1:$O$22</definedName>
    <definedName name="_xlnm.Print_Area" localSheetId="1">'Exp. General (2)'!$A$1:$Q$21</definedName>
    <definedName name="_xlnm.Print_Area" localSheetId="2">'Exp. General (3)'!$A$1:$P$27</definedName>
    <definedName name="_xlnm.Print_Area" localSheetId="3">'Exp. General (4)'!$A$1:$O$22</definedName>
    <definedName name="_xlnm.Print_Area" localSheetId="9">'Resumen Exp. Especifica'!$A$1:$G$23</definedName>
    <definedName name="_xlnm.Print_Area" localSheetId="4">'Resumen Exp. Gen'!$A$1:$I$27</definedName>
  </definedNames>
  <calcPr calcId="145621"/>
</workbook>
</file>

<file path=xl/calcChain.xml><?xml version="1.0" encoding="utf-8"?>
<calcChain xmlns="http://schemas.openxmlformats.org/spreadsheetml/2006/main">
  <c r="E22" i="34" l="1"/>
  <c r="E21" i="34"/>
  <c r="D21" i="34"/>
  <c r="M17" i="34"/>
  <c r="K17" i="34"/>
  <c r="K15" i="34"/>
  <c r="J15" i="34"/>
  <c r="K14" i="34"/>
  <c r="K13" i="34"/>
  <c r="J13" i="34"/>
  <c r="K12" i="34"/>
  <c r="J12" i="34"/>
  <c r="N11" i="34"/>
  <c r="M11" i="34"/>
  <c r="K11" i="34"/>
  <c r="J11" i="34"/>
  <c r="M8" i="34"/>
  <c r="E26" i="33"/>
  <c r="E25" i="33"/>
  <c r="D25" i="33"/>
  <c r="M21" i="33"/>
  <c r="K21" i="33"/>
  <c r="N14" i="33"/>
  <c r="M14" i="33"/>
  <c r="K14" i="33"/>
  <c r="M13" i="33"/>
  <c r="K13" i="33"/>
  <c r="K12" i="33"/>
  <c r="K11" i="33"/>
  <c r="M8" i="33"/>
  <c r="E21" i="32"/>
  <c r="E20" i="32"/>
  <c r="M16" i="32"/>
  <c r="L16" i="32"/>
  <c r="K16" i="32"/>
  <c r="N14" i="32"/>
  <c r="M14" i="32"/>
  <c r="K14" i="32"/>
  <c r="J14" i="32"/>
  <c r="K13" i="32"/>
  <c r="K12" i="32"/>
  <c r="M11" i="32"/>
  <c r="K11" i="32"/>
  <c r="J11" i="32"/>
  <c r="M8" i="32"/>
  <c r="E22" i="1"/>
  <c r="E21" i="1"/>
  <c r="M17" i="1"/>
  <c r="K17" i="1"/>
  <c r="K15" i="1"/>
  <c r="J15" i="1"/>
  <c r="K14" i="1"/>
  <c r="J14" i="1"/>
  <c r="K13" i="1"/>
  <c r="J13" i="1"/>
  <c r="N12" i="1"/>
  <c r="M12" i="1"/>
  <c r="K12" i="1"/>
  <c r="J12" i="1"/>
  <c r="M8" i="1"/>
</calcChain>
</file>

<file path=xl/sharedStrings.xml><?xml version="1.0" encoding="utf-8"?>
<sst xmlns="http://schemas.openxmlformats.org/spreadsheetml/2006/main" count="490" uniqueCount="133">
  <si>
    <t>EXPERIENCIA GENERAL (1)</t>
  </si>
  <si>
    <t>Objeto y/o Alcance del contrato</t>
  </si>
  <si>
    <t>Fecha de Inicio del Contrato</t>
  </si>
  <si>
    <t>Fecha de Terminación del Contrato</t>
  </si>
  <si>
    <t>% de participación del Líder en la estructura plural anterior</t>
  </si>
  <si>
    <t>País en el que se celebró el contrato</t>
  </si>
  <si>
    <t>Entidad Contratante</t>
  </si>
  <si>
    <t>Valor del Contrato
Pesos</t>
  </si>
  <si>
    <t>Valor del contrato (SMMLV) (2)</t>
  </si>
  <si>
    <t>CUMPLE CON EL OBJETO SOLICITADO</t>
  </si>
  <si>
    <t>% de participación del miembro no Líder del proponente en la estructura plural anterior</t>
  </si>
  <si>
    <t>CUMPLE</t>
  </si>
  <si>
    <t xml:space="preserve">Nombre del Proponente: </t>
  </si>
  <si>
    <t>COLOMBIA</t>
  </si>
  <si>
    <t>INVIAS</t>
  </si>
  <si>
    <t>FORMATO No 6</t>
  </si>
  <si>
    <t>NOTA: CON LA INFORMACION APORTADA EN LA PROPUESTA, LA ENTIDAD VERIFICÓ LA EXPERIENCIA GENERAL  Y SE ENCONTRÓ QUE EL PROPONENTE  CUMPLE</t>
  </si>
  <si>
    <t>IDU</t>
  </si>
  <si>
    <t>AGENCIA NACIONAL DE INFRAESTRUCTURA</t>
  </si>
  <si>
    <t xml:space="preserve"> </t>
  </si>
  <si>
    <t>RESUMEN EVALUACIÓN EXPERIENCIA GENERAL</t>
  </si>
  <si>
    <t>PROPUESTA NÚMERO</t>
  </si>
  <si>
    <t>PROPONENTE</t>
  </si>
  <si>
    <t>EXPERIENCIA GENERAL</t>
  </si>
  <si>
    <t>OBSERVACIONES GENERALES</t>
  </si>
  <si>
    <t>CRITERIO 1</t>
  </si>
  <si>
    <t>CRITERIO 2</t>
  </si>
  <si>
    <t>HÁBIL</t>
  </si>
  <si>
    <t>Criterio 1</t>
  </si>
  <si>
    <t>Criterio 2</t>
  </si>
  <si>
    <t>Criterio 3</t>
  </si>
  <si>
    <t xml:space="preserve">Criterio 4 </t>
  </si>
  <si>
    <t>CONDICION</t>
  </si>
  <si>
    <t>NO CUMPLE</t>
  </si>
  <si>
    <t>NO HÁBIL</t>
  </si>
  <si>
    <t>EXPERIENCIA ESPECÍFICA (1)</t>
  </si>
  <si>
    <t>Miembro del proponente que aporta el contrato</t>
  </si>
  <si>
    <t xml:space="preserve">Valor del contrato </t>
  </si>
  <si>
    <t>SI</t>
  </si>
  <si>
    <t>FORMATO No. 7</t>
  </si>
  <si>
    <t>CONDICION EXPERIENCIA ESPECIFICA :</t>
  </si>
  <si>
    <t>RESUMEN EVALUACIÓN EXPERIENCIA ESPECIFICA</t>
  </si>
  <si>
    <t>EXPERIENCIA ESPECIFICA</t>
  </si>
  <si>
    <t>PROCESO VJ-VGC-LP-001-2013</t>
  </si>
  <si>
    <t xml:space="preserve">
 “SELECCIONAR LA PROPUESTA MÁS FAVORABLE PARA LA ADJUDICACIÓN DE UN (1) CONTRATO DE OBRA PARA LA CONSTRUCCIÓN DEL PUENTE PEATONAL “MERCURIO” INCLUIDO ESTUDIOS Y DISEÑOS EN EL SECTOR DE SOACHA DEL PROYECTO VIAL “BOSA-GRANADA-GIRARDOT”.
</t>
  </si>
  <si>
    <t>CONSORCIO NORTE 2013</t>
  </si>
  <si>
    <t>OSCAR FRANCISCO PUCHANA B.</t>
  </si>
  <si>
    <t>CONTRUCCIONES URIBE URIBE LTDA</t>
  </si>
  <si>
    <t>Costruccion y pavimentacion del puente jorge gaitan Duran en la ciudad de San Jose Cucuta - Norte de Santander</t>
  </si>
  <si>
    <t>Area Metripolitana de Cucuta</t>
  </si>
  <si>
    <t>Construccion de Pavimento rigido Tranversal 6 entre calle 3A y 3; Calle 3 entre carrera 5 y Transversal 6; carrera 5 entre Calle 3 y 5; calle 5 entre carreras 6 y 5; calle 10 entre Transvaresales 6A y carrera 1a; carrera 1 entre calle 10 y hostipal, barrios Jardin y El Carmen del Municipio de Puerto Caicedo - Departamento del Putumayo</t>
  </si>
  <si>
    <t>Alcaldia Municipal Puerto Caicedo Putumayo</t>
  </si>
  <si>
    <t>Obras de terminacion de la construccion y montaje del puente el Tambor de la carretera Villa Garzon San Jose de Fragua ruta 65 codigo 6501</t>
  </si>
  <si>
    <t>Terminacion y construccion puente sobre el rio Tilinguara en la via Condagua - Yunguillo Cod 07266 Municipio de Mocoa - Departamento de Putumayo</t>
  </si>
  <si>
    <t>CUMPLE CONTRATO PUENTES</t>
  </si>
  <si>
    <t>CUMPLE CONTRATO EN INFRAESTRUCTURA</t>
  </si>
  <si>
    <t>CRITERIO 1: SUMAR EN 2 CONTRATOS 150% DEL PRESUPUESTO OFICIAL EN SMLV 2013  =  $ 4.073.865.780   = 6.911 SMLV 2013</t>
  </si>
  <si>
    <t>CRITERIO 2: Una de las obras deberá ser igual o mayor al Cien Por Ciento (100%) del presupuesto oficial, expresado en SMLV del año 2013.     &gt;= 4.607 SMLV 2013</t>
  </si>
  <si>
    <t>Valor Total de Contratos Aportados</t>
  </si>
  <si>
    <t>CONSORCIO ZGS</t>
  </si>
  <si>
    <t>JOSE MARIO GIRALDO ENCIZO</t>
  </si>
  <si>
    <t>Construccion segunda calzada de acceso al barrio el Poblado en el Municipio de Pereira</t>
  </si>
  <si>
    <t>INDUVAL PEREIRA</t>
  </si>
  <si>
    <t>Construccion de puente vehicular sobre el rio Guadualejo Camino la Fe- La Libia Municipio de Betania Departamento de Antioquia</t>
  </si>
  <si>
    <t>CARLOS MARIO ZAPATA RAMIREZ - GUSTAVO SANCHEZ RIOS</t>
  </si>
  <si>
    <t>50% + 50%</t>
  </si>
  <si>
    <t>GUSTAVO SANCHEZ RIOS</t>
  </si>
  <si>
    <t xml:space="preserve">Construccion segunda calzada de acceso al barrio el Poblado grupo 4, interseccion avenida de las americas en el Municipio de Pereira, </t>
  </si>
  <si>
    <t>Interseccion Turin 1 etapa Municipio de Pereira</t>
  </si>
  <si>
    <t>Area Metropolitana Centro Occidente</t>
  </si>
  <si>
    <t>CONSORCIO INTERNACIONAL DE PUENTES</t>
  </si>
  <si>
    <t>SIG SOUTHWESTERN INTERNATIONAL GROUP S.A.</t>
  </si>
  <si>
    <t>Construccion del puemte vehicular sobre la quebrada San Vicentico conuna luz de 16 metros</t>
  </si>
  <si>
    <t>Disprotecnicos Ingenieria Ltda</t>
  </si>
  <si>
    <t>Estudios diseños y construccion del puente vehicular canales</t>
  </si>
  <si>
    <t>Urban Investment International S.A.</t>
  </si>
  <si>
    <t>Ejecucion de la Obra proyecto puente San Martin - Esperanza con una longitud de 195m</t>
  </si>
  <si>
    <t>Asociacion para el Desarrollo Social - ASODESO</t>
  </si>
  <si>
    <t>El diseño, la reconstruccion, la pavimentacion y/o repavimentacion de la via grupo 46 tramo 1 con una longitud de 25,98 km, tramo 2 con una longitud de 7 km en el Departamento de Cundinamarca</t>
  </si>
  <si>
    <t>Consorcio Proyectar</t>
  </si>
  <si>
    <t>CONSORCIO INFRAESTRUCTURA SOACHA</t>
  </si>
  <si>
    <t>YAMILL MONTENEGRO CALDERON</t>
  </si>
  <si>
    <t>Construccion de accesos a barrios y pavimentos locales, programa de pavimientos locales grupo 2: localidades de Antonio Nariño, Ciudad Bolivar, los Martirez, Santafe y Usme en Bogota D.C.</t>
  </si>
  <si>
    <t>INFRAESTRUCTURA NACIONAL LTDA</t>
  </si>
  <si>
    <t>Construccion Puente sobre la quebrada san pedro en la via Rio Viejo - correjimiento de atillo, municipio de Rioviejo Departamento de Bolivar.</t>
  </si>
  <si>
    <t>Fondo Nacional de Caminos Vecinales</t>
  </si>
  <si>
    <t>Construccion del puente vehicular sobre el santa rosa en la via que comunica las veredas del nazareth, el camen y raisal en la localidad de Sumapaz en Bogota</t>
  </si>
  <si>
    <t>Una de las obras deberá ser igual o mayor al Cien Por Ciento (100%) del presupuesto oficial, expresado en SMLV del año 2013.     &gt;= 4.607 SMLV 2013</t>
  </si>
  <si>
    <t>Construcción y/o Rehabilitación /o Mejoramiento en puentes vehiculares y/o peatonales.</t>
  </si>
  <si>
    <t>Construcción y/o Rehabilitación /o Mejoramiento de infraestructura vial.</t>
  </si>
  <si>
    <t>Nombre del Proponente:</t>
  </si>
  <si>
    <t>PANAMA</t>
  </si>
  <si>
    <t>CRITERIO 1. Experiencia en Construcción y/o Rehabilitación /o Mejoramiento en puentes vehiculares y/o peatonales en por lo menos tres (3) contratos.</t>
  </si>
  <si>
    <t>CUMPLE CRITERIO</t>
  </si>
  <si>
    <t>Construccion de puentes del programa de audiciencias publicas en el departamento del Vichada modulos 1A y 1B</t>
  </si>
  <si>
    <t xml:space="preserve"> Experiencia en Construcción y/o Rehabilitación /o Mejoramiento en puentes vehiculares y/o peatonales en por lo menos tres (3) contratos.</t>
  </si>
  <si>
    <t>EXPERIENCIA ACREDITADA POR EL PROPONENTE</t>
  </si>
  <si>
    <t xml:space="preserve">PRESUPUESTO OFICIAL </t>
  </si>
  <si>
    <t>SMMLV</t>
  </si>
  <si>
    <t>CRITERIO 1: SUMAR EN 2 CONTRATOS 150% DEL PRESUPUESTO OFICIAL EN SMLV 2013  =  $ 4.073.865.780   =  6.911 SMLV 2013</t>
  </si>
  <si>
    <t>EXPERIENCIA ACREDITADA POR EL  PROPONENTE</t>
  </si>
  <si>
    <t>OBSERVACIONES</t>
  </si>
  <si>
    <t>Interseccion Turin I. Etapa Municipio de Pereira</t>
  </si>
  <si>
    <t>AREA METROPOLITANA CENTRO OCCIDENTE</t>
  </si>
  <si>
    <t>CRITERIO 3</t>
  </si>
  <si>
    <t>CRITERIO 4</t>
  </si>
  <si>
    <t xml:space="preserve">CONSOLIDADO EXPERIENCIA </t>
  </si>
  <si>
    <t>EVALUACION TECNICA</t>
  </si>
  <si>
    <t>LUIS FERNANDO CASTAÑO SUÁREZ</t>
  </si>
  <si>
    <t>ALFREDO CAMACHO SALAS</t>
  </si>
  <si>
    <t>AREA METROPOLITANA DE CÚCUTA</t>
  </si>
  <si>
    <t>DINGENIERIA LTDA.</t>
  </si>
  <si>
    <t>URBAN INVESTMENT INTERNATIONAL S.A.</t>
  </si>
  <si>
    <t>ASOCIACIÓN PARA EL DESARROLLO SOCIAL - ASODESO</t>
  </si>
  <si>
    <t>FONDO NACIONAL DE CAMINOS VECINALES</t>
  </si>
  <si>
    <t>LA CERTIFICACION APORTADA A FOLIO 84 NO PRESENTA APOSTILLE, REQUISITO OBLIGATORIO DE ACUERDO AL NUMERAL 2.4.2. DEL PLIEGO DE CONDICIONES "Documentos expedidos en el extranjero"</t>
  </si>
  <si>
    <t>NO</t>
  </si>
  <si>
    <t xml:space="preserve">EN EJERCICIO DE LA POTESTAD DE VERIFICACIÓN PREVISTA EN EL NUMERAL 2.9 DEL PLIEGO DE CONDICIONES, LA AGENCIA SOLICITO INFORMACIÓN AL INSTITUTO NACIONAL DE VIAS - INVIAS, RESPECTO DE ESTE CONTRATO. </t>
  </si>
  <si>
    <t>EL INVIAS CERTIFICÓ EL CONTRATISTA, OBJETO, PLAZO, VALOR Y FECHAS DE INICO Y TERMINACIÓN DEL CONTRATO 1668 DE 2005 SUSCRITO CON EL CONSORCIO PROYECTAR, QUE EN SU OBJETO COINCIDE PLENAMENTE CON EL CONTRATO REPORTADO POR EL PROPONENTE.</t>
  </si>
  <si>
    <t xml:space="preserve">CONSTA ADEMÁS EN LOS DOCUMENTOS APORTADOS POR EL INVIAS EN LA CLÁUSULA DECIMO SÉPTIMA "CESIÓN Y SUBCONTRATOS" QUE CUALQUIER CESIÓN O SUBCONTRATACIÓN DEBÍA CONTAR CON EL CONSENTIMIENTO PREVIO Y ESCRITO DEL INSTITUTO Y DE ACUERDO CON LA CERTIFICACIÓN, EN LA EJECUCIÓN DE ESTE CONTRATO EL INVIAS NO AUTORIZÓ CESIONES TOTALES O PARCIALES DE LOS DERECHOS CONTRACTUALES ADQUIRIDOS POR EL CONSORCIO PROYECTAR. </t>
  </si>
  <si>
    <t>ASÍ MISMO SE ADVIERTE EL INCUMPLIMIENTO DEL CONTRATO POR PARTE DEL CONSORCIO PROYECTAR,, CON UN VALOR EJECUTADO DE $ 6.356'155.536  Y FECHA DE TERMINACIÓN FINAL EL 8 DE AGOSTO DE 2008</t>
  </si>
  <si>
    <t>EL PROPONENTE PRESENTA A FOLIOS 99 A 111 ACTA DE RECIBO FINAL DE OBRA Y CONTRATO SUSCRITO CON EL CONSORCIO PROYECTAR, EN CUANTÍA DE $ 7.119'682.483, CON FECHA DE INICIO 31 DE ENERO DE 2008 Y FECHA DE TERMINACIÓN 18 DE FEBRERO DE 2009.</t>
  </si>
  <si>
    <t>WILSON FABIAN PÉREZ GÓMEZ</t>
  </si>
  <si>
    <t>WILSON FABIÁN PÉREZ GÓMEZ</t>
  </si>
  <si>
    <t>RECHAZADO</t>
  </si>
  <si>
    <t>NOTA: LA CERTIFICACION APORTADA NO PRESENTA APOSTILLE, REQUISITO OBLIGATORIO DE ACUERDO AL NUMERAL 2.4.2.  DEL PLIEGO DE CONDICIONES "Documentos expedidos en el extranjero"</t>
  </si>
  <si>
    <t>NOTA: CON LA INFORMACION APORTADA EN LA PROPUESTA, LA ENTIDAD VERIFICÓ LA EXPERIENCIA GENERAL  Y DE ACUERDO CON LAS OBSERVACIONES ANOTADAS, LA PROPUESTA SE RECHAZA</t>
  </si>
  <si>
    <t>Sumar   en dos (2) Contratos 150% del Presupuesto Oficial en SMLV 2013  =  $ 4.073.865.780   = 6.911 SMLV 2013</t>
  </si>
  <si>
    <t>COMITÉ EVALUADOR (COMPONENTE TÉCNICO)</t>
  </si>
  <si>
    <t>EL PROPONENTE APORTA CERTIFICACION MEDIANTE RADICADO 2013-409-023702-2 DEL 19 DE JUNIO DE 2013 DANDO CUMPLIMIENTO AL NUMERAL 5.3.1.3. DEL PLIEGO DE CONDICIONES - "Acreditación de la experiencia"</t>
  </si>
  <si>
    <t>RECHAZADO, en cumplimiento a lo dispuesto en el numeral 2,9 del pliego de condiciones "informacion Inexacta" y en el literal j) del numeral 6,1 "Causales de Rechazo"</t>
  </si>
  <si>
    <r>
      <t>LA CERTIFICACION APORTADA ES UN DOCUMENTO OTORGADO EN EL EXTERIOR QUE NO REUNE LOS REQUSITOS DE LEGALIZACION, DE ACUERDO AL NUMERAL 2.4.2.  DEL PLIEGO DE CONDICIONES</t>
    </r>
    <r>
      <rPr>
        <i/>
        <sz val="8"/>
        <rFont val="Arial"/>
        <family val="2"/>
      </rPr>
      <t>"DOCUMENTOS EXPEDIDOS EN EL EXTRANJERO"</t>
    </r>
  </si>
  <si>
    <t>El contrato privado mediante el cual el CONSORCIO PROYECTAR subcontrató con la firma SIG SOUTHWESTERN GROUP, se surtió sin el trámite expresamente previsto en el contrato estatal principal, esto es, sin la previa autorización del contratante, así que no procede aceptar la acreditación de la experiencia a través de un subcontrato celebrado con violación de las reglas previamente establecidas y que por ello no produjo efectos respecto del contratante principal ni de terceros.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</si>
</sst>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 #,##0.00_);_(&quot;$&quot;\ * \(#,##0.00\);_(&quot;$&quot;\ * &quot;-&quot;??_);_(@_)"/>
    <numFmt numFmtId="43" formatCode="_(* #,##0.00_);_(* \(#,##0.00\);_(* &quot;-&quot;??_);_(@_)"/>
    <numFmt numFmtId="164" formatCode="_-* #,##0.00\ _€_-;\-* #,##0.00\ _€_-;_-* &quot;-&quot;??\ _€_-;_-@_-"/>
    <numFmt numFmtId="165" formatCode="_(&quot;$&quot;* #,##0.00_);_(&quot;$&quot;* \(#,##0.00\);_(&quot;$&quot;* &quot;-&quot;??_);_(@_)"/>
    <numFmt numFmtId="166" formatCode="_ * #,##0.00_ ;_ * \-#,##0.00_ ;_ * &quot;-&quot;??_ ;_ @_ "/>
    <numFmt numFmtId="167" formatCode="_ [$€-2]\ * #,##0.00_ ;_ [$€-2]\ * \-#,##0.00_ ;_ [$€-2]\ * &quot;-&quot;??_ "/>
    <numFmt numFmtId="168" formatCode="_-[$$-240A]\ * #,##0.00_ ;_-[$$-240A]\ * \-#,##0.00\ ;_-[$$-240A]\ * &quot;-&quot;??_ ;_-@_ "/>
    <numFmt numFmtId="169" formatCode="_(* #,##0_);_(* \(#,##0\);_(* &quot;-&quot;??_);_(@_)"/>
  </numFmts>
  <fonts count="30" x14ac:knownFonts="1">
    <font>
      <sz val="10"/>
      <name val="Arial"/>
    </font>
    <font>
      <sz val="11"/>
      <color theme="1"/>
      <name val="Calibri"/>
      <family val="2"/>
      <scheme val="minor"/>
    </font>
    <font>
      <sz val="11"/>
      <color theme="1"/>
      <name val="Calibri"/>
      <family val="2"/>
      <scheme val="minor"/>
    </font>
    <font>
      <sz val="10"/>
      <name val="Arial"/>
      <family val="2"/>
    </font>
    <font>
      <b/>
      <sz val="14"/>
      <name val="Times New Roman"/>
      <family val="1"/>
    </font>
    <font>
      <b/>
      <sz val="12"/>
      <name val="Times New Roman"/>
      <family val="1"/>
    </font>
    <font>
      <sz val="11"/>
      <name val="Times New Roman"/>
      <family val="1"/>
    </font>
    <font>
      <b/>
      <sz val="11"/>
      <name val="Times New Roman"/>
      <family val="1"/>
    </font>
    <font>
      <b/>
      <sz val="10"/>
      <name val="Times New Roman"/>
      <family val="1"/>
    </font>
    <font>
      <sz val="10"/>
      <color theme="1"/>
      <name val="Arial"/>
      <family val="2"/>
    </font>
    <font>
      <b/>
      <sz val="10"/>
      <name val="Arial"/>
      <family val="2"/>
    </font>
    <font>
      <sz val="11"/>
      <color indexed="8"/>
      <name val="Calibri"/>
      <family val="2"/>
    </font>
    <font>
      <sz val="12"/>
      <color theme="1"/>
      <name val="Calibri"/>
      <family val="2"/>
    </font>
    <font>
      <sz val="12"/>
      <color indexed="8"/>
      <name val="Calibri"/>
      <family val="2"/>
    </font>
    <font>
      <b/>
      <sz val="12"/>
      <name val="Arial"/>
      <family val="2"/>
    </font>
    <font>
      <sz val="8"/>
      <name val="Arial"/>
      <family val="2"/>
    </font>
    <font>
      <b/>
      <sz val="9"/>
      <name val="Arial"/>
      <family val="2"/>
    </font>
    <font>
      <sz val="10"/>
      <name val="Arial Narrow"/>
      <family val="2"/>
    </font>
    <font>
      <sz val="11"/>
      <name val="Arial"/>
      <family val="2"/>
    </font>
    <font>
      <b/>
      <sz val="12"/>
      <color rgb="FF3F3F3F"/>
      <name val="Calibri"/>
      <family val="2"/>
    </font>
    <font>
      <sz val="11"/>
      <color theme="1"/>
      <name val="Arial"/>
      <family val="2"/>
    </font>
    <font>
      <sz val="9"/>
      <name val="Arial"/>
      <family val="2"/>
    </font>
    <font>
      <b/>
      <u/>
      <sz val="14"/>
      <name val="Times New Roman"/>
      <family val="1"/>
    </font>
    <font>
      <b/>
      <sz val="11"/>
      <color theme="1"/>
      <name val="Times New Roman"/>
      <family val="1"/>
    </font>
    <font>
      <sz val="10"/>
      <name val="Arial"/>
      <family val="2"/>
    </font>
    <font>
      <b/>
      <sz val="12"/>
      <name val="Cambria"/>
      <family val="1"/>
    </font>
    <font>
      <sz val="12"/>
      <color theme="0"/>
      <name val="Arial Unicode MS"/>
      <family val="2"/>
    </font>
    <font>
      <b/>
      <sz val="8"/>
      <name val="Arial"/>
      <family val="2"/>
    </font>
    <font>
      <sz val="10"/>
      <color theme="0"/>
      <name val="Arial"/>
      <family val="2"/>
    </font>
    <font>
      <i/>
      <sz val="8"/>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rgb="FFF2F2F2"/>
      </patternFill>
    </fill>
    <fill>
      <patternFill patternType="solid">
        <fgColor rgb="FFFFFFCC"/>
      </patternFill>
    </fill>
    <fill>
      <patternFill patternType="solid">
        <fgColor rgb="FFFF0000"/>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s>
  <borders count="5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105">
    <xf numFmtId="0" fontId="0" fillId="0" borderId="0"/>
    <xf numFmtId="43" fontId="3" fillId="0" borderId="0" applyFont="0" applyFill="0" applyBorder="0" applyAlignment="0" applyProtection="0"/>
    <xf numFmtId="9" fontId="2" fillId="0" borderId="0" applyFont="0" applyFill="0" applyBorder="0" applyAlignment="0" applyProtection="0"/>
    <xf numFmtId="0" fontId="3" fillId="0" borderId="0"/>
    <xf numFmtId="43" fontId="3" fillId="0" borderId="0" applyFont="0" applyFill="0" applyBorder="0" applyAlignment="0" applyProtection="0"/>
    <xf numFmtId="0"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44" fontId="11" fillId="0" borderId="0" applyFont="0" applyFill="0" applyBorder="0" applyAlignment="0" applyProtection="0"/>
    <xf numFmtId="165" fontId="3" fillId="0" borderId="0" applyFont="0" applyFill="0" applyBorder="0" applyAlignment="0" applyProtection="0"/>
    <xf numFmtId="0" fontId="2" fillId="0" borderId="0"/>
    <xf numFmtId="0" fontId="2" fillId="0" borderId="0"/>
    <xf numFmtId="9" fontId="3" fillId="0" borderId="0" applyFont="0" applyFill="0" applyBorder="0" applyAlignment="0" applyProtection="0"/>
    <xf numFmtId="9" fontId="11" fillId="0" borderId="0" applyFont="0" applyFill="0" applyBorder="0" applyAlignment="0" applyProtection="0"/>
    <xf numFmtId="0" fontId="12" fillId="0" borderId="0"/>
    <xf numFmtId="167" fontId="11"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3" fillId="0" borderId="0" applyFont="0" applyFill="0" applyBorder="0" applyAlignment="0" applyProtection="0"/>
    <xf numFmtId="166" fontId="3" fillId="0" borderId="0" applyFont="0" applyFill="0" applyBorder="0" applyAlignment="0" applyProtection="0"/>
    <xf numFmtId="0" fontId="3" fillId="0" borderId="0"/>
    <xf numFmtId="0" fontId="12"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5" borderId="15" applyNumberFormat="0" applyFont="0" applyAlignment="0" applyProtection="0"/>
    <xf numFmtId="0" fontId="13" fillId="5" borderId="15" applyNumberFormat="0" applyFont="0" applyAlignment="0" applyProtection="0"/>
    <xf numFmtId="9" fontId="11"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9" fillId="4" borderId="14" applyNumberFormat="0" applyAlignment="0" applyProtection="0"/>
    <xf numFmtId="44" fontId="12"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24" fillId="0" borderId="0" applyFont="0" applyFill="0" applyBorder="0" applyAlignment="0" applyProtection="0"/>
  </cellStyleXfs>
  <cellXfs count="274">
    <xf numFmtId="0" fontId="0" fillId="0" borderId="0" xfId="0"/>
    <xf numFmtId="0" fontId="5" fillId="0" borderId="0" xfId="3" applyFont="1" applyAlignment="1">
      <alignment horizontal="center" vertical="center"/>
    </xf>
    <xf numFmtId="0" fontId="5" fillId="0" borderId="0" xfId="3" applyFont="1" applyAlignment="1">
      <alignment horizontal="left" vertical="center"/>
    </xf>
    <xf numFmtId="0" fontId="9" fillId="0" borderId="5" xfId="0" applyFont="1" applyBorder="1" applyAlignment="1">
      <alignment wrapText="1"/>
    </xf>
    <xf numFmtId="0" fontId="8" fillId="0" borderId="0" xfId="3" applyFont="1" applyBorder="1" applyAlignment="1">
      <alignment horizontal="center" vertical="center"/>
    </xf>
    <xf numFmtId="0" fontId="0" fillId="0" borderId="0" xfId="0" applyBorder="1"/>
    <xf numFmtId="0" fontId="8" fillId="3" borderId="0" xfId="3" applyFont="1" applyFill="1" applyBorder="1" applyAlignment="1">
      <alignment horizontal="center" vertical="center" wrapText="1"/>
    </xf>
    <xf numFmtId="0" fontId="7" fillId="2" borderId="13" xfId="3" applyFont="1" applyFill="1" applyBorder="1" applyAlignment="1">
      <alignment horizontal="center" vertical="center" wrapText="1"/>
    </xf>
    <xf numFmtId="168" fontId="6" fillId="0" borderId="8" xfId="1" applyNumberFormat="1" applyFont="1" applyBorder="1" applyAlignment="1">
      <alignment horizontal="center" vertical="center"/>
    </xf>
    <xf numFmtId="0" fontId="6" fillId="0" borderId="8" xfId="3" applyFont="1" applyBorder="1" applyAlignment="1">
      <alignment horizontal="center" vertical="center"/>
    </xf>
    <xf numFmtId="9" fontId="6" fillId="0" borderId="8" xfId="2" applyFont="1" applyBorder="1" applyAlignment="1">
      <alignment horizontal="center" vertical="center"/>
    </xf>
    <xf numFmtId="0" fontId="6" fillId="0" borderId="8" xfId="3" applyFont="1" applyBorder="1" applyAlignment="1">
      <alignment horizontal="center" vertical="center" wrapText="1"/>
    </xf>
    <xf numFmtId="9" fontId="6" fillId="0" borderId="5" xfId="2" applyFont="1" applyBorder="1" applyAlignment="1">
      <alignment horizontal="center" vertical="center"/>
    </xf>
    <xf numFmtId="14" fontId="6" fillId="0" borderId="8" xfId="3" applyNumberFormat="1" applyFont="1" applyBorder="1" applyAlignment="1">
      <alignment horizontal="center" vertical="center"/>
    </xf>
    <xf numFmtId="0" fontId="10" fillId="0" borderId="0" xfId="0" applyFont="1"/>
    <xf numFmtId="0" fontId="18" fillId="0" borderId="8" xfId="3" applyFont="1" applyFill="1" applyBorder="1" applyAlignment="1">
      <alignment horizontal="left" vertical="center" wrapText="1"/>
    </xf>
    <xf numFmtId="0" fontId="18" fillId="0" borderId="5" xfId="3" applyFont="1" applyFill="1" applyBorder="1" applyAlignment="1">
      <alignment horizontal="left" vertical="center" wrapText="1"/>
    </xf>
    <xf numFmtId="0" fontId="18" fillId="0" borderId="8" xfId="3" applyFont="1" applyBorder="1" applyAlignment="1">
      <alignment horizontal="center" vertical="center"/>
    </xf>
    <xf numFmtId="0" fontId="3" fillId="0" borderId="0" xfId="3"/>
    <xf numFmtId="0" fontId="22" fillId="0" borderId="0" xfId="3" applyFont="1" applyFill="1" applyAlignment="1">
      <alignment vertical="center"/>
    </xf>
    <xf numFmtId="0" fontId="5" fillId="0" borderId="0" xfId="3" applyFont="1" applyAlignment="1">
      <alignment horizontal="center" vertical="center"/>
    </xf>
    <xf numFmtId="0" fontId="5" fillId="0" borderId="0" xfId="3" applyFont="1" applyAlignment="1">
      <alignment horizontal="left" vertical="center"/>
    </xf>
    <xf numFmtId="0" fontId="6" fillId="2" borderId="1" xfId="3" applyFont="1" applyFill="1" applyBorder="1" applyAlignment="1">
      <alignment horizontal="center" vertical="center"/>
    </xf>
    <xf numFmtId="0" fontId="7" fillId="2" borderId="2"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0" borderId="7" xfId="3" applyFont="1" applyBorder="1" applyAlignment="1">
      <alignment horizontal="center" vertical="center"/>
    </xf>
    <xf numFmtId="0" fontId="7" fillId="0" borderId="10" xfId="3" applyFont="1" applyBorder="1" applyAlignment="1">
      <alignment horizontal="center" vertical="center"/>
    </xf>
    <xf numFmtId="0" fontId="18" fillId="0" borderId="11" xfId="3" applyFont="1" applyBorder="1" applyAlignment="1">
      <alignment horizontal="center" vertical="center"/>
    </xf>
    <xf numFmtId="0" fontId="7" fillId="0" borderId="0" xfId="3" applyFont="1" applyBorder="1" applyAlignment="1">
      <alignment horizontal="center" vertical="center"/>
    </xf>
    <xf numFmtId="0" fontId="6" fillId="0" borderId="0" xfId="3" applyFont="1" applyBorder="1" applyAlignment="1">
      <alignment vertical="center"/>
    </xf>
    <xf numFmtId="0" fontId="18" fillId="0" borderId="0" xfId="3" applyFont="1"/>
    <xf numFmtId="0" fontId="6" fillId="0" borderId="0" xfId="3" applyFont="1" applyAlignment="1">
      <alignment vertical="center"/>
    </xf>
    <xf numFmtId="168" fontId="20" fillId="0" borderId="11" xfId="51" applyNumberFormat="1" applyFont="1" applyBorder="1" applyAlignment="1">
      <alignment horizontal="center" vertical="center" wrapText="1"/>
    </xf>
    <xf numFmtId="0" fontId="3" fillId="0" borderId="0" xfId="0" applyFont="1"/>
    <xf numFmtId="168" fontId="20" fillId="0" borderId="8" xfId="51" applyNumberFormat="1" applyFont="1" applyBorder="1" applyAlignment="1">
      <alignment horizontal="center" vertical="center" wrapText="1"/>
    </xf>
    <xf numFmtId="0" fontId="3" fillId="0" borderId="0" xfId="3"/>
    <xf numFmtId="0" fontId="12" fillId="0" borderId="0" xfId="51"/>
    <xf numFmtId="0" fontId="17" fillId="0" borderId="0" xfId="3" applyFont="1" applyProtection="1">
      <protection hidden="1"/>
    </xf>
    <xf numFmtId="168" fontId="6" fillId="0" borderId="0" xfId="3" applyNumberFormat="1" applyFont="1" applyBorder="1" applyAlignment="1">
      <alignment vertical="center"/>
    </xf>
    <xf numFmtId="0" fontId="16" fillId="0" borderId="11" xfId="3" applyFont="1" applyBorder="1" applyAlignment="1">
      <alignment horizontal="center" vertical="center"/>
    </xf>
    <xf numFmtId="0" fontId="16" fillId="0" borderId="18" xfId="3" applyFont="1" applyBorder="1" applyAlignment="1">
      <alignment horizontal="center" vertical="center"/>
    </xf>
    <xf numFmtId="0" fontId="18" fillId="0" borderId="4" xfId="3" applyFont="1" applyBorder="1" applyAlignment="1">
      <alignment horizontal="center" vertical="center"/>
    </xf>
    <xf numFmtId="0" fontId="21" fillId="0" borderId="5" xfId="3" applyFont="1" applyBorder="1" applyAlignment="1">
      <alignment horizontal="center" vertical="center"/>
    </xf>
    <xf numFmtId="0" fontId="15" fillId="0" borderId="6" xfId="3" applyFont="1" applyBorder="1" applyAlignment="1">
      <alignment horizontal="center" vertical="center" wrapText="1"/>
    </xf>
    <xf numFmtId="0" fontId="18" fillId="0" borderId="7" xfId="3" applyFont="1" applyBorder="1" applyAlignment="1">
      <alignment horizontal="center" vertical="center"/>
    </xf>
    <xf numFmtId="0" fontId="21" fillId="0" borderId="8" xfId="3" applyFont="1" applyBorder="1" applyAlignment="1">
      <alignment horizontal="center" vertical="center"/>
    </xf>
    <xf numFmtId="0" fontId="5" fillId="0" borderId="0" xfId="3" applyFont="1" applyAlignment="1">
      <alignment horizontal="left" vertical="center"/>
    </xf>
    <xf numFmtId="0" fontId="5" fillId="0" borderId="0" xfId="3" applyFont="1" applyAlignment="1">
      <alignment horizontal="left" vertical="center"/>
    </xf>
    <xf numFmtId="0" fontId="8" fillId="0" borderId="0" xfId="3" applyFont="1" applyBorder="1" applyAlignment="1">
      <alignment horizontal="center" vertical="center" wrapText="1"/>
    </xf>
    <xf numFmtId="0" fontId="9" fillId="0" borderId="0" xfId="0" applyFont="1" applyBorder="1" applyAlignment="1">
      <alignment wrapText="1"/>
    </xf>
    <xf numFmtId="14" fontId="6" fillId="0" borderId="0" xfId="3" applyNumberFormat="1" applyFont="1" applyBorder="1" applyAlignment="1">
      <alignment horizontal="center" vertical="center"/>
    </xf>
    <xf numFmtId="9" fontId="6" fillId="0" borderId="0" xfId="2" applyFont="1" applyBorder="1" applyAlignment="1">
      <alignment horizontal="center" vertical="center"/>
    </xf>
    <xf numFmtId="0" fontId="6" fillId="0" borderId="0" xfId="3" applyFont="1" applyBorder="1" applyAlignment="1">
      <alignment horizontal="center" vertical="center"/>
    </xf>
    <xf numFmtId="0" fontId="6" fillId="0" borderId="0" xfId="3" applyFont="1" applyBorder="1" applyAlignment="1">
      <alignment horizontal="center" vertical="center" wrapText="1"/>
    </xf>
    <xf numFmtId="0" fontId="8" fillId="0" borderId="0" xfId="3" applyFont="1" applyBorder="1" applyAlignment="1">
      <alignment horizontal="left" vertical="center"/>
    </xf>
    <xf numFmtId="0" fontId="8" fillId="0" borderId="0" xfId="3" applyFont="1" applyBorder="1" applyAlignment="1">
      <alignment horizontal="left" vertical="center"/>
    </xf>
    <xf numFmtId="0" fontId="5" fillId="0" borderId="0" xfId="3" applyFont="1" applyAlignment="1">
      <alignment horizontal="left" vertical="center"/>
    </xf>
    <xf numFmtId="0" fontId="9" fillId="0" borderId="8" xfId="0" applyFont="1" applyBorder="1" applyAlignment="1">
      <alignment vertical="center" wrapText="1"/>
    </xf>
    <xf numFmtId="0" fontId="6" fillId="2" borderId="25" xfId="3" applyFont="1" applyFill="1" applyBorder="1" applyAlignment="1">
      <alignment horizontal="center" vertical="center"/>
    </xf>
    <xf numFmtId="0" fontId="7" fillId="2" borderId="26" xfId="3" applyFont="1" applyFill="1" applyBorder="1" applyAlignment="1">
      <alignment horizontal="center" vertical="center" wrapText="1"/>
    </xf>
    <xf numFmtId="0" fontId="8" fillId="0" borderId="8" xfId="3" applyFont="1" applyBorder="1" applyAlignment="1">
      <alignment horizontal="center" vertical="center" wrapText="1"/>
    </xf>
    <xf numFmtId="0" fontId="0" fillId="0" borderId="9" xfId="0" applyBorder="1"/>
    <xf numFmtId="0" fontId="8" fillId="0" borderId="11" xfId="3" applyFont="1" applyBorder="1" applyAlignment="1">
      <alignment horizontal="center" vertical="center" wrapText="1"/>
    </xf>
    <xf numFmtId="0" fontId="9" fillId="0" borderId="11" xfId="0" applyFont="1" applyBorder="1" applyAlignment="1">
      <alignment vertical="center" wrapText="1"/>
    </xf>
    <xf numFmtId="14" fontId="6" fillId="0" borderId="11" xfId="3" applyNumberFormat="1" applyFont="1" applyBorder="1" applyAlignment="1">
      <alignment horizontal="center" vertical="center"/>
    </xf>
    <xf numFmtId="9" fontId="6" fillId="0" borderId="11" xfId="2" applyFont="1" applyBorder="1" applyAlignment="1">
      <alignment horizontal="center" vertical="center"/>
    </xf>
    <xf numFmtId="0" fontId="6" fillId="0" borderId="11" xfId="3" applyFont="1" applyBorder="1" applyAlignment="1">
      <alignment horizontal="center" vertical="center"/>
    </xf>
    <xf numFmtId="0" fontId="6" fillId="0" borderId="11" xfId="3" applyFont="1" applyBorder="1" applyAlignment="1">
      <alignment horizontal="center" vertical="center" wrapText="1"/>
    </xf>
    <xf numFmtId="168" fontId="6" fillId="0" borderId="11" xfId="1" applyNumberFormat="1" applyFont="1" applyBorder="1" applyAlignment="1">
      <alignment horizontal="center" vertical="center"/>
    </xf>
    <xf numFmtId="0" fontId="8" fillId="0" borderId="5" xfId="3" applyFont="1" applyBorder="1" applyAlignment="1">
      <alignment horizontal="center" vertical="center" wrapText="1"/>
    </xf>
    <xf numFmtId="14" fontId="6" fillId="0" borderId="5" xfId="3" applyNumberFormat="1" applyFont="1" applyBorder="1" applyAlignment="1">
      <alignment horizontal="center" vertical="center"/>
    </xf>
    <xf numFmtId="0" fontId="6" fillId="0" borderId="5" xfId="3" applyFont="1" applyBorder="1" applyAlignment="1">
      <alignment horizontal="center" vertical="center" wrapText="1"/>
    </xf>
    <xf numFmtId="0" fontId="0" fillId="0" borderId="12" xfId="0" applyBorder="1"/>
    <xf numFmtId="0" fontId="5" fillId="0" borderId="0" xfId="3" applyFont="1" applyAlignment="1">
      <alignment vertical="center"/>
    </xf>
    <xf numFmtId="0" fontId="23" fillId="7" borderId="0" xfId="3" applyFont="1" applyFill="1" applyBorder="1" applyAlignment="1"/>
    <xf numFmtId="0" fontId="5" fillId="0" borderId="0" xfId="3" applyFont="1" applyAlignment="1">
      <alignment horizontal="center" vertical="center"/>
    </xf>
    <xf numFmtId="0" fontId="23" fillId="6" borderId="0" xfId="3" applyFont="1" applyFill="1" applyBorder="1" applyAlignment="1"/>
    <xf numFmtId="0" fontId="10" fillId="0" borderId="5" xfId="3" applyFont="1" applyBorder="1" applyAlignment="1">
      <alignment horizontal="center" vertical="center" wrapText="1"/>
    </xf>
    <xf numFmtId="0" fontId="10" fillId="0" borderId="0" xfId="3" applyFont="1" applyAlignment="1">
      <alignment horizontal="center"/>
    </xf>
    <xf numFmtId="43" fontId="14" fillId="8" borderId="36" xfId="1" applyFont="1" applyFill="1" applyBorder="1" applyAlignment="1">
      <alignment horizontal="center"/>
    </xf>
    <xf numFmtId="169" fontId="14" fillId="8" borderId="23" xfId="1" applyNumberFormat="1" applyFont="1" applyFill="1" applyBorder="1" applyAlignment="1"/>
    <xf numFmtId="0" fontId="26" fillId="0" borderId="0" xfId="0" applyFont="1"/>
    <xf numFmtId="0" fontId="8" fillId="9" borderId="16" xfId="3" applyFont="1" applyFill="1" applyBorder="1" applyAlignment="1">
      <alignment horizontal="center" vertical="center" wrapText="1"/>
    </xf>
    <xf numFmtId="4" fontId="10" fillId="9" borderId="6" xfId="0" applyNumberFormat="1" applyFont="1" applyFill="1" applyBorder="1" applyAlignment="1">
      <alignment horizontal="center" vertical="center"/>
    </xf>
    <xf numFmtId="0" fontId="10" fillId="9" borderId="7" xfId="0" applyFont="1" applyFill="1" applyBorder="1" applyAlignment="1">
      <alignment horizontal="center"/>
    </xf>
    <xf numFmtId="0" fontId="10" fillId="9" borderId="10" xfId="0" applyFont="1" applyFill="1" applyBorder="1" applyAlignment="1">
      <alignment horizontal="center"/>
    </xf>
    <xf numFmtId="0" fontId="9" fillId="0" borderId="5" xfId="0" applyFont="1" applyBorder="1" applyAlignment="1">
      <alignment vertical="center" wrapText="1"/>
    </xf>
    <xf numFmtId="0" fontId="27" fillId="0" borderId="9" xfId="0" applyFont="1" applyBorder="1" applyAlignment="1">
      <alignment vertical="center" wrapText="1"/>
    </xf>
    <xf numFmtId="0" fontId="7" fillId="0" borderId="4" xfId="3" applyFont="1" applyBorder="1" applyAlignment="1">
      <alignment horizontal="center" vertical="center"/>
    </xf>
    <xf numFmtId="168" fontId="20" fillId="0" borderId="5" xfId="51" applyNumberFormat="1" applyFont="1" applyBorder="1" applyAlignment="1">
      <alignment horizontal="center" vertical="center" wrapText="1"/>
    </xf>
    <xf numFmtId="0" fontId="18" fillId="0" borderId="5" xfId="3" applyFont="1" applyBorder="1" applyAlignment="1">
      <alignment horizontal="center" vertical="center"/>
    </xf>
    <xf numFmtId="0" fontId="0" fillId="0" borderId="6" xfId="0" applyBorder="1"/>
    <xf numFmtId="0" fontId="18" fillId="0" borderId="10" xfId="3" applyFont="1" applyBorder="1" applyAlignment="1">
      <alignment horizontal="center" vertical="center"/>
    </xf>
    <xf numFmtId="0" fontId="18" fillId="0" borderId="11" xfId="3" applyFont="1" applyFill="1" applyBorder="1" applyAlignment="1">
      <alignment horizontal="left" vertical="center" wrapText="1"/>
    </xf>
    <xf numFmtId="0" fontId="21" fillId="0" borderId="11" xfId="3" applyFont="1" applyBorder="1" applyAlignment="1">
      <alignment horizontal="center" vertical="center"/>
    </xf>
    <xf numFmtId="0" fontId="15" fillId="0" borderId="12" xfId="3" applyFont="1" applyBorder="1" applyAlignment="1">
      <alignment horizontal="center" vertical="center"/>
    </xf>
    <xf numFmtId="0" fontId="17" fillId="0" borderId="0" xfId="3" applyFont="1" applyAlignment="1" applyProtection="1">
      <alignment vertical="top" wrapText="1"/>
      <protection hidden="1"/>
    </xf>
    <xf numFmtId="169" fontId="28" fillId="0" borderId="0" xfId="1" applyNumberFormat="1" applyFont="1"/>
    <xf numFmtId="0" fontId="28" fillId="0" borderId="0" xfId="0" applyFont="1"/>
    <xf numFmtId="0" fontId="10" fillId="0" borderId="5" xfId="3" applyFont="1" applyBorder="1" applyAlignment="1">
      <alignment horizontal="center" vertical="center"/>
    </xf>
    <xf numFmtId="0" fontId="8" fillId="10" borderId="4" xfId="3" applyFont="1" applyFill="1" applyBorder="1" applyAlignment="1">
      <alignment horizontal="center" vertical="center"/>
    </xf>
    <xf numFmtId="0" fontId="8" fillId="10" borderId="5" xfId="3" applyFont="1" applyFill="1" applyBorder="1" applyAlignment="1">
      <alignment horizontal="center" vertical="center" wrapText="1"/>
    </xf>
    <xf numFmtId="0" fontId="9" fillId="10" borderId="5" xfId="0" applyFont="1" applyFill="1" applyBorder="1" applyAlignment="1">
      <alignment wrapText="1"/>
    </xf>
    <xf numFmtId="14" fontId="6" fillId="10" borderId="5" xfId="3" applyNumberFormat="1" applyFont="1" applyFill="1" applyBorder="1" applyAlignment="1">
      <alignment horizontal="center" vertical="center"/>
    </xf>
    <xf numFmtId="9" fontId="6" fillId="10" borderId="5" xfId="2" applyFont="1" applyFill="1" applyBorder="1" applyAlignment="1">
      <alignment horizontal="center" vertical="center"/>
    </xf>
    <xf numFmtId="0" fontId="6" fillId="10" borderId="5" xfId="3" applyFont="1" applyFill="1" applyBorder="1" applyAlignment="1">
      <alignment horizontal="center" vertical="center" wrapText="1"/>
    </xf>
    <xf numFmtId="168" fontId="20" fillId="10" borderId="5" xfId="1" applyNumberFormat="1" applyFont="1" applyFill="1" applyBorder="1" applyAlignment="1">
      <alignment horizontal="center" vertical="center" wrapText="1"/>
    </xf>
    <xf numFmtId="4" fontId="20" fillId="10" borderId="5" xfId="0" applyNumberFormat="1" applyFont="1" applyFill="1" applyBorder="1" applyAlignment="1">
      <alignment horizontal="center" vertical="center" wrapText="1"/>
    </xf>
    <xf numFmtId="0" fontId="18" fillId="10" borderId="5" xfId="0" applyFont="1" applyFill="1" applyBorder="1" applyAlignment="1">
      <alignment horizontal="center" vertical="center" wrapText="1"/>
    </xf>
    <xf numFmtId="4" fontId="0" fillId="10" borderId="6" xfId="0" applyNumberFormat="1" applyFill="1" applyBorder="1" applyAlignment="1">
      <alignment horizontal="center" vertical="center"/>
    </xf>
    <xf numFmtId="0" fontId="8" fillId="10" borderId="7" xfId="3" applyFont="1" applyFill="1" applyBorder="1" applyAlignment="1">
      <alignment horizontal="center" vertical="center"/>
    </xf>
    <xf numFmtId="0" fontId="8" fillId="10" borderId="8" xfId="3" applyFont="1" applyFill="1" applyBorder="1" applyAlignment="1">
      <alignment horizontal="center" vertical="center" wrapText="1"/>
    </xf>
    <xf numFmtId="0" fontId="9" fillId="10" borderId="8" xfId="0" applyFont="1" applyFill="1" applyBorder="1" applyAlignment="1">
      <alignment wrapText="1"/>
    </xf>
    <xf numFmtId="14" fontId="6" fillId="10" borderId="8" xfId="3" applyNumberFormat="1" applyFont="1" applyFill="1" applyBorder="1" applyAlignment="1">
      <alignment horizontal="center" vertical="center"/>
    </xf>
    <xf numFmtId="9" fontId="6" fillId="10" borderId="8" xfId="2" applyFont="1" applyFill="1" applyBorder="1" applyAlignment="1">
      <alignment horizontal="center" vertical="center"/>
    </xf>
    <xf numFmtId="0" fontId="6" fillId="10" borderId="8" xfId="3" applyFont="1" applyFill="1" applyBorder="1" applyAlignment="1">
      <alignment horizontal="center" vertical="center"/>
    </xf>
    <xf numFmtId="0" fontId="6" fillId="10" borderId="8" xfId="3" applyFont="1" applyFill="1" applyBorder="1" applyAlignment="1">
      <alignment horizontal="center" vertical="center" wrapText="1"/>
    </xf>
    <xf numFmtId="168" fontId="6" fillId="10" borderId="8" xfId="1" applyNumberFormat="1" applyFont="1" applyFill="1" applyBorder="1" applyAlignment="1">
      <alignment horizontal="center" vertical="center"/>
    </xf>
    <xf numFmtId="4" fontId="20" fillId="10" borderId="8" xfId="0" applyNumberFormat="1" applyFont="1" applyFill="1" applyBorder="1" applyAlignment="1">
      <alignment horizontal="center" vertical="center" wrapText="1"/>
    </xf>
    <xf numFmtId="0" fontId="18" fillId="10" borderId="8" xfId="0" applyFont="1" applyFill="1" applyBorder="1" applyAlignment="1">
      <alignment horizontal="center" vertical="center" wrapText="1"/>
    </xf>
    <xf numFmtId="0" fontId="0" fillId="10" borderId="9" xfId="0" applyFill="1" applyBorder="1" applyAlignment="1">
      <alignment horizontal="center"/>
    </xf>
    <xf numFmtId="0" fontId="18" fillId="10" borderId="8" xfId="0" applyFont="1" applyFill="1" applyBorder="1" applyAlignment="1">
      <alignment horizontal="center" vertical="center"/>
    </xf>
    <xf numFmtId="0" fontId="0" fillId="10" borderId="8" xfId="0" applyFill="1" applyBorder="1" applyAlignment="1">
      <alignment horizontal="center"/>
    </xf>
    <xf numFmtId="0" fontId="8" fillId="10" borderId="10" xfId="3" applyFont="1" applyFill="1" applyBorder="1" applyAlignment="1">
      <alignment horizontal="center" vertical="center"/>
    </xf>
    <xf numFmtId="0" fontId="8" fillId="10" borderId="11" xfId="3" applyFont="1" applyFill="1" applyBorder="1" applyAlignment="1">
      <alignment horizontal="center" vertical="center" wrapText="1"/>
    </xf>
    <xf numFmtId="0" fontId="9" fillId="10" borderId="11" xfId="0" applyFont="1" applyFill="1" applyBorder="1" applyAlignment="1">
      <alignment wrapText="1"/>
    </xf>
    <xf numFmtId="14" fontId="6" fillId="10" borderId="11" xfId="3" applyNumberFormat="1" applyFont="1" applyFill="1" applyBorder="1" applyAlignment="1">
      <alignment horizontal="center" vertical="center"/>
    </xf>
    <xf numFmtId="9" fontId="6" fillId="10" borderId="11" xfId="2" applyFont="1" applyFill="1" applyBorder="1" applyAlignment="1">
      <alignment horizontal="center" vertical="center"/>
    </xf>
    <xf numFmtId="0" fontId="6" fillId="10" borderId="11" xfId="3" applyFont="1" applyFill="1" applyBorder="1" applyAlignment="1">
      <alignment horizontal="center" vertical="center"/>
    </xf>
    <xf numFmtId="0" fontId="6" fillId="10" borderId="11" xfId="3" applyFont="1" applyFill="1" applyBorder="1" applyAlignment="1">
      <alignment horizontal="center" vertical="center" wrapText="1"/>
    </xf>
    <xf numFmtId="168" fontId="6" fillId="10" borderId="11" xfId="1" applyNumberFormat="1" applyFont="1" applyFill="1" applyBorder="1" applyAlignment="1">
      <alignment horizontal="center" vertical="center"/>
    </xf>
    <xf numFmtId="4" fontId="20" fillId="10" borderId="11" xfId="0" applyNumberFormat="1" applyFont="1" applyFill="1" applyBorder="1" applyAlignment="1">
      <alignment horizontal="center" vertical="center" wrapText="1"/>
    </xf>
    <xf numFmtId="0" fontId="18" fillId="10" borderId="11" xfId="0" applyFont="1" applyFill="1" applyBorder="1" applyAlignment="1">
      <alignment horizontal="center" vertical="center"/>
    </xf>
    <xf numFmtId="0" fontId="0" fillId="10" borderId="11" xfId="0" applyFill="1" applyBorder="1" applyAlignment="1">
      <alignment horizontal="center"/>
    </xf>
    <xf numFmtId="0" fontId="0" fillId="10" borderId="12" xfId="0" applyFill="1" applyBorder="1" applyAlignment="1">
      <alignment horizontal="center"/>
    </xf>
    <xf numFmtId="0" fontId="9" fillId="10" borderId="5" xfId="0" applyFont="1" applyFill="1" applyBorder="1" applyAlignment="1">
      <alignment vertical="center" wrapText="1"/>
    </xf>
    <xf numFmtId="4" fontId="0" fillId="10" borderId="5" xfId="0" applyNumberFormat="1" applyFill="1" applyBorder="1" applyAlignment="1">
      <alignment horizontal="center" vertical="center"/>
    </xf>
    <xf numFmtId="0" fontId="9" fillId="10" borderId="8" xfId="0" applyFont="1" applyFill="1" applyBorder="1" applyAlignment="1">
      <alignment vertical="center" wrapText="1"/>
    </xf>
    <xf numFmtId="0" fontId="0" fillId="10" borderId="8" xfId="0" applyFill="1" applyBorder="1" applyAlignment="1">
      <alignment horizontal="center" vertical="center"/>
    </xf>
    <xf numFmtId="0" fontId="9" fillId="10" borderId="11" xfId="0" applyFont="1" applyFill="1" applyBorder="1" applyAlignment="1">
      <alignment vertical="center" wrapText="1"/>
    </xf>
    <xf numFmtId="4" fontId="0" fillId="10" borderId="11" xfId="0" applyNumberFormat="1" applyFill="1" applyBorder="1" applyAlignment="1">
      <alignment horizontal="center" vertical="center"/>
    </xf>
    <xf numFmtId="4" fontId="0" fillId="10" borderId="12" xfId="0" applyNumberFormat="1" applyFill="1" applyBorder="1" applyAlignment="1">
      <alignment horizontal="center" vertical="center"/>
    </xf>
    <xf numFmtId="0" fontId="8" fillId="10" borderId="21" xfId="3" applyFont="1" applyFill="1" applyBorder="1" applyAlignment="1">
      <alignment horizontal="center" vertical="center"/>
    </xf>
    <xf numFmtId="0" fontId="8" fillId="10" borderId="22" xfId="3" applyFont="1" applyFill="1" applyBorder="1" applyAlignment="1">
      <alignment horizontal="center" vertical="center" wrapText="1"/>
    </xf>
    <xf numFmtId="0" fontId="9" fillId="10" borderId="22" xfId="0" applyFont="1" applyFill="1" applyBorder="1" applyAlignment="1">
      <alignment vertical="center" wrapText="1"/>
    </xf>
    <xf numFmtId="14" fontId="6" fillId="10" borderId="22" xfId="3" applyNumberFormat="1" applyFont="1" applyFill="1" applyBorder="1" applyAlignment="1">
      <alignment horizontal="center" vertical="center"/>
    </xf>
    <xf numFmtId="9" fontId="6" fillId="10" borderId="22" xfId="2" applyFont="1" applyFill="1" applyBorder="1" applyAlignment="1">
      <alignment horizontal="center" vertical="center"/>
    </xf>
    <xf numFmtId="0" fontId="6" fillId="10" borderId="22" xfId="3" applyFont="1" applyFill="1" applyBorder="1" applyAlignment="1">
      <alignment horizontal="center" vertical="center" wrapText="1"/>
    </xf>
    <xf numFmtId="168" fontId="20" fillId="10" borderId="22" xfId="1" applyNumberFormat="1" applyFont="1" applyFill="1" applyBorder="1" applyAlignment="1">
      <alignment horizontal="center" vertical="center" wrapText="1"/>
    </xf>
    <xf numFmtId="4" fontId="20" fillId="10" borderId="22" xfId="0" applyNumberFormat="1" applyFont="1" applyFill="1" applyBorder="1" applyAlignment="1">
      <alignment horizontal="center" vertical="center" wrapText="1"/>
    </xf>
    <xf numFmtId="0" fontId="18" fillId="10" borderId="22" xfId="0" applyFont="1" applyFill="1" applyBorder="1" applyAlignment="1">
      <alignment horizontal="center" vertical="center" wrapText="1"/>
    </xf>
    <xf numFmtId="4" fontId="0" fillId="10" borderId="22" xfId="0" applyNumberFormat="1" applyFill="1" applyBorder="1" applyAlignment="1">
      <alignment vertical="center"/>
    </xf>
    <xf numFmtId="4" fontId="0" fillId="10" borderId="8" xfId="0" applyNumberFormat="1" applyFill="1" applyBorder="1" applyAlignment="1">
      <alignment vertical="center"/>
    </xf>
    <xf numFmtId="168" fontId="20" fillId="10" borderId="8" xfId="1" applyNumberFormat="1" applyFont="1" applyFill="1" applyBorder="1" applyAlignment="1">
      <alignment horizontal="center" vertical="center" wrapText="1"/>
    </xf>
    <xf numFmtId="0" fontId="0" fillId="10" borderId="8" xfId="0" applyFill="1" applyBorder="1"/>
    <xf numFmtId="0" fontId="7" fillId="10" borderId="4" xfId="3" applyFont="1" applyFill="1" applyBorder="1" applyAlignment="1">
      <alignment horizontal="center" vertical="center"/>
    </xf>
    <xf numFmtId="168" fontId="6" fillId="10" borderId="5" xfId="1" applyNumberFormat="1" applyFont="1" applyFill="1" applyBorder="1" applyAlignment="1">
      <alignment horizontal="center" vertical="center"/>
    </xf>
    <xf numFmtId="0" fontId="6" fillId="10" borderId="5" xfId="3" applyFont="1" applyFill="1" applyBorder="1" applyAlignment="1">
      <alignment horizontal="center" vertical="center"/>
    </xf>
    <xf numFmtId="0" fontId="18" fillId="10" borderId="5" xfId="3" applyFont="1" applyFill="1" applyBorder="1" applyAlignment="1">
      <alignment horizontal="center" vertical="center"/>
    </xf>
    <xf numFmtId="0" fontId="7" fillId="10" borderId="7" xfId="3" applyFont="1" applyFill="1" applyBorder="1" applyAlignment="1">
      <alignment horizontal="center" vertical="center"/>
    </xf>
    <xf numFmtId="168" fontId="20" fillId="10" borderId="8" xfId="51" applyNumberFormat="1" applyFont="1" applyFill="1" applyBorder="1" applyAlignment="1">
      <alignment horizontal="center" vertical="center" wrapText="1"/>
    </xf>
    <xf numFmtId="0" fontId="21" fillId="10" borderId="5" xfId="3" applyFont="1" applyFill="1" applyBorder="1" applyAlignment="1">
      <alignment horizontal="center" vertical="center"/>
    </xf>
    <xf numFmtId="0" fontId="21" fillId="10" borderId="8" xfId="3" applyFont="1" applyFill="1" applyBorder="1" applyAlignment="1">
      <alignment horizontal="center" vertical="center"/>
    </xf>
    <xf numFmtId="0" fontId="21" fillId="10" borderId="11" xfId="3" applyFont="1" applyFill="1" applyBorder="1" applyAlignment="1">
      <alignment horizontal="center" vertical="center"/>
    </xf>
    <xf numFmtId="0" fontId="15" fillId="0" borderId="9" xfId="3" applyFont="1" applyBorder="1" applyAlignment="1">
      <alignment horizontal="left" vertical="center" wrapText="1"/>
    </xf>
    <xf numFmtId="0" fontId="18" fillId="10" borderId="5" xfId="0" applyFont="1" applyFill="1" applyBorder="1" applyAlignment="1">
      <alignment horizontal="left" vertical="center" wrapText="1"/>
    </xf>
    <xf numFmtId="0" fontId="18" fillId="10" borderId="8" xfId="0" applyFont="1" applyFill="1" applyBorder="1" applyAlignment="1">
      <alignment horizontal="left" vertical="center" wrapText="1"/>
    </xf>
    <xf numFmtId="0" fontId="15" fillId="0" borderId="9" xfId="0" applyFont="1" applyBorder="1" applyAlignment="1">
      <alignment vertical="center" wrapText="1"/>
    </xf>
    <xf numFmtId="0" fontId="15" fillId="0" borderId="42" xfId="3" applyFont="1" applyBorder="1" applyAlignment="1">
      <alignment horizontal="left" vertical="center" wrapText="1"/>
    </xf>
    <xf numFmtId="0" fontId="27" fillId="0" borderId="39" xfId="3" applyFont="1" applyBorder="1" applyAlignment="1">
      <alignment horizontal="left" vertical="center" wrapText="1"/>
    </xf>
    <xf numFmtId="0" fontId="18" fillId="0" borderId="37" xfId="3" applyFont="1" applyBorder="1" applyAlignment="1">
      <alignment horizontal="center" vertical="center"/>
    </xf>
    <xf numFmtId="0" fontId="18" fillId="0" borderId="38" xfId="3" applyFont="1" applyFill="1" applyBorder="1" applyAlignment="1">
      <alignment horizontal="center" vertical="center" wrapText="1"/>
    </xf>
    <xf numFmtId="0" fontId="21" fillId="0" borderId="38" xfId="3" applyFont="1" applyBorder="1" applyAlignment="1">
      <alignment horizontal="center" vertical="center"/>
    </xf>
    <xf numFmtId="4" fontId="0" fillId="10" borderId="24" xfId="0" applyNumberFormat="1" applyFill="1" applyBorder="1" applyAlignment="1">
      <alignment vertical="center"/>
    </xf>
    <xf numFmtId="0" fontId="0" fillId="10" borderId="23" xfId="0" applyFill="1" applyBorder="1"/>
    <xf numFmtId="0" fontId="0" fillId="10" borderId="23" xfId="0" applyFill="1" applyBorder="1" applyAlignment="1">
      <alignment horizontal="center"/>
    </xf>
    <xf numFmtId="0" fontId="21" fillId="10" borderId="38" xfId="3" applyFont="1" applyFill="1" applyBorder="1" applyAlignment="1">
      <alignment horizontal="center" vertical="center"/>
    </xf>
    <xf numFmtId="0" fontId="8" fillId="10" borderId="8" xfId="3" applyFont="1" applyFill="1" applyBorder="1" applyAlignment="1">
      <alignment horizontal="center" vertical="center" wrapText="1"/>
    </xf>
    <xf numFmtId="14" fontId="6" fillId="10" borderId="8" xfId="3" applyNumberFormat="1" applyFont="1" applyFill="1" applyBorder="1" applyAlignment="1">
      <alignment horizontal="center" vertical="center"/>
    </xf>
    <xf numFmtId="9" fontId="6" fillId="10" borderId="8" xfId="2" applyFont="1" applyFill="1" applyBorder="1" applyAlignment="1">
      <alignment horizontal="center" vertical="center"/>
    </xf>
    <xf numFmtId="0" fontId="6" fillId="10" borderId="8" xfId="3" applyFont="1" applyFill="1" applyBorder="1" applyAlignment="1">
      <alignment horizontal="center" vertical="center"/>
    </xf>
    <xf numFmtId="4" fontId="0" fillId="10" borderId="8" xfId="0" applyNumberFormat="1" applyFill="1" applyBorder="1" applyAlignment="1">
      <alignment horizontal="center" vertical="center"/>
    </xf>
    <xf numFmtId="0" fontId="6" fillId="10" borderId="8" xfId="3" applyFont="1" applyFill="1" applyBorder="1" applyAlignment="1">
      <alignment horizontal="center" vertical="center" wrapText="1"/>
    </xf>
    <xf numFmtId="168" fontId="6" fillId="10" borderId="8" xfId="1" applyNumberFormat="1" applyFont="1" applyFill="1" applyBorder="1" applyAlignment="1">
      <alignment horizontal="center" vertical="center"/>
    </xf>
    <xf numFmtId="4" fontId="20" fillId="10" borderId="8" xfId="0" applyNumberFormat="1" applyFont="1" applyFill="1" applyBorder="1" applyAlignment="1">
      <alignment horizontal="center" vertical="center" wrapText="1"/>
    </xf>
    <xf numFmtId="0" fontId="3" fillId="0" borderId="9" xfId="0" applyFont="1" applyBorder="1" applyAlignment="1">
      <alignment vertical="center" wrapText="1"/>
    </xf>
    <xf numFmtId="0" fontId="15" fillId="0" borderId="54" xfId="3" applyFont="1" applyBorder="1" applyAlignment="1">
      <alignment horizontal="left" vertical="center" wrapText="1"/>
    </xf>
    <xf numFmtId="0" fontId="17" fillId="0" borderId="0" xfId="3" applyFont="1" applyAlignment="1" applyProtection="1">
      <alignment vertical="center"/>
      <protection hidden="1"/>
    </xf>
    <xf numFmtId="0" fontId="27" fillId="0" borderId="48" xfId="0" applyFont="1" applyBorder="1" applyAlignment="1">
      <alignment vertical="center" wrapText="1"/>
    </xf>
    <xf numFmtId="0" fontId="15" fillId="0" borderId="8" xfId="3" applyFont="1" applyFill="1" applyBorder="1" applyAlignment="1">
      <alignment horizontal="center" vertical="center" wrapText="1"/>
    </xf>
    <xf numFmtId="0" fontId="4" fillId="0" borderId="0" xfId="3" applyFont="1" applyAlignment="1">
      <alignment horizontal="left" vertical="center"/>
    </xf>
    <xf numFmtId="0" fontId="4" fillId="0" borderId="0" xfId="3" applyFont="1" applyAlignment="1">
      <alignment horizontal="center" vertical="center" wrapText="1"/>
    </xf>
    <xf numFmtId="0" fontId="4" fillId="0" borderId="0" xfId="0" applyFont="1" applyFill="1" applyAlignment="1">
      <alignment horizontal="center" vertical="center"/>
    </xf>
    <xf numFmtId="44" fontId="25" fillId="8" borderId="8" xfId="104" applyFont="1" applyFill="1" applyBorder="1" applyAlignment="1">
      <alignment vertical="center"/>
    </xf>
    <xf numFmtId="0" fontId="5" fillId="8" borderId="34" xfId="3" applyFont="1" applyFill="1" applyBorder="1" applyAlignment="1">
      <alignment horizontal="center" vertical="center"/>
    </xf>
    <xf numFmtId="0" fontId="5" fillId="8" borderId="35" xfId="3" applyFont="1" applyFill="1" applyBorder="1" applyAlignment="1">
      <alignment horizontal="center" vertical="center"/>
    </xf>
    <xf numFmtId="0" fontId="5" fillId="8" borderId="24" xfId="3" applyFont="1" applyFill="1" applyBorder="1" applyAlignment="1">
      <alignment horizontal="center" vertical="center"/>
    </xf>
    <xf numFmtId="0" fontId="5" fillId="8" borderId="20" xfId="3" applyFont="1" applyFill="1" applyBorder="1" applyAlignment="1">
      <alignment horizontal="center" vertical="center"/>
    </xf>
    <xf numFmtId="168" fontId="7" fillId="9" borderId="32" xfId="3" applyNumberFormat="1" applyFont="1" applyFill="1" applyBorder="1" applyAlignment="1">
      <alignment horizontal="center" vertical="center"/>
    </xf>
    <xf numFmtId="168" fontId="7" fillId="9" borderId="19" xfId="3" applyNumberFormat="1" applyFont="1" applyFill="1" applyBorder="1" applyAlignment="1">
      <alignment horizontal="center" vertical="center"/>
    </xf>
    <xf numFmtId="0" fontId="8" fillId="9" borderId="31" xfId="3" applyFont="1" applyFill="1" applyBorder="1" applyAlignment="1">
      <alignment horizontal="left" vertical="center" wrapText="1"/>
    </xf>
    <xf numFmtId="0" fontId="8" fillId="9" borderId="29" xfId="3" applyFont="1" applyFill="1" applyBorder="1" applyAlignment="1">
      <alignment horizontal="left" vertical="center" wrapText="1"/>
    </xf>
    <xf numFmtId="0" fontId="8" fillId="9" borderId="30" xfId="3" applyFont="1" applyFill="1" applyBorder="1" applyAlignment="1">
      <alignment horizontal="left" vertical="center" wrapText="1"/>
    </xf>
    <xf numFmtId="0" fontId="14" fillId="9" borderId="23" xfId="0" applyFont="1" applyFill="1" applyBorder="1" applyAlignment="1">
      <alignment horizontal="center" vertical="center"/>
    </xf>
    <xf numFmtId="0" fontId="14" fillId="9" borderId="29" xfId="0" applyFont="1" applyFill="1" applyBorder="1" applyAlignment="1">
      <alignment horizontal="center" vertical="center"/>
    </xf>
    <xf numFmtId="0" fontId="14" fillId="9" borderId="30" xfId="0" applyFont="1" applyFill="1" applyBorder="1" applyAlignment="1">
      <alignment horizontal="center" vertical="center"/>
    </xf>
    <xf numFmtId="0" fontId="14" fillId="9" borderId="18" xfId="0" applyFont="1" applyFill="1" applyBorder="1" applyAlignment="1">
      <alignment horizontal="center" vertical="center"/>
    </xf>
    <xf numFmtId="0" fontId="14" fillId="9" borderId="27" xfId="0" applyFont="1" applyFill="1" applyBorder="1" applyAlignment="1">
      <alignment horizontal="center" vertical="center"/>
    </xf>
    <xf numFmtId="0" fontId="14" fillId="9" borderId="28" xfId="0" applyFont="1" applyFill="1" applyBorder="1" applyAlignment="1">
      <alignment horizontal="center" vertical="center"/>
    </xf>
    <xf numFmtId="0" fontId="5" fillId="0" borderId="0" xfId="3" applyFont="1" applyAlignment="1">
      <alignment horizontal="center" vertical="center"/>
    </xf>
    <xf numFmtId="0" fontId="8" fillId="0" borderId="0" xfId="3" applyFont="1" applyBorder="1" applyAlignment="1">
      <alignment horizontal="left" vertical="center"/>
    </xf>
    <xf numFmtId="4" fontId="0" fillId="10" borderId="5" xfId="0" applyNumberFormat="1" applyFill="1" applyBorder="1" applyAlignment="1">
      <alignment horizontal="center" vertical="center"/>
    </xf>
    <xf numFmtId="0" fontId="0" fillId="10" borderId="8" xfId="0" applyFill="1" applyBorder="1" applyAlignment="1">
      <alignment horizontal="center" vertical="center"/>
    </xf>
    <xf numFmtId="0" fontId="5" fillId="0" borderId="33" xfId="3" applyFont="1" applyBorder="1" applyAlignment="1">
      <alignment horizontal="center" vertical="center"/>
    </xf>
    <xf numFmtId="0" fontId="27" fillId="0" borderId="39" xfId="3" applyFont="1" applyBorder="1" applyAlignment="1">
      <alignment horizontal="left" vertical="center" wrapText="1"/>
    </xf>
    <xf numFmtId="0" fontId="27" fillId="0" borderId="42" xfId="3" applyFont="1" applyBorder="1" applyAlignment="1">
      <alignment horizontal="left" vertical="center" wrapText="1"/>
    </xf>
    <xf numFmtId="0" fontId="8" fillId="9" borderId="46" xfId="3" applyFont="1" applyFill="1" applyBorder="1" applyAlignment="1">
      <alignment horizontal="left" vertical="center" wrapText="1"/>
    </xf>
    <xf numFmtId="0" fontId="8" fillId="9" borderId="45" xfId="3" applyFont="1" applyFill="1" applyBorder="1" applyAlignment="1">
      <alignment horizontal="left" vertical="center" wrapText="1"/>
    </xf>
    <xf numFmtId="0" fontId="8" fillId="9" borderId="47" xfId="3" applyFont="1" applyFill="1" applyBorder="1" applyAlignment="1">
      <alignment horizontal="left" vertical="center" wrapText="1"/>
    </xf>
    <xf numFmtId="0" fontId="8" fillId="9" borderId="48" xfId="3" applyFont="1" applyFill="1" applyBorder="1" applyAlignment="1">
      <alignment horizontal="left" vertical="center" wrapText="1"/>
    </xf>
    <xf numFmtId="0" fontId="8" fillId="9" borderId="0" xfId="3" applyFont="1" applyFill="1" applyBorder="1" applyAlignment="1">
      <alignment horizontal="left" vertical="center" wrapText="1"/>
    </xf>
    <xf numFmtId="0" fontId="8" fillId="9" borderId="49" xfId="3" applyFont="1" applyFill="1" applyBorder="1" applyAlignment="1">
      <alignment horizontal="left" vertical="center" wrapText="1"/>
    </xf>
    <xf numFmtId="0" fontId="8" fillId="9" borderId="50" xfId="3" applyFont="1" applyFill="1" applyBorder="1" applyAlignment="1">
      <alignment horizontal="left" vertical="center" wrapText="1"/>
    </xf>
    <xf numFmtId="0" fontId="8" fillId="9" borderId="33" xfId="3" applyFont="1" applyFill="1" applyBorder="1" applyAlignment="1">
      <alignment horizontal="left" vertical="center" wrapText="1"/>
    </xf>
    <xf numFmtId="0" fontId="8" fillId="9" borderId="51" xfId="3" applyFont="1" applyFill="1" applyBorder="1" applyAlignment="1">
      <alignment horizontal="left" vertical="center" wrapText="1"/>
    </xf>
    <xf numFmtId="0" fontId="6" fillId="10" borderId="8" xfId="3" applyFont="1" applyFill="1" applyBorder="1" applyAlignment="1">
      <alignment horizontal="center" vertical="center" wrapText="1"/>
    </xf>
    <xf numFmtId="0" fontId="6" fillId="10" borderId="11" xfId="3" applyFont="1" applyFill="1" applyBorder="1" applyAlignment="1">
      <alignment horizontal="center" vertical="center" wrapText="1"/>
    </xf>
    <xf numFmtId="168" fontId="6" fillId="10" borderId="8" xfId="1" applyNumberFormat="1" applyFont="1" applyFill="1" applyBorder="1" applyAlignment="1">
      <alignment horizontal="center" vertical="center"/>
    </xf>
    <xf numFmtId="168" fontId="6" fillId="10" borderId="11" xfId="1" applyNumberFormat="1" applyFont="1" applyFill="1" applyBorder="1" applyAlignment="1">
      <alignment horizontal="center" vertical="center"/>
    </xf>
    <xf numFmtId="4" fontId="20" fillId="10" borderId="8" xfId="0" applyNumberFormat="1" applyFont="1" applyFill="1" applyBorder="1" applyAlignment="1">
      <alignment horizontal="center" vertical="center" wrapText="1"/>
    </xf>
    <xf numFmtId="4" fontId="20" fillId="10" borderId="11" xfId="0" applyNumberFormat="1" applyFont="1" applyFill="1" applyBorder="1" applyAlignment="1">
      <alignment horizontal="center" vertical="center" wrapText="1"/>
    </xf>
    <xf numFmtId="0" fontId="18" fillId="10" borderId="8" xfId="0" applyFont="1" applyFill="1" applyBorder="1" applyAlignment="1">
      <alignment horizontal="center" vertical="center"/>
    </xf>
    <xf numFmtId="0" fontId="18" fillId="10" borderId="11" xfId="0" applyFont="1" applyFill="1" applyBorder="1" applyAlignment="1">
      <alignment horizontal="center" vertical="center"/>
    </xf>
    <xf numFmtId="4" fontId="0" fillId="10" borderId="8" xfId="0" applyNumberFormat="1" applyFill="1" applyBorder="1" applyAlignment="1">
      <alignment horizontal="center" vertical="center"/>
    </xf>
    <xf numFmtId="4" fontId="0" fillId="10" borderId="11" xfId="0" applyNumberFormat="1" applyFill="1" applyBorder="1" applyAlignment="1">
      <alignment horizontal="center" vertical="center"/>
    </xf>
    <xf numFmtId="0" fontId="8" fillId="10" borderId="7" xfId="3" applyFont="1" applyFill="1" applyBorder="1" applyAlignment="1">
      <alignment horizontal="center" vertical="center"/>
    </xf>
    <xf numFmtId="0" fontId="8" fillId="10" borderId="10" xfId="3" applyFont="1" applyFill="1" applyBorder="1" applyAlignment="1">
      <alignment horizontal="center" vertical="center"/>
    </xf>
    <xf numFmtId="0" fontId="8" fillId="10" borderId="8" xfId="3" applyFont="1" applyFill="1" applyBorder="1" applyAlignment="1">
      <alignment horizontal="center" vertical="center" wrapText="1"/>
    </xf>
    <xf numFmtId="0" fontId="8" fillId="10" borderId="11" xfId="3" applyFont="1" applyFill="1" applyBorder="1" applyAlignment="1">
      <alignment horizontal="center" vertical="center" wrapText="1"/>
    </xf>
    <xf numFmtId="0" fontId="9" fillId="10" borderId="8" xfId="0" applyFont="1" applyFill="1" applyBorder="1" applyAlignment="1">
      <alignment horizontal="center" vertical="center" wrapText="1"/>
    </xf>
    <xf numFmtId="0" fontId="9" fillId="10" borderId="11" xfId="0" applyFont="1" applyFill="1" applyBorder="1" applyAlignment="1">
      <alignment horizontal="center" vertical="center" wrapText="1"/>
    </xf>
    <xf numFmtId="14" fontId="6" fillId="10" borderId="8" xfId="3" applyNumberFormat="1" applyFont="1" applyFill="1" applyBorder="1" applyAlignment="1">
      <alignment horizontal="center" vertical="center"/>
    </xf>
    <xf numFmtId="14" fontId="6" fillId="10" borderId="11" xfId="3" applyNumberFormat="1" applyFont="1" applyFill="1" applyBorder="1" applyAlignment="1">
      <alignment horizontal="center" vertical="center"/>
    </xf>
    <xf numFmtId="9" fontId="6" fillId="10" borderId="8" xfId="2" applyFont="1" applyFill="1" applyBorder="1" applyAlignment="1">
      <alignment horizontal="center" vertical="center"/>
    </xf>
    <xf numFmtId="9" fontId="6" fillId="10" borderId="11" xfId="2" applyFont="1" applyFill="1" applyBorder="1" applyAlignment="1">
      <alignment horizontal="center" vertical="center"/>
    </xf>
    <xf numFmtId="0" fontId="6" fillId="10" borderId="8" xfId="3" applyFont="1" applyFill="1" applyBorder="1" applyAlignment="1">
      <alignment horizontal="center" vertical="center"/>
    </xf>
    <xf numFmtId="0" fontId="6" fillId="10" borderId="11" xfId="3" applyFont="1" applyFill="1" applyBorder="1" applyAlignment="1">
      <alignment horizontal="center" vertical="center"/>
    </xf>
    <xf numFmtId="0" fontId="10" fillId="0" borderId="4" xfId="3" applyFont="1" applyBorder="1" applyAlignment="1">
      <alignment horizontal="center" vertical="center" wrapText="1"/>
    </xf>
    <xf numFmtId="0" fontId="10" fillId="0" borderId="10" xfId="3" applyFont="1" applyBorder="1" applyAlignment="1">
      <alignment horizontal="center" vertical="center" wrapText="1"/>
    </xf>
    <xf numFmtId="0" fontId="10" fillId="0" borderId="5" xfId="3" applyFont="1" applyBorder="1" applyAlignment="1">
      <alignment horizontal="center" vertical="center" wrapText="1"/>
    </xf>
    <xf numFmtId="0" fontId="10" fillId="0" borderId="11" xfId="3" applyFont="1" applyBorder="1" applyAlignment="1">
      <alignment horizontal="center" vertical="center" wrapText="1"/>
    </xf>
    <xf numFmtId="0" fontId="14" fillId="0" borderId="0" xfId="3" applyFont="1" applyAlignment="1">
      <alignment horizontal="center" vertical="center"/>
    </xf>
    <xf numFmtId="0" fontId="14" fillId="0" borderId="0" xfId="3" applyFont="1" applyAlignment="1">
      <alignment horizontal="center" vertical="center" wrapText="1"/>
    </xf>
    <xf numFmtId="0" fontId="3" fillId="0" borderId="0" xfId="3" applyAlignment="1">
      <alignment horizontal="center" vertical="center"/>
    </xf>
    <xf numFmtId="0" fontId="10" fillId="0" borderId="0" xfId="3" applyFont="1" applyAlignment="1">
      <alignment horizontal="center"/>
    </xf>
    <xf numFmtId="0" fontId="16" fillId="0" borderId="52" xfId="3" applyFont="1" applyBorder="1" applyAlignment="1">
      <alignment horizontal="center" vertical="center"/>
    </xf>
    <xf numFmtId="0" fontId="16" fillId="0" borderId="53" xfId="3" applyFont="1" applyBorder="1" applyAlignment="1">
      <alignment horizontal="center" vertical="center"/>
    </xf>
    <xf numFmtId="0" fontId="23" fillId="7" borderId="0" xfId="3" applyFont="1" applyFill="1" applyBorder="1" applyAlignment="1">
      <alignment horizontal="center"/>
    </xf>
    <xf numFmtId="0" fontId="4" fillId="0" borderId="0" xfId="3" applyFont="1" applyFill="1" applyAlignment="1">
      <alignment horizontal="center" vertical="center"/>
    </xf>
    <xf numFmtId="0" fontId="5" fillId="0" borderId="0" xfId="3" applyFont="1" applyBorder="1" applyAlignment="1">
      <alignment horizontal="center" vertical="center"/>
    </xf>
    <xf numFmtId="0" fontId="5" fillId="0" borderId="0" xfId="3" applyFont="1" applyAlignment="1">
      <alignment horizontal="left" vertical="center"/>
    </xf>
    <xf numFmtId="0" fontId="10" fillId="0" borderId="6" xfId="3" applyFont="1" applyBorder="1" applyAlignment="1">
      <alignment horizontal="center" vertical="center" wrapText="1"/>
    </xf>
    <xf numFmtId="0" fontId="10" fillId="0" borderId="12" xfId="3" applyFont="1" applyBorder="1" applyAlignment="1">
      <alignment horizontal="center" vertical="center" wrapText="1"/>
    </xf>
    <xf numFmtId="0" fontId="10" fillId="0" borderId="17" xfId="3" applyFont="1" applyBorder="1" applyAlignment="1">
      <alignment horizontal="center" vertical="center" wrapText="1"/>
    </xf>
    <xf numFmtId="0" fontId="10" fillId="0" borderId="19" xfId="3" applyFont="1" applyBorder="1" applyAlignment="1">
      <alignment horizontal="center" vertical="center" wrapText="1"/>
    </xf>
    <xf numFmtId="0" fontId="17" fillId="0" borderId="0" xfId="3" applyFont="1" applyAlignment="1" applyProtection="1">
      <alignment horizontal="left" vertical="top" wrapText="1"/>
      <protection hidden="1"/>
    </xf>
    <xf numFmtId="0" fontId="18" fillId="0" borderId="37" xfId="3" applyFont="1" applyBorder="1" applyAlignment="1">
      <alignment horizontal="center" vertical="center"/>
    </xf>
    <xf numFmtId="0" fontId="18" fillId="0" borderId="40" xfId="3" applyFont="1" applyBorder="1" applyAlignment="1">
      <alignment horizontal="center" vertical="center"/>
    </xf>
    <xf numFmtId="0" fontId="18" fillId="0" borderId="38" xfId="3" applyFont="1" applyFill="1" applyBorder="1" applyAlignment="1">
      <alignment horizontal="center" vertical="center" wrapText="1"/>
    </xf>
    <xf numFmtId="0" fontId="18" fillId="0" borderId="41" xfId="3" applyFont="1" applyFill="1" applyBorder="1" applyAlignment="1">
      <alignment horizontal="center" vertical="center" wrapText="1"/>
    </xf>
    <xf numFmtId="0" fontId="16" fillId="10" borderId="34" xfId="3" applyFont="1" applyFill="1" applyBorder="1" applyAlignment="1">
      <alignment horizontal="center" vertical="center"/>
    </xf>
    <xf numFmtId="0" fontId="16" fillId="10" borderId="35" xfId="3" applyFont="1" applyFill="1" applyBorder="1" applyAlignment="1">
      <alignment horizontal="center" vertical="center"/>
    </xf>
    <xf numFmtId="0" fontId="16" fillId="10" borderId="43" xfId="3" applyFont="1" applyFill="1" applyBorder="1" applyAlignment="1">
      <alignment horizontal="center" vertical="center"/>
    </xf>
    <xf numFmtId="0" fontId="16" fillId="10" borderId="44" xfId="3" applyFont="1" applyFill="1" applyBorder="1" applyAlignment="1">
      <alignment horizontal="center" vertical="center"/>
    </xf>
  </cellXfs>
  <cellStyles count="105">
    <cellStyle name="Comma 2" xfId="4"/>
    <cellStyle name="Euro" xfId="15"/>
    <cellStyle name="Millares" xfId="1" builtinId="3"/>
    <cellStyle name="Millares 10 2" xfId="17"/>
    <cellStyle name="Millares 10 3" xfId="18"/>
    <cellStyle name="Millares 10 4" xfId="19"/>
    <cellStyle name="Millares 10 5" xfId="20"/>
    <cellStyle name="Millares 10 6" xfId="21"/>
    <cellStyle name="Millares 10 7" xfId="22"/>
    <cellStyle name="Millares 11 2" xfId="23"/>
    <cellStyle name="Millares 11 3" xfId="24"/>
    <cellStyle name="Millares 11 4" xfId="25"/>
    <cellStyle name="Millares 14 2" xfId="26"/>
    <cellStyle name="Millares 14 3" xfId="27"/>
    <cellStyle name="Millares 14 4" xfId="28"/>
    <cellStyle name="Millares 14 5" xfId="29"/>
    <cellStyle name="Millares 14 6" xfId="30"/>
    <cellStyle name="Millares 14 7" xfId="31"/>
    <cellStyle name="Millares 2" xfId="5"/>
    <cellStyle name="Millares 2 2" xfId="32"/>
    <cellStyle name="Millares 3" xfId="6"/>
    <cellStyle name="Millares 3 2" xfId="33"/>
    <cellStyle name="Millares 4" xfId="34"/>
    <cellStyle name="Millares 5" xfId="16"/>
    <cellStyle name="Millares 6 10" xfId="35"/>
    <cellStyle name="Millares 6 11" xfId="36"/>
    <cellStyle name="Millares 6 2" xfId="37"/>
    <cellStyle name="Millares 6 3" xfId="38"/>
    <cellStyle name="Millares 6 4" xfId="39"/>
    <cellStyle name="Millares 6 5" xfId="40"/>
    <cellStyle name="Millares 6 6" xfId="41"/>
    <cellStyle name="Millares 6 7" xfId="42"/>
    <cellStyle name="Millares 6 8" xfId="43"/>
    <cellStyle name="Millares 6 9" xfId="44"/>
    <cellStyle name="Millares 7 2" xfId="45"/>
    <cellStyle name="Millares 7 3" xfId="46"/>
    <cellStyle name="Millares 7 4" xfId="47"/>
    <cellStyle name="Moneda" xfId="104" builtinId="4"/>
    <cellStyle name="Moneda 2" xfId="7"/>
    <cellStyle name="Moneda 2 2" xfId="49"/>
    <cellStyle name="Moneda 3" xfId="8"/>
    <cellStyle name="Moneda 4" xfId="9"/>
    <cellStyle name="Moneda 5" xfId="48"/>
    <cellStyle name="Moneda 6" xfId="100"/>
    <cellStyle name="Moneda 7" xfId="101"/>
    <cellStyle name="Normal" xfId="0" builtinId="0"/>
    <cellStyle name="Normal 2" xfId="3"/>
    <cellStyle name="Normal 2 2" xfId="50"/>
    <cellStyle name="Normal 2 3" xfId="51"/>
    <cellStyle name="Normal 2_Kresidual" xfId="52"/>
    <cellStyle name="Normal 3" xfId="10"/>
    <cellStyle name="Normal 3 2" xfId="54"/>
    <cellStyle name="Normal 3 3" xfId="53"/>
    <cellStyle name="Normal 3 4" xfId="103"/>
    <cellStyle name="Normal 4" xfId="11"/>
    <cellStyle name="Normal 4 10" xfId="56"/>
    <cellStyle name="Normal 4 11" xfId="57"/>
    <cellStyle name="Normal 4 12" xfId="58"/>
    <cellStyle name="Normal 4 13" xfId="59"/>
    <cellStyle name="Normal 4 14" xfId="60"/>
    <cellStyle name="Normal 4 15" xfId="61"/>
    <cellStyle name="Normal 4 16" xfId="62"/>
    <cellStyle name="Normal 4 17" xfId="63"/>
    <cellStyle name="Normal 4 18" xfId="64"/>
    <cellStyle name="Normal 4 19" xfId="65"/>
    <cellStyle name="Normal 4 2" xfId="66"/>
    <cellStyle name="Normal 4 20" xfId="67"/>
    <cellStyle name="Normal 4 21" xfId="68"/>
    <cellStyle name="Normal 4 22" xfId="69"/>
    <cellStyle name="Normal 4 23" xfId="70"/>
    <cellStyle name="Normal 4 24" xfId="71"/>
    <cellStyle name="Normal 4 25" xfId="72"/>
    <cellStyle name="Normal 4 26" xfId="73"/>
    <cellStyle name="Normal 4 27" xfId="74"/>
    <cellStyle name="Normal 4 28" xfId="75"/>
    <cellStyle name="Normal 4 29" xfId="76"/>
    <cellStyle name="Normal 4 3" xfId="77"/>
    <cellStyle name="Normal 4 30" xfId="78"/>
    <cellStyle name="Normal 4 31" xfId="79"/>
    <cellStyle name="Normal 4 32" xfId="80"/>
    <cellStyle name="Normal 4 33" xfId="81"/>
    <cellStyle name="Normal 4 34" xfId="82"/>
    <cellStyle name="Normal 4 35" xfId="83"/>
    <cellStyle name="Normal 4 36" xfId="84"/>
    <cellStyle name="Normal 4 37" xfId="85"/>
    <cellStyle name="Normal 4 38" xfId="86"/>
    <cellStyle name="Normal 4 39" xfId="55"/>
    <cellStyle name="Normal 4 4" xfId="87"/>
    <cellStyle name="Normal 4 5" xfId="88"/>
    <cellStyle name="Normal 4 6" xfId="89"/>
    <cellStyle name="Normal 4 7" xfId="90"/>
    <cellStyle name="Normal 4 8" xfId="91"/>
    <cellStyle name="Normal 4 9" xfId="92"/>
    <cellStyle name="Normal 5" xfId="14"/>
    <cellStyle name="Notas 2" xfId="94"/>
    <cellStyle name="Notas 3" xfId="93"/>
    <cellStyle name="Porcentaje" xfId="2" builtinId="5"/>
    <cellStyle name="Porcentaje 2" xfId="95"/>
    <cellStyle name="Porcentaje 3" xfId="96"/>
    <cellStyle name="Porcentaje 4" xfId="102"/>
    <cellStyle name="Porcentual 2" xfId="12"/>
    <cellStyle name="Porcentual 3" xfId="13"/>
    <cellStyle name="Porcentual 3 2" xfId="98"/>
    <cellStyle name="Porcentual 3 3" xfId="97"/>
    <cellStyle name="Salida 2" xfId="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2"/>
  <sheetViews>
    <sheetView showGridLines="0" view="pageBreakPreview" zoomScale="55" zoomScaleNormal="55" zoomScaleSheetLayoutView="55" zoomScalePageLayoutView="40" workbookViewId="0">
      <selection activeCell="D12" sqref="D12"/>
    </sheetView>
  </sheetViews>
  <sheetFormatPr baseColWidth="10" defaultColWidth="11.42578125" defaultRowHeight="12.75" x14ac:dyDescent="0.2"/>
  <cols>
    <col min="1" max="1" width="1.42578125" customWidth="1"/>
    <col min="2" max="2" width="6" customWidth="1"/>
    <col min="3" max="3" width="25.7109375" customWidth="1"/>
    <col min="4" max="4" width="37.28515625" customWidth="1"/>
    <col min="5" max="5" width="24.7109375" customWidth="1"/>
    <col min="6" max="6" width="15.7109375" customWidth="1"/>
    <col min="7" max="7" width="28.7109375" customWidth="1"/>
    <col min="8" max="8" width="24.7109375" customWidth="1"/>
    <col min="9" max="9" width="21.42578125" customWidth="1"/>
    <col min="10" max="10" width="29.85546875" customWidth="1"/>
    <col min="11" max="11" width="20.85546875" customWidth="1"/>
    <col min="12" max="12" width="22.28515625" customWidth="1"/>
    <col min="13" max="13" width="21.5703125" customWidth="1"/>
    <col min="14" max="14" width="21.85546875" customWidth="1"/>
    <col min="15" max="15" width="1.42578125" customWidth="1"/>
  </cols>
  <sheetData>
    <row r="1" spans="2:14" ht="18.75" customHeight="1" x14ac:dyDescent="0.2">
      <c r="B1" s="191" t="s">
        <v>43</v>
      </c>
      <c r="C1" s="191"/>
      <c r="D1" s="191"/>
      <c r="E1" s="191"/>
      <c r="F1" s="191"/>
      <c r="G1" s="191"/>
      <c r="H1" s="191"/>
      <c r="I1" s="191"/>
      <c r="J1" s="191"/>
      <c r="K1" s="191"/>
      <c r="L1" s="191"/>
      <c r="M1" s="191"/>
      <c r="N1" s="191"/>
    </row>
    <row r="2" spans="2:14" ht="59.25" customHeight="1" x14ac:dyDescent="0.2">
      <c r="B2" s="191" t="s">
        <v>44</v>
      </c>
      <c r="C2" s="191"/>
      <c r="D2" s="191"/>
      <c r="E2" s="191"/>
      <c r="F2" s="191"/>
      <c r="G2" s="191"/>
      <c r="H2" s="191"/>
      <c r="I2" s="191"/>
      <c r="J2" s="191"/>
      <c r="K2" s="191"/>
      <c r="L2" s="191"/>
      <c r="M2" s="191"/>
      <c r="N2" s="191"/>
    </row>
    <row r="3" spans="2:14" ht="18.75" x14ac:dyDescent="0.2">
      <c r="B3" s="192" t="s">
        <v>15</v>
      </c>
      <c r="C3" s="192"/>
      <c r="D3" s="192"/>
      <c r="E3" s="192"/>
      <c r="F3" s="192"/>
      <c r="G3" s="192"/>
      <c r="H3" s="192"/>
      <c r="I3" s="192"/>
      <c r="J3" s="192"/>
      <c r="K3" s="192"/>
      <c r="L3" s="192"/>
      <c r="M3" s="192"/>
      <c r="N3" s="192"/>
    </row>
    <row r="4" spans="2:14" ht="18.75" x14ac:dyDescent="0.2">
      <c r="B4" s="192" t="s">
        <v>0</v>
      </c>
      <c r="C4" s="192"/>
      <c r="D4" s="192"/>
      <c r="E4" s="192"/>
      <c r="F4" s="192"/>
      <c r="G4" s="192"/>
      <c r="H4" s="192"/>
      <c r="I4" s="192"/>
      <c r="J4" s="192"/>
      <c r="K4" s="192"/>
      <c r="L4" s="192"/>
      <c r="M4" s="192"/>
      <c r="N4" s="192"/>
    </row>
    <row r="5" spans="2:14" ht="17.25" x14ac:dyDescent="0.3">
      <c r="B5" s="1"/>
      <c r="C5" s="20"/>
      <c r="D5" s="1"/>
      <c r="E5" s="1"/>
      <c r="F5" s="1"/>
      <c r="G5" s="1"/>
      <c r="H5" s="1"/>
      <c r="I5" s="1"/>
      <c r="J5" s="1"/>
      <c r="K5" s="1"/>
      <c r="N5" s="81">
        <v>589500</v>
      </c>
    </row>
    <row r="6" spans="2:14" ht="18.75" x14ac:dyDescent="0.2">
      <c r="B6" s="190" t="s">
        <v>12</v>
      </c>
      <c r="C6" s="190"/>
      <c r="D6" s="190"/>
      <c r="E6" s="73" t="s">
        <v>45</v>
      </c>
      <c r="F6" s="73"/>
      <c r="G6" s="73"/>
      <c r="H6" s="73"/>
      <c r="I6" s="73"/>
      <c r="J6" s="73"/>
      <c r="K6" s="73"/>
      <c r="L6" s="73"/>
    </row>
    <row r="7" spans="2:14" ht="18.75" x14ac:dyDescent="0.2">
      <c r="B7" s="190"/>
      <c r="C7" s="190"/>
      <c r="D7" s="190"/>
      <c r="E7" s="73"/>
      <c r="F7" s="73"/>
      <c r="G7" s="73"/>
      <c r="H7" s="73"/>
      <c r="I7" s="73"/>
      <c r="J7" s="73"/>
      <c r="K7" s="194" t="s">
        <v>97</v>
      </c>
      <c r="L7" s="195"/>
      <c r="M7" s="193">
        <v>2715910520</v>
      </c>
      <c r="N7" s="193"/>
    </row>
    <row r="8" spans="2:14" ht="15.75" x14ac:dyDescent="0.25">
      <c r="B8" s="2"/>
      <c r="C8" s="46"/>
      <c r="D8" s="2"/>
      <c r="E8" s="2"/>
      <c r="F8" s="2"/>
      <c r="G8" s="2"/>
      <c r="H8" s="2"/>
      <c r="I8" s="2"/>
      <c r="J8" s="2"/>
      <c r="K8" s="196"/>
      <c r="L8" s="197"/>
      <c r="M8" s="80">
        <f>+M7/N5</f>
        <v>4607.1425275657339</v>
      </c>
      <c r="N8" s="79" t="s">
        <v>98</v>
      </c>
    </row>
    <row r="9" spans="2:14" ht="15.75" x14ac:dyDescent="0.2">
      <c r="B9" s="209" t="s">
        <v>96</v>
      </c>
      <c r="C9" s="209"/>
      <c r="D9" s="209"/>
      <c r="E9" s="209"/>
      <c r="F9" s="209"/>
      <c r="G9" s="209"/>
      <c r="H9" s="209"/>
      <c r="I9" s="209"/>
      <c r="J9" s="209"/>
      <c r="K9" s="209"/>
      <c r="L9" s="209"/>
      <c r="M9" s="209"/>
      <c r="N9" s="209"/>
    </row>
    <row r="10" spans="2:14" ht="16.5" thickBot="1" x14ac:dyDescent="0.25">
      <c r="B10" s="56"/>
      <c r="C10" s="56"/>
      <c r="D10" s="56"/>
      <c r="E10" s="56"/>
      <c r="F10" s="56"/>
      <c r="G10" s="56"/>
      <c r="H10" s="56"/>
      <c r="I10" s="56"/>
      <c r="J10" s="56"/>
      <c r="K10" s="56"/>
    </row>
    <row r="11" spans="2:14" ht="81" customHeight="1" thickBot="1" x14ac:dyDescent="0.25">
      <c r="B11" s="58"/>
      <c r="C11" s="59" t="s">
        <v>36</v>
      </c>
      <c r="D11" s="59" t="s">
        <v>1</v>
      </c>
      <c r="E11" s="59" t="s">
        <v>2</v>
      </c>
      <c r="F11" s="59" t="s">
        <v>3</v>
      </c>
      <c r="G11" s="59" t="s">
        <v>4</v>
      </c>
      <c r="H11" s="59" t="s">
        <v>5</v>
      </c>
      <c r="I11" s="59" t="s">
        <v>6</v>
      </c>
      <c r="J11" s="59" t="s">
        <v>7</v>
      </c>
      <c r="K11" s="59" t="s">
        <v>8</v>
      </c>
      <c r="L11" s="7" t="s">
        <v>9</v>
      </c>
      <c r="M11" s="7" t="s">
        <v>25</v>
      </c>
      <c r="N11" s="7" t="s">
        <v>26</v>
      </c>
    </row>
    <row r="12" spans="2:14" ht="69" customHeight="1" x14ac:dyDescent="0.2">
      <c r="B12" s="100">
        <v>1</v>
      </c>
      <c r="C12" s="101" t="s">
        <v>47</v>
      </c>
      <c r="D12" s="102" t="s">
        <v>48</v>
      </c>
      <c r="E12" s="103">
        <v>36571</v>
      </c>
      <c r="F12" s="103">
        <v>36921</v>
      </c>
      <c r="G12" s="104">
        <v>0.3</v>
      </c>
      <c r="H12" s="104" t="s">
        <v>13</v>
      </c>
      <c r="I12" s="105" t="s">
        <v>49</v>
      </c>
      <c r="J12" s="106">
        <f>4613880556*G12</f>
        <v>1384164166.8</v>
      </c>
      <c r="K12" s="107">
        <f>J12/260100</f>
        <v>5321.66154094579</v>
      </c>
      <c r="L12" s="165" t="s">
        <v>54</v>
      </c>
      <c r="M12" s="211">
        <f>K12+K13</f>
        <v>8881.2444680369026</v>
      </c>
      <c r="N12" s="109">
        <f>K12</f>
        <v>5321.66154094579</v>
      </c>
    </row>
    <row r="13" spans="2:14" ht="109.5" customHeight="1" x14ac:dyDescent="0.2">
      <c r="B13" s="110">
        <v>2</v>
      </c>
      <c r="C13" s="111" t="s">
        <v>46</v>
      </c>
      <c r="D13" s="112" t="s">
        <v>50</v>
      </c>
      <c r="E13" s="113">
        <v>40722</v>
      </c>
      <c r="F13" s="113">
        <v>41046</v>
      </c>
      <c r="G13" s="114">
        <v>0.95</v>
      </c>
      <c r="H13" s="115" t="s">
        <v>13</v>
      </c>
      <c r="I13" s="116" t="s">
        <v>51</v>
      </c>
      <c r="J13" s="117">
        <f>2006855385*G13</f>
        <v>1906512615.75</v>
      </c>
      <c r="K13" s="118">
        <f>J13/535600</f>
        <v>3559.5829270911127</v>
      </c>
      <c r="L13" s="166" t="s">
        <v>55</v>
      </c>
      <c r="M13" s="212"/>
      <c r="N13" s="120"/>
    </row>
    <row r="14" spans="2:14" ht="109.5" customHeight="1" x14ac:dyDescent="0.2">
      <c r="B14" s="110">
        <v>3</v>
      </c>
      <c r="C14" s="111" t="s">
        <v>47</v>
      </c>
      <c r="D14" s="112" t="s">
        <v>52</v>
      </c>
      <c r="E14" s="113">
        <v>40897</v>
      </c>
      <c r="F14" s="113">
        <v>41218</v>
      </c>
      <c r="G14" s="114">
        <v>0.6</v>
      </c>
      <c r="H14" s="115" t="s">
        <v>13</v>
      </c>
      <c r="I14" s="116" t="s">
        <v>14</v>
      </c>
      <c r="J14" s="117">
        <f>1308662171*G14</f>
        <v>785197302.60000002</v>
      </c>
      <c r="K14" s="118">
        <f>J14/535600</f>
        <v>1466.0143812546678</v>
      </c>
      <c r="L14" s="121"/>
      <c r="M14" s="122"/>
      <c r="N14" s="120"/>
    </row>
    <row r="15" spans="2:14" ht="109.5" customHeight="1" thickBot="1" x14ac:dyDescent="0.25">
      <c r="B15" s="123">
        <v>4</v>
      </c>
      <c r="C15" s="124" t="s">
        <v>46</v>
      </c>
      <c r="D15" s="125" t="s">
        <v>53</v>
      </c>
      <c r="E15" s="126">
        <v>40485</v>
      </c>
      <c r="F15" s="126">
        <v>40633</v>
      </c>
      <c r="G15" s="127">
        <v>0.8</v>
      </c>
      <c r="H15" s="128" t="s">
        <v>13</v>
      </c>
      <c r="I15" s="129" t="s">
        <v>14</v>
      </c>
      <c r="J15" s="130">
        <f>495183289*G15</f>
        <v>396146631.20000005</v>
      </c>
      <c r="K15" s="131">
        <f>J15/515000</f>
        <v>769.21675961165056</v>
      </c>
      <c r="L15" s="132"/>
      <c r="M15" s="133"/>
      <c r="N15" s="134"/>
    </row>
    <row r="16" spans="2:14" ht="35.25" customHeight="1" thickBot="1" x14ac:dyDescent="0.25">
      <c r="B16" s="4"/>
      <c r="C16" s="48"/>
      <c r="D16" s="49"/>
      <c r="E16" s="50"/>
      <c r="F16" s="50"/>
      <c r="G16" s="51"/>
      <c r="H16" s="52"/>
      <c r="I16" s="53"/>
    </row>
    <row r="17" spans="2:13" s="5" customFormat="1" ht="33.75" customHeight="1" x14ac:dyDescent="0.2">
      <c r="B17" s="210" t="s">
        <v>99</v>
      </c>
      <c r="C17" s="210"/>
      <c r="D17" s="210"/>
      <c r="E17" s="210"/>
      <c r="F17" s="210"/>
      <c r="G17" s="210"/>
      <c r="J17" s="82" t="s">
        <v>58</v>
      </c>
      <c r="K17" s="198">
        <f>SUM(J12:J13)</f>
        <v>3290676782.5500002</v>
      </c>
      <c r="L17" s="199"/>
      <c r="M17" s="83">
        <f>SUM(K12:K15)</f>
        <v>11116.475608903222</v>
      </c>
    </row>
    <row r="18" spans="2:13" ht="33.75" customHeight="1" x14ac:dyDescent="0.2">
      <c r="B18" s="54" t="s">
        <v>57</v>
      </c>
      <c r="C18" s="54"/>
      <c r="D18" s="54"/>
      <c r="E18" s="54"/>
      <c r="F18" s="54"/>
      <c r="G18" s="54"/>
      <c r="I18" s="6"/>
      <c r="J18" s="200" t="s">
        <v>16</v>
      </c>
      <c r="K18" s="201"/>
      <c r="L18" s="201"/>
      <c r="M18" s="202"/>
    </row>
    <row r="19" spans="2:13" ht="21.75" customHeight="1" x14ac:dyDescent="0.2">
      <c r="B19" t="s">
        <v>128</v>
      </c>
      <c r="J19" s="84" t="s">
        <v>25</v>
      </c>
      <c r="K19" s="203" t="s">
        <v>11</v>
      </c>
      <c r="L19" s="204"/>
      <c r="M19" s="205"/>
    </row>
    <row r="20" spans="2:13" ht="21.75" customHeight="1" thickBot="1" x14ac:dyDescent="0.25">
      <c r="C20" t="s">
        <v>108</v>
      </c>
      <c r="J20" s="85" t="s">
        <v>26</v>
      </c>
      <c r="K20" s="206" t="s">
        <v>11</v>
      </c>
      <c r="L20" s="207"/>
      <c r="M20" s="208"/>
    </row>
    <row r="21" spans="2:13" x14ac:dyDescent="0.2">
      <c r="C21" s="33" t="s">
        <v>123</v>
      </c>
      <c r="D21" s="97"/>
      <c r="E21" s="97">
        <f>D21/589500</f>
        <v>0</v>
      </c>
    </row>
    <row r="22" spans="2:13" x14ac:dyDescent="0.2">
      <c r="C22" t="s">
        <v>109</v>
      </c>
      <c r="D22" s="97">
        <v>2715910520</v>
      </c>
      <c r="E22" s="97">
        <f>D22/589500</f>
        <v>4607.1425275657339</v>
      </c>
    </row>
  </sheetData>
  <mergeCells count="15">
    <mergeCell ref="K17:L17"/>
    <mergeCell ref="J18:M18"/>
    <mergeCell ref="K19:M19"/>
    <mergeCell ref="K20:M20"/>
    <mergeCell ref="B9:N9"/>
    <mergeCell ref="B17:G17"/>
    <mergeCell ref="M12:M13"/>
    <mergeCell ref="B6:D6"/>
    <mergeCell ref="B7:D7"/>
    <mergeCell ref="B1:N1"/>
    <mergeCell ref="B2:N2"/>
    <mergeCell ref="B3:N3"/>
    <mergeCell ref="B4:N4"/>
    <mergeCell ref="M7:N7"/>
    <mergeCell ref="K7:L8"/>
  </mergeCells>
  <pageMargins left="0.9055118110236221" right="0.70866141732283472" top="0.74803149606299213" bottom="0.74803149606299213" header="0.31496062992125984" footer="0.31496062992125984"/>
  <pageSetup scale="4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1"/>
  <sheetViews>
    <sheetView showGridLines="0" view="pageBreakPreview" topLeftCell="A9" zoomScale="55" zoomScaleNormal="40" zoomScaleSheetLayoutView="55" zoomScalePageLayoutView="40" workbookViewId="0">
      <selection activeCell="E12" sqref="E12"/>
    </sheetView>
  </sheetViews>
  <sheetFormatPr baseColWidth="10" defaultColWidth="11.42578125" defaultRowHeight="12.75" x14ac:dyDescent="0.2"/>
  <cols>
    <col min="1" max="1" width="2.5703125" customWidth="1"/>
    <col min="2" max="2" width="6" customWidth="1"/>
    <col min="3" max="3" width="25.7109375" customWidth="1"/>
    <col min="4" max="4" width="37.28515625" customWidth="1"/>
    <col min="5" max="5" width="24.7109375" customWidth="1"/>
    <col min="6" max="6" width="15.7109375" customWidth="1"/>
    <col min="7" max="7" width="28.7109375" customWidth="1"/>
    <col min="8" max="8" width="24.7109375" customWidth="1"/>
    <col min="9" max="9" width="21.42578125" customWidth="1"/>
    <col min="10" max="10" width="29.85546875" customWidth="1"/>
    <col min="11" max="11" width="20.85546875" customWidth="1"/>
    <col min="12" max="12" width="22.28515625" customWidth="1"/>
    <col min="13" max="13" width="21.5703125" customWidth="1"/>
    <col min="14" max="14" width="21.85546875" customWidth="1"/>
    <col min="15" max="15" width="25.5703125" customWidth="1"/>
    <col min="16" max="16" width="0.5703125" customWidth="1"/>
    <col min="17" max="17" width="1" customWidth="1"/>
  </cols>
  <sheetData>
    <row r="1" spans="2:15" ht="18.75" customHeight="1" x14ac:dyDescent="0.2">
      <c r="B1" s="191" t="s">
        <v>43</v>
      </c>
      <c r="C1" s="191"/>
      <c r="D1" s="191"/>
      <c r="E1" s="191"/>
      <c r="F1" s="191"/>
      <c r="G1" s="191"/>
      <c r="H1" s="191"/>
      <c r="I1" s="191"/>
      <c r="J1" s="191"/>
      <c r="K1" s="191"/>
      <c r="L1" s="191"/>
      <c r="M1" s="191"/>
      <c r="N1" s="191"/>
    </row>
    <row r="2" spans="2:15" ht="59.25" customHeight="1" x14ac:dyDescent="0.2">
      <c r="B2" s="191" t="s">
        <v>44</v>
      </c>
      <c r="C2" s="191"/>
      <c r="D2" s="191"/>
      <c r="E2" s="191"/>
      <c r="F2" s="191"/>
      <c r="G2" s="191"/>
      <c r="H2" s="191"/>
      <c r="I2" s="191"/>
      <c r="J2" s="191"/>
      <c r="K2" s="191"/>
      <c r="L2" s="191"/>
      <c r="M2" s="191"/>
      <c r="N2" s="191"/>
    </row>
    <row r="3" spans="2:15" ht="18.75" x14ac:dyDescent="0.2">
      <c r="B3" s="192" t="s">
        <v>15</v>
      </c>
      <c r="C3" s="192"/>
      <c r="D3" s="192"/>
      <c r="E3" s="192"/>
      <c r="F3" s="192"/>
      <c r="G3" s="192"/>
      <c r="H3" s="192"/>
      <c r="I3" s="192"/>
      <c r="J3" s="192"/>
      <c r="K3" s="192"/>
      <c r="L3" s="192"/>
      <c r="M3" s="192"/>
      <c r="N3" s="192"/>
    </row>
    <row r="4" spans="2:15" ht="18.75" x14ac:dyDescent="0.2">
      <c r="B4" s="192" t="s">
        <v>0</v>
      </c>
      <c r="C4" s="192"/>
      <c r="D4" s="192"/>
      <c r="E4" s="192"/>
      <c r="F4" s="192"/>
      <c r="G4" s="192"/>
      <c r="H4" s="192"/>
      <c r="I4" s="192"/>
      <c r="J4" s="192"/>
      <c r="K4" s="192"/>
      <c r="L4" s="192"/>
      <c r="M4" s="192"/>
      <c r="N4" s="192"/>
    </row>
    <row r="5" spans="2:15" ht="17.25" x14ac:dyDescent="0.3">
      <c r="B5" s="20"/>
      <c r="C5" s="20"/>
      <c r="D5" s="20"/>
      <c r="E5" s="20"/>
      <c r="F5" s="20"/>
      <c r="G5" s="20"/>
      <c r="H5" s="20"/>
      <c r="I5" s="20"/>
      <c r="J5" s="20"/>
      <c r="K5" s="75"/>
      <c r="N5" s="81">
        <v>589500</v>
      </c>
    </row>
    <row r="6" spans="2:15" ht="18.75" x14ac:dyDescent="0.2">
      <c r="B6" s="190" t="s">
        <v>12</v>
      </c>
      <c r="C6" s="190"/>
      <c r="D6" s="190"/>
      <c r="E6" s="73" t="s">
        <v>59</v>
      </c>
      <c r="F6" s="73"/>
      <c r="G6" s="73"/>
      <c r="H6" s="73"/>
      <c r="I6" s="73"/>
      <c r="J6" s="73"/>
      <c r="K6" s="73"/>
      <c r="L6" s="73"/>
    </row>
    <row r="7" spans="2:15" ht="18.75" x14ac:dyDescent="0.2">
      <c r="B7" s="190"/>
      <c r="C7" s="190"/>
      <c r="D7" s="190"/>
      <c r="E7" s="73"/>
      <c r="F7" s="73"/>
      <c r="G7" s="73"/>
      <c r="H7" s="73"/>
      <c r="I7" s="73"/>
      <c r="J7" s="73"/>
      <c r="K7" s="194" t="s">
        <v>97</v>
      </c>
      <c r="L7" s="195"/>
      <c r="M7" s="193">
        <v>2715910520</v>
      </c>
      <c r="N7" s="193"/>
    </row>
    <row r="8" spans="2:15" ht="15.75" x14ac:dyDescent="0.25">
      <c r="B8" s="46"/>
      <c r="C8" s="46"/>
      <c r="D8" s="46"/>
      <c r="E8" s="46"/>
      <c r="F8" s="46"/>
      <c r="G8" s="46"/>
      <c r="H8" s="46"/>
      <c r="I8" s="46"/>
      <c r="J8" s="46"/>
      <c r="K8" s="196"/>
      <c r="L8" s="197"/>
      <c r="M8" s="80">
        <f>+M7/N5</f>
        <v>4607.1425275657339</v>
      </c>
      <c r="N8" s="79" t="s">
        <v>98</v>
      </c>
    </row>
    <row r="9" spans="2:15" ht="26.25" customHeight="1" thickBot="1" x14ac:dyDescent="0.25">
      <c r="B9" s="213" t="s">
        <v>100</v>
      </c>
      <c r="C9" s="213"/>
      <c r="D9" s="213"/>
      <c r="E9" s="213"/>
      <c r="F9" s="213"/>
      <c r="G9" s="213"/>
      <c r="H9" s="213"/>
      <c r="I9" s="213"/>
      <c r="J9" s="213"/>
      <c r="K9" s="213"/>
      <c r="L9" s="213"/>
      <c r="M9" s="213"/>
      <c r="N9" s="213"/>
    </row>
    <row r="10" spans="2:15" ht="81" customHeight="1" thickBot="1" x14ac:dyDescent="0.25">
      <c r="B10" s="22"/>
      <c r="C10" s="23" t="s">
        <v>36</v>
      </c>
      <c r="D10" s="23" t="s">
        <v>1</v>
      </c>
      <c r="E10" s="23" t="s">
        <v>2</v>
      </c>
      <c r="F10" s="23" t="s">
        <v>3</v>
      </c>
      <c r="G10" s="23" t="s">
        <v>4</v>
      </c>
      <c r="H10" s="23" t="s">
        <v>5</v>
      </c>
      <c r="I10" s="23" t="s">
        <v>6</v>
      </c>
      <c r="J10" s="23" t="s">
        <v>7</v>
      </c>
      <c r="K10" s="23" t="s">
        <v>8</v>
      </c>
      <c r="L10" s="23" t="s">
        <v>9</v>
      </c>
      <c r="M10" s="23" t="s">
        <v>25</v>
      </c>
      <c r="N10" s="24" t="s">
        <v>26</v>
      </c>
    </row>
    <row r="11" spans="2:15" ht="69" customHeight="1" x14ac:dyDescent="0.2">
      <c r="B11" s="100">
        <v>1</v>
      </c>
      <c r="C11" s="101" t="s">
        <v>60</v>
      </c>
      <c r="D11" s="135" t="s">
        <v>61</v>
      </c>
      <c r="E11" s="103">
        <v>36720</v>
      </c>
      <c r="F11" s="103">
        <v>36953</v>
      </c>
      <c r="G11" s="104">
        <v>0.5</v>
      </c>
      <c r="H11" s="104" t="s">
        <v>13</v>
      </c>
      <c r="I11" s="105" t="s">
        <v>62</v>
      </c>
      <c r="J11" s="106">
        <f>2183004128*G11</f>
        <v>1091502064</v>
      </c>
      <c r="K11" s="107">
        <f>J11/260100</f>
        <v>4196.4708342945023</v>
      </c>
      <c r="L11" s="108" t="s">
        <v>55</v>
      </c>
      <c r="M11" s="136">
        <f>K11</f>
        <v>4196.4708342945023</v>
      </c>
      <c r="N11" s="109"/>
    </row>
    <row r="12" spans="2:15" ht="119.25" customHeight="1" x14ac:dyDescent="0.2">
      <c r="B12" s="110">
        <v>2</v>
      </c>
      <c r="C12" s="111" t="s">
        <v>64</v>
      </c>
      <c r="D12" s="137" t="s">
        <v>63</v>
      </c>
      <c r="E12" s="113">
        <v>38003</v>
      </c>
      <c r="F12" s="113">
        <v>38123</v>
      </c>
      <c r="G12" s="114" t="s">
        <v>65</v>
      </c>
      <c r="H12" s="115" t="s">
        <v>13</v>
      </c>
      <c r="I12" s="116" t="s">
        <v>14</v>
      </c>
      <c r="J12" s="117">
        <v>157415562</v>
      </c>
      <c r="K12" s="118">
        <f>J12/358000</f>
        <v>439.70827374301678</v>
      </c>
      <c r="L12" s="119"/>
      <c r="M12" s="138"/>
      <c r="N12" s="120"/>
      <c r="O12" s="188"/>
    </row>
    <row r="13" spans="2:15" ht="109.5" customHeight="1" x14ac:dyDescent="0.2">
      <c r="B13" s="110">
        <v>3</v>
      </c>
      <c r="C13" s="111" t="s">
        <v>66</v>
      </c>
      <c r="D13" s="137" t="s">
        <v>67</v>
      </c>
      <c r="E13" s="113">
        <v>36809</v>
      </c>
      <c r="F13" s="113">
        <v>36980</v>
      </c>
      <c r="G13" s="114">
        <v>1</v>
      </c>
      <c r="H13" s="115" t="s">
        <v>13</v>
      </c>
      <c r="I13" s="116" t="s">
        <v>62</v>
      </c>
      <c r="J13" s="117">
        <v>935002084</v>
      </c>
      <c r="K13" s="118">
        <f>J13/260100</f>
        <v>3594.7792541330259</v>
      </c>
      <c r="L13" s="119" t="s">
        <v>54</v>
      </c>
      <c r="M13" s="122"/>
      <c r="N13" s="120"/>
    </row>
    <row r="14" spans="2:15" ht="109.5" customHeight="1" thickBot="1" x14ac:dyDescent="0.25">
      <c r="B14" s="123">
        <v>4</v>
      </c>
      <c r="C14" s="124" t="s">
        <v>66</v>
      </c>
      <c r="D14" s="139" t="s">
        <v>68</v>
      </c>
      <c r="E14" s="126">
        <v>34274</v>
      </c>
      <c r="F14" s="126">
        <v>34516</v>
      </c>
      <c r="G14" s="127">
        <v>0.95</v>
      </c>
      <c r="H14" s="128" t="s">
        <v>13</v>
      </c>
      <c r="I14" s="129" t="s">
        <v>69</v>
      </c>
      <c r="J14" s="130">
        <f>524395727*G14</f>
        <v>498175940.64999998</v>
      </c>
      <c r="K14" s="131">
        <f>J14/81511</f>
        <v>6111.7633282624429</v>
      </c>
      <c r="L14" s="132"/>
      <c r="M14" s="140">
        <f>K14</f>
        <v>6111.7633282624429</v>
      </c>
      <c r="N14" s="141">
        <f>K14</f>
        <v>6111.7633282624429</v>
      </c>
    </row>
    <row r="15" spans="2:15" ht="35.25" customHeight="1" thickBot="1" x14ac:dyDescent="0.25">
      <c r="B15" s="4"/>
      <c r="C15" s="48"/>
      <c r="D15" s="49"/>
      <c r="E15" s="50"/>
      <c r="F15" s="50"/>
      <c r="G15" s="51"/>
      <c r="H15" s="52"/>
    </row>
    <row r="16" spans="2:15" s="5" customFormat="1" ht="33.75" customHeight="1" x14ac:dyDescent="0.2">
      <c r="B16" s="210" t="s">
        <v>56</v>
      </c>
      <c r="C16" s="210"/>
      <c r="D16" s="210"/>
      <c r="E16" s="210"/>
      <c r="F16" s="210"/>
      <c r="G16" s="210"/>
      <c r="J16" s="82" t="s">
        <v>58</v>
      </c>
      <c r="K16" s="198">
        <f>SUM(J11:J14)</f>
        <v>2682095650.6500001</v>
      </c>
      <c r="L16" s="199">
        <f>SUM(J11:J12)</f>
        <v>1248917626</v>
      </c>
      <c r="M16" s="83">
        <f>SUM(K11:K14)</f>
        <v>14342.721690432987</v>
      </c>
    </row>
    <row r="17" spans="2:13" ht="33.75" customHeight="1" x14ac:dyDescent="0.2">
      <c r="B17" s="55" t="s">
        <v>57</v>
      </c>
      <c r="C17" s="55"/>
      <c r="D17" s="55"/>
      <c r="E17" s="55"/>
      <c r="F17" s="55"/>
      <c r="G17" s="55"/>
      <c r="I17" s="6"/>
      <c r="J17" s="200" t="s">
        <v>16</v>
      </c>
      <c r="K17" s="201"/>
      <c r="L17" s="201"/>
      <c r="M17" s="202"/>
    </row>
    <row r="18" spans="2:13" ht="21.75" customHeight="1" x14ac:dyDescent="0.2">
      <c r="B18" t="s">
        <v>128</v>
      </c>
      <c r="J18" s="84" t="s">
        <v>25</v>
      </c>
      <c r="K18" s="203" t="s">
        <v>11</v>
      </c>
      <c r="L18" s="204"/>
      <c r="M18" s="205"/>
    </row>
    <row r="19" spans="2:13" ht="21.75" customHeight="1" thickBot="1" x14ac:dyDescent="0.25">
      <c r="C19" t="s">
        <v>108</v>
      </c>
      <c r="J19" s="85" t="s">
        <v>26</v>
      </c>
      <c r="K19" s="206" t="s">
        <v>11</v>
      </c>
      <c r="L19" s="207"/>
      <c r="M19" s="208"/>
    </row>
    <row r="20" spans="2:13" x14ac:dyDescent="0.2">
      <c r="C20" s="33" t="s">
        <v>123</v>
      </c>
      <c r="D20" s="97"/>
      <c r="E20" s="97">
        <f>D20/589500</f>
        <v>0</v>
      </c>
    </row>
    <row r="21" spans="2:13" x14ac:dyDescent="0.2">
      <c r="C21" t="s">
        <v>109</v>
      </c>
      <c r="D21" s="97">
        <v>2715910520</v>
      </c>
      <c r="E21" s="97">
        <f>D21/589500</f>
        <v>4607.1425275657339</v>
      </c>
    </row>
  </sheetData>
  <mergeCells count="14">
    <mergeCell ref="K19:M19"/>
    <mergeCell ref="K16:L16"/>
    <mergeCell ref="B7:D7"/>
    <mergeCell ref="B16:G16"/>
    <mergeCell ref="B9:N9"/>
    <mergeCell ref="K7:L8"/>
    <mergeCell ref="M7:N7"/>
    <mergeCell ref="J17:M17"/>
    <mergeCell ref="K18:M18"/>
    <mergeCell ref="B6:D6"/>
    <mergeCell ref="B1:N1"/>
    <mergeCell ref="B2:N2"/>
    <mergeCell ref="B3:N3"/>
    <mergeCell ref="B4:N4"/>
  </mergeCells>
  <pageMargins left="0.70866141732283472" right="0.70866141732283472" top="0.74803149606299213" bottom="0.74803149606299213" header="0.31496062992125984" footer="0.31496062992125984"/>
  <pageSetup scale="3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7"/>
  <sheetViews>
    <sheetView showGridLines="0" view="pageBreakPreview" zoomScale="55" zoomScaleNormal="40" zoomScaleSheetLayoutView="55" zoomScalePageLayoutView="40" workbookViewId="0">
      <selection activeCell="G14" sqref="G14:G19"/>
    </sheetView>
  </sheetViews>
  <sheetFormatPr baseColWidth="10" defaultColWidth="11.42578125" defaultRowHeight="12.75" x14ac:dyDescent="0.2"/>
  <cols>
    <col min="1" max="1" width="6.5703125" customWidth="1"/>
    <col min="2" max="2" width="6" customWidth="1"/>
    <col min="3" max="3" width="25.7109375" customWidth="1"/>
    <col min="4" max="4" width="37.28515625" customWidth="1"/>
    <col min="5" max="5" width="24.7109375" customWidth="1"/>
    <col min="6" max="6" width="15.7109375" customWidth="1"/>
    <col min="7" max="7" width="28.7109375" customWidth="1"/>
    <col min="8" max="8" width="24.7109375" customWidth="1"/>
    <col min="9" max="9" width="21.42578125" customWidth="1"/>
    <col min="10" max="10" width="29.85546875" customWidth="1"/>
    <col min="11" max="11" width="20.85546875" customWidth="1"/>
    <col min="12" max="12" width="22.7109375" customWidth="1"/>
    <col min="13" max="13" width="21.5703125" customWidth="1"/>
    <col min="14" max="14" width="21.85546875" customWidth="1"/>
    <col min="15" max="15" width="31.5703125" customWidth="1"/>
    <col min="16" max="16" width="3.42578125" customWidth="1"/>
  </cols>
  <sheetData>
    <row r="1" spans="2:15" ht="18.75" customHeight="1" x14ac:dyDescent="0.2">
      <c r="B1" s="191" t="s">
        <v>43</v>
      </c>
      <c r="C1" s="191"/>
      <c r="D1" s="191"/>
      <c r="E1" s="191"/>
      <c r="F1" s="191"/>
      <c r="G1" s="191"/>
      <c r="H1" s="191"/>
      <c r="I1" s="191"/>
      <c r="J1" s="191"/>
      <c r="K1" s="191"/>
      <c r="L1" s="191"/>
      <c r="M1" s="191"/>
      <c r="N1" s="191"/>
    </row>
    <row r="2" spans="2:15" ht="59.25" customHeight="1" x14ac:dyDescent="0.2">
      <c r="B2" s="191" t="s">
        <v>44</v>
      </c>
      <c r="C2" s="191"/>
      <c r="D2" s="191"/>
      <c r="E2" s="191"/>
      <c r="F2" s="191"/>
      <c r="G2" s="191"/>
      <c r="H2" s="191"/>
      <c r="I2" s="191"/>
      <c r="J2" s="191"/>
      <c r="K2" s="191"/>
      <c r="L2" s="191"/>
      <c r="M2" s="191"/>
      <c r="N2" s="191"/>
    </row>
    <row r="3" spans="2:15" ht="18.75" x14ac:dyDescent="0.2">
      <c r="B3" s="192" t="s">
        <v>15</v>
      </c>
      <c r="C3" s="192"/>
      <c r="D3" s="192"/>
      <c r="E3" s="192"/>
      <c r="F3" s="192"/>
      <c r="G3" s="192"/>
      <c r="H3" s="192"/>
      <c r="I3" s="192"/>
      <c r="J3" s="192"/>
      <c r="K3" s="192"/>
      <c r="L3" s="192"/>
      <c r="M3" s="192"/>
      <c r="N3" s="192"/>
    </row>
    <row r="4" spans="2:15" ht="18.75" x14ac:dyDescent="0.2">
      <c r="B4" s="192" t="s">
        <v>0</v>
      </c>
      <c r="C4" s="192"/>
      <c r="D4" s="192"/>
      <c r="E4" s="192"/>
      <c r="F4" s="192"/>
      <c r="G4" s="192"/>
      <c r="H4" s="192"/>
      <c r="I4" s="192"/>
      <c r="J4" s="192"/>
      <c r="K4" s="192"/>
      <c r="L4" s="192"/>
      <c r="M4" s="192"/>
      <c r="N4" s="192"/>
    </row>
    <row r="5" spans="2:15" ht="17.25" x14ac:dyDescent="0.3">
      <c r="B5" s="20"/>
      <c r="C5" s="20"/>
      <c r="D5" s="20"/>
      <c r="E5" s="20"/>
      <c r="F5" s="20"/>
      <c r="G5" s="20"/>
      <c r="H5" s="20"/>
      <c r="I5" s="20"/>
      <c r="J5" s="20"/>
      <c r="K5" s="75"/>
      <c r="N5" s="81">
        <v>589500</v>
      </c>
    </row>
    <row r="6" spans="2:15" ht="18.75" x14ac:dyDescent="0.2">
      <c r="B6" s="190" t="s">
        <v>12</v>
      </c>
      <c r="C6" s="190"/>
      <c r="D6" s="190"/>
      <c r="E6" s="73" t="s">
        <v>70</v>
      </c>
      <c r="F6" s="73"/>
      <c r="G6" s="73"/>
      <c r="H6" s="73"/>
      <c r="I6" s="73"/>
      <c r="J6" s="73"/>
      <c r="K6" s="73"/>
      <c r="L6" s="73"/>
    </row>
    <row r="7" spans="2:15" ht="18.75" x14ac:dyDescent="0.2">
      <c r="B7" s="190"/>
      <c r="C7" s="190"/>
      <c r="D7" s="190"/>
      <c r="E7" s="73"/>
      <c r="F7" s="73"/>
      <c r="G7" s="73"/>
      <c r="H7" s="73"/>
      <c r="I7" s="73"/>
      <c r="J7" s="73"/>
      <c r="K7" s="194" t="s">
        <v>97</v>
      </c>
      <c r="L7" s="195"/>
      <c r="M7" s="193">
        <v>2715910520</v>
      </c>
      <c r="N7" s="193"/>
    </row>
    <row r="8" spans="2:15" ht="15.75" x14ac:dyDescent="0.25">
      <c r="B8" s="46"/>
      <c r="C8" s="46"/>
      <c r="D8" s="46"/>
      <c r="E8" s="46"/>
      <c r="F8" s="46"/>
      <c r="G8" s="46"/>
      <c r="H8" s="46"/>
      <c r="I8" s="46"/>
      <c r="J8" s="46"/>
      <c r="K8" s="196"/>
      <c r="L8" s="197"/>
      <c r="M8" s="80">
        <f>+M7/N5</f>
        <v>4607.1425275657339</v>
      </c>
      <c r="N8" s="79" t="s">
        <v>98</v>
      </c>
    </row>
    <row r="9" spans="2:15" ht="26.25" customHeight="1" thickBot="1" x14ac:dyDescent="0.25">
      <c r="B9" s="213" t="s">
        <v>100</v>
      </c>
      <c r="C9" s="213"/>
      <c r="D9" s="213"/>
      <c r="E9" s="213"/>
      <c r="F9" s="213"/>
      <c r="G9" s="213"/>
      <c r="H9" s="213"/>
      <c r="I9" s="213"/>
      <c r="J9" s="213"/>
      <c r="K9" s="213"/>
      <c r="L9" s="213"/>
      <c r="M9" s="213"/>
      <c r="N9" s="213"/>
    </row>
    <row r="10" spans="2:15" ht="81" customHeight="1" thickBot="1" x14ac:dyDescent="0.25">
      <c r="B10" s="22"/>
      <c r="C10" s="23" t="s">
        <v>36</v>
      </c>
      <c r="D10" s="23" t="s">
        <v>1</v>
      </c>
      <c r="E10" s="23" t="s">
        <v>2</v>
      </c>
      <c r="F10" s="23" t="s">
        <v>3</v>
      </c>
      <c r="G10" s="23" t="s">
        <v>4</v>
      </c>
      <c r="H10" s="23" t="s">
        <v>5</v>
      </c>
      <c r="I10" s="23" t="s">
        <v>6</v>
      </c>
      <c r="J10" s="23" t="s">
        <v>7</v>
      </c>
      <c r="K10" s="23" t="s">
        <v>8</v>
      </c>
      <c r="L10" s="23" t="s">
        <v>9</v>
      </c>
      <c r="M10" s="23" t="s">
        <v>25</v>
      </c>
      <c r="N10" s="24" t="s">
        <v>26</v>
      </c>
      <c r="O10" s="7" t="s">
        <v>101</v>
      </c>
    </row>
    <row r="11" spans="2:15" ht="69" customHeight="1" x14ac:dyDescent="0.2">
      <c r="B11" s="142">
        <v>1</v>
      </c>
      <c r="C11" s="143" t="s">
        <v>71</v>
      </c>
      <c r="D11" s="144" t="s">
        <v>72</v>
      </c>
      <c r="E11" s="145">
        <v>39167</v>
      </c>
      <c r="F11" s="145">
        <v>39295</v>
      </c>
      <c r="G11" s="146">
        <v>1</v>
      </c>
      <c r="H11" s="146" t="s">
        <v>13</v>
      </c>
      <c r="I11" s="147" t="s">
        <v>73</v>
      </c>
      <c r="J11" s="148">
        <v>157825000</v>
      </c>
      <c r="K11" s="149">
        <f>J11/433700</f>
        <v>363.90362001383443</v>
      </c>
      <c r="L11" s="150" t="s">
        <v>54</v>
      </c>
      <c r="M11" s="151"/>
      <c r="N11" s="173"/>
      <c r="O11" s="61"/>
    </row>
    <row r="12" spans="2:15" ht="160.5" customHeight="1" x14ac:dyDescent="0.2">
      <c r="B12" s="110">
        <v>2</v>
      </c>
      <c r="C12" s="177" t="s">
        <v>71</v>
      </c>
      <c r="D12" s="137" t="s">
        <v>74</v>
      </c>
      <c r="E12" s="178">
        <v>38745</v>
      </c>
      <c r="F12" s="178">
        <v>39057</v>
      </c>
      <c r="G12" s="179">
        <v>1</v>
      </c>
      <c r="H12" s="180" t="s">
        <v>91</v>
      </c>
      <c r="I12" s="182" t="s">
        <v>75</v>
      </c>
      <c r="J12" s="183">
        <v>1815000000</v>
      </c>
      <c r="K12" s="184">
        <f>J12/408000</f>
        <v>4448.5294117647063</v>
      </c>
      <c r="L12" s="119"/>
      <c r="M12" s="152"/>
      <c r="N12" s="174"/>
      <c r="O12" s="185" t="s">
        <v>125</v>
      </c>
    </row>
    <row r="13" spans="2:15" ht="109.5" customHeight="1" x14ac:dyDescent="0.2">
      <c r="B13" s="110">
        <v>3</v>
      </c>
      <c r="C13" s="177" t="s">
        <v>71</v>
      </c>
      <c r="D13" s="137" t="s">
        <v>76</v>
      </c>
      <c r="E13" s="178">
        <v>39387</v>
      </c>
      <c r="F13" s="178">
        <v>39692</v>
      </c>
      <c r="G13" s="179">
        <v>1</v>
      </c>
      <c r="H13" s="180" t="s">
        <v>13</v>
      </c>
      <c r="I13" s="182" t="s">
        <v>77</v>
      </c>
      <c r="J13" s="183">
        <v>1258000000</v>
      </c>
      <c r="K13" s="184">
        <f>J13/433700</f>
        <v>2900.6225501498734</v>
      </c>
      <c r="L13" s="119" t="s">
        <v>55</v>
      </c>
      <c r="M13" s="181">
        <f>K13</f>
        <v>2900.6225501498734</v>
      </c>
      <c r="N13" s="175"/>
      <c r="O13" s="61"/>
    </row>
    <row r="14" spans="2:15" ht="87.75" customHeight="1" x14ac:dyDescent="0.2">
      <c r="B14" s="235">
        <v>4</v>
      </c>
      <c r="C14" s="237" t="s">
        <v>71</v>
      </c>
      <c r="D14" s="239" t="s">
        <v>78</v>
      </c>
      <c r="E14" s="241">
        <v>39478</v>
      </c>
      <c r="F14" s="241">
        <v>39862</v>
      </c>
      <c r="G14" s="243">
        <v>1</v>
      </c>
      <c r="H14" s="245" t="s">
        <v>13</v>
      </c>
      <c r="I14" s="225" t="s">
        <v>79</v>
      </c>
      <c r="J14" s="227">
        <v>7119682483</v>
      </c>
      <c r="K14" s="229">
        <f>J14/461500</f>
        <v>15427.264318526544</v>
      </c>
      <c r="L14" s="231"/>
      <c r="M14" s="233">
        <f>K14</f>
        <v>15427.264318526544</v>
      </c>
      <c r="N14" s="233">
        <f>K14</f>
        <v>15427.264318526544</v>
      </c>
      <c r="O14" s="214" t="s">
        <v>121</v>
      </c>
    </row>
    <row r="15" spans="2:15" ht="35.25" customHeight="1" x14ac:dyDescent="0.2">
      <c r="B15" s="235"/>
      <c r="C15" s="237"/>
      <c r="D15" s="239"/>
      <c r="E15" s="241"/>
      <c r="F15" s="241"/>
      <c r="G15" s="243"/>
      <c r="H15" s="245"/>
      <c r="I15" s="225"/>
      <c r="J15" s="227"/>
      <c r="K15" s="229"/>
      <c r="L15" s="231"/>
      <c r="M15" s="233"/>
      <c r="N15" s="233"/>
      <c r="O15" s="215"/>
    </row>
    <row r="16" spans="2:15" ht="84.75" customHeight="1" x14ac:dyDescent="0.2">
      <c r="B16" s="235"/>
      <c r="C16" s="237"/>
      <c r="D16" s="239"/>
      <c r="E16" s="241"/>
      <c r="F16" s="241"/>
      <c r="G16" s="243"/>
      <c r="H16" s="245"/>
      <c r="I16" s="225"/>
      <c r="J16" s="227"/>
      <c r="K16" s="229"/>
      <c r="L16" s="231"/>
      <c r="M16" s="233"/>
      <c r="N16" s="233"/>
      <c r="O16" s="168" t="s">
        <v>117</v>
      </c>
    </row>
    <row r="17" spans="2:15" ht="94.5" customHeight="1" x14ac:dyDescent="0.2">
      <c r="B17" s="235"/>
      <c r="C17" s="237"/>
      <c r="D17" s="239"/>
      <c r="E17" s="241"/>
      <c r="F17" s="241"/>
      <c r="G17" s="243"/>
      <c r="H17" s="245"/>
      <c r="I17" s="225"/>
      <c r="J17" s="227"/>
      <c r="K17" s="229"/>
      <c r="L17" s="231"/>
      <c r="M17" s="233"/>
      <c r="N17" s="233"/>
      <c r="O17" s="168" t="s">
        <v>118</v>
      </c>
    </row>
    <row r="18" spans="2:15" ht="155.25" customHeight="1" x14ac:dyDescent="0.2">
      <c r="B18" s="235"/>
      <c r="C18" s="237"/>
      <c r="D18" s="239"/>
      <c r="E18" s="241"/>
      <c r="F18" s="241"/>
      <c r="G18" s="243"/>
      <c r="H18" s="245"/>
      <c r="I18" s="225"/>
      <c r="J18" s="227"/>
      <c r="K18" s="229"/>
      <c r="L18" s="231"/>
      <c r="M18" s="233"/>
      <c r="N18" s="233"/>
      <c r="O18" s="168" t="s">
        <v>119</v>
      </c>
    </row>
    <row r="19" spans="2:15" ht="75" customHeight="1" thickBot="1" x14ac:dyDescent="0.25">
      <c r="B19" s="236"/>
      <c r="C19" s="238"/>
      <c r="D19" s="240"/>
      <c r="E19" s="242"/>
      <c r="F19" s="242"/>
      <c r="G19" s="244"/>
      <c r="H19" s="246"/>
      <c r="I19" s="226"/>
      <c r="J19" s="228"/>
      <c r="K19" s="230"/>
      <c r="L19" s="232"/>
      <c r="M19" s="234"/>
      <c r="N19" s="234"/>
      <c r="O19" s="186" t="s">
        <v>120</v>
      </c>
    </row>
    <row r="20" spans="2:15" ht="35.25" customHeight="1" thickBot="1" x14ac:dyDescent="0.25">
      <c r="B20" s="4"/>
      <c r="C20" s="48"/>
      <c r="D20" s="49"/>
      <c r="E20" s="50"/>
      <c r="F20" s="50"/>
      <c r="G20" s="51"/>
      <c r="H20" s="52"/>
      <c r="I20" s="52"/>
      <c r="J20" s="52"/>
      <c r="K20" s="52"/>
      <c r="L20" s="52"/>
      <c r="M20" s="52"/>
      <c r="N20" s="52"/>
    </row>
    <row r="21" spans="2:15" s="5" customFormat="1" ht="39" customHeight="1" x14ac:dyDescent="0.2">
      <c r="B21" s="210" t="s">
        <v>56</v>
      </c>
      <c r="C21" s="210"/>
      <c r="D21" s="210"/>
      <c r="E21" s="210"/>
      <c r="F21" s="210"/>
      <c r="G21" s="210"/>
      <c r="J21" s="82" t="s">
        <v>58</v>
      </c>
      <c r="K21" s="198">
        <f>SUM(J11:J12)</f>
        <v>1972825000</v>
      </c>
      <c r="L21" s="199"/>
      <c r="M21" s="83">
        <f>SUM(K11:K14)</f>
        <v>23140.319900454961</v>
      </c>
    </row>
    <row r="22" spans="2:15" ht="39" customHeight="1" x14ac:dyDescent="0.2">
      <c r="B22" s="55" t="s">
        <v>57</v>
      </c>
      <c r="C22" s="55"/>
      <c r="D22" s="55"/>
      <c r="E22" s="55"/>
      <c r="F22" s="55"/>
      <c r="G22" s="55"/>
      <c r="I22" s="6"/>
      <c r="J22" s="216" t="s">
        <v>126</v>
      </c>
      <c r="K22" s="217"/>
      <c r="L22" s="217"/>
      <c r="M22" s="218"/>
    </row>
    <row r="23" spans="2:15" ht="21.75" customHeight="1" x14ac:dyDescent="0.2">
      <c r="J23" s="219"/>
      <c r="K23" s="220"/>
      <c r="L23" s="220"/>
      <c r="M23" s="221"/>
    </row>
    <row r="24" spans="2:15" ht="21.75" customHeight="1" thickBot="1" x14ac:dyDescent="0.25">
      <c r="B24" t="s">
        <v>128</v>
      </c>
      <c r="J24" s="222"/>
      <c r="K24" s="223"/>
      <c r="L24" s="223"/>
      <c r="M24" s="224"/>
    </row>
    <row r="25" spans="2:15" x14ac:dyDescent="0.2">
      <c r="C25" t="s">
        <v>108</v>
      </c>
      <c r="D25" s="97">
        <f>2715910520*1.5</f>
        <v>4073865780</v>
      </c>
      <c r="E25" s="97">
        <f>D25/589500</f>
        <v>6910.7137913486004</v>
      </c>
    </row>
    <row r="26" spans="2:15" x14ac:dyDescent="0.2">
      <c r="C26" s="33" t="s">
        <v>123</v>
      </c>
      <c r="D26" s="97">
        <v>2715910520</v>
      </c>
      <c r="E26" s="97">
        <f>D26/589500</f>
        <v>4607.1425275657339</v>
      </c>
    </row>
    <row r="27" spans="2:15" x14ac:dyDescent="0.2">
      <c r="C27" t="s">
        <v>109</v>
      </c>
    </row>
  </sheetData>
  <mergeCells count="26">
    <mergeCell ref="B7:D7"/>
    <mergeCell ref="B21:G21"/>
    <mergeCell ref="B9:N9"/>
    <mergeCell ref="K7:L8"/>
    <mergeCell ref="M7:N7"/>
    <mergeCell ref="K21:L21"/>
    <mergeCell ref="B14:B19"/>
    <mergeCell ref="C14:C19"/>
    <mergeCell ref="D14:D19"/>
    <mergeCell ref="E14:E19"/>
    <mergeCell ref="F14:F19"/>
    <mergeCell ref="G14:G19"/>
    <mergeCell ref="H14:H19"/>
    <mergeCell ref="N14:N19"/>
    <mergeCell ref="B6:D6"/>
    <mergeCell ref="B1:N1"/>
    <mergeCell ref="B2:N2"/>
    <mergeCell ref="B3:N3"/>
    <mergeCell ref="B4:N4"/>
    <mergeCell ref="O14:O15"/>
    <mergeCell ref="J22:M24"/>
    <mergeCell ref="I14:I19"/>
    <mergeCell ref="J14:J19"/>
    <mergeCell ref="K14:K19"/>
    <mergeCell ref="L14:L19"/>
    <mergeCell ref="M14:M19"/>
  </mergeCells>
  <pageMargins left="0.70866141732283472" right="0.70866141732283472" top="0.74803149606299213" bottom="0.74803149606299213" header="0.31496062992125984" footer="0.31496062992125984"/>
  <pageSetup scale="3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3"/>
  <sheetViews>
    <sheetView showGridLines="0" view="pageBreakPreview" topLeftCell="A2" zoomScale="55" zoomScaleNormal="40" zoomScaleSheetLayoutView="55" zoomScalePageLayoutView="40" workbookViewId="0">
      <selection activeCell="G30" sqref="G30"/>
    </sheetView>
  </sheetViews>
  <sheetFormatPr baseColWidth="10" defaultColWidth="11.42578125" defaultRowHeight="12.75" x14ac:dyDescent="0.2"/>
  <cols>
    <col min="1" max="1" width="1.85546875" customWidth="1"/>
    <col min="2" max="2" width="6" customWidth="1"/>
    <col min="3" max="3" width="25.7109375" customWidth="1"/>
    <col min="4" max="4" width="37.28515625" customWidth="1"/>
    <col min="5" max="5" width="24.7109375" customWidth="1"/>
    <col min="6" max="6" width="15.7109375" customWidth="1"/>
    <col min="7" max="7" width="28.7109375" customWidth="1"/>
    <col min="8" max="8" width="24.7109375" customWidth="1"/>
    <col min="9" max="9" width="21.42578125" customWidth="1"/>
    <col min="10" max="10" width="29.85546875" customWidth="1"/>
    <col min="11" max="11" width="20.85546875" customWidth="1"/>
    <col min="12" max="12" width="23.5703125" customWidth="1"/>
    <col min="13" max="13" width="21.5703125" customWidth="1"/>
    <col min="14" max="14" width="21.85546875" customWidth="1"/>
    <col min="15" max="15" width="1.140625" customWidth="1"/>
  </cols>
  <sheetData>
    <row r="1" spans="2:14" ht="18.75" customHeight="1" x14ac:dyDescent="0.2">
      <c r="B1" s="191" t="s">
        <v>43</v>
      </c>
      <c r="C1" s="191"/>
      <c r="D1" s="191"/>
      <c r="E1" s="191"/>
      <c r="F1" s="191"/>
      <c r="G1" s="191"/>
      <c r="H1" s="191"/>
      <c r="I1" s="191"/>
      <c r="J1" s="191"/>
      <c r="K1" s="191"/>
      <c r="L1" s="191"/>
      <c r="M1" s="191"/>
      <c r="N1" s="191"/>
    </row>
    <row r="2" spans="2:14" ht="59.25" customHeight="1" x14ac:dyDescent="0.2">
      <c r="B2" s="191" t="s">
        <v>44</v>
      </c>
      <c r="C2" s="191"/>
      <c r="D2" s="191"/>
      <c r="E2" s="191"/>
      <c r="F2" s="191"/>
      <c r="G2" s="191"/>
      <c r="H2" s="191"/>
      <c r="I2" s="191"/>
      <c r="J2" s="191"/>
      <c r="K2" s="191"/>
      <c r="L2" s="191"/>
      <c r="M2" s="191"/>
      <c r="N2" s="191"/>
    </row>
    <row r="3" spans="2:14" ht="18.75" x14ac:dyDescent="0.2">
      <c r="B3" s="192" t="s">
        <v>15</v>
      </c>
      <c r="C3" s="192"/>
      <c r="D3" s="192"/>
      <c r="E3" s="192"/>
      <c r="F3" s="192"/>
      <c r="G3" s="192"/>
      <c r="H3" s="192"/>
      <c r="I3" s="192"/>
      <c r="J3" s="192"/>
      <c r="K3" s="192"/>
      <c r="L3" s="192"/>
      <c r="M3" s="192"/>
      <c r="N3" s="192"/>
    </row>
    <row r="4" spans="2:14" ht="18.75" x14ac:dyDescent="0.2">
      <c r="B4" s="192" t="s">
        <v>0</v>
      </c>
      <c r="C4" s="192"/>
      <c r="D4" s="192"/>
      <c r="E4" s="192"/>
      <c r="F4" s="192"/>
      <c r="G4" s="192"/>
      <c r="H4" s="192"/>
      <c r="I4" s="192"/>
      <c r="J4" s="192"/>
      <c r="K4" s="192"/>
      <c r="L4" s="192"/>
      <c r="M4" s="192"/>
      <c r="N4" s="192"/>
    </row>
    <row r="5" spans="2:14" ht="17.25" x14ac:dyDescent="0.3">
      <c r="B5" s="75"/>
      <c r="C5" s="75"/>
      <c r="D5" s="75"/>
      <c r="E5" s="75"/>
      <c r="F5" s="75"/>
      <c r="G5" s="75"/>
      <c r="H5" s="75"/>
      <c r="I5" s="75"/>
      <c r="J5" s="75"/>
      <c r="K5" s="75"/>
      <c r="N5" s="81">
        <v>589500</v>
      </c>
    </row>
    <row r="6" spans="2:14" ht="18.75" x14ac:dyDescent="0.2">
      <c r="B6" s="190" t="s">
        <v>12</v>
      </c>
      <c r="C6" s="190"/>
      <c r="D6" s="190"/>
      <c r="E6" s="73" t="s">
        <v>80</v>
      </c>
      <c r="F6" s="73"/>
      <c r="G6" s="73"/>
      <c r="H6" s="73"/>
      <c r="I6" s="73"/>
      <c r="J6" s="73"/>
      <c r="K6" s="73"/>
      <c r="L6" s="73"/>
    </row>
    <row r="7" spans="2:14" ht="18.75" x14ac:dyDescent="0.2">
      <c r="B7" s="190"/>
      <c r="C7" s="190"/>
      <c r="D7" s="190"/>
      <c r="E7" s="73"/>
      <c r="F7" s="73"/>
      <c r="G7" s="73"/>
      <c r="H7" s="73"/>
      <c r="I7" s="73"/>
      <c r="J7" s="73"/>
      <c r="K7" s="194" t="s">
        <v>97</v>
      </c>
      <c r="L7" s="195"/>
      <c r="M7" s="193">
        <v>2715910520</v>
      </c>
      <c r="N7" s="193"/>
    </row>
    <row r="8" spans="2:14" ht="15.75" x14ac:dyDescent="0.25">
      <c r="B8" s="56"/>
      <c r="C8" s="56"/>
      <c r="D8" s="56"/>
      <c r="E8" s="56"/>
      <c r="F8" s="56"/>
      <c r="G8" s="56"/>
      <c r="H8" s="56"/>
      <c r="I8" s="56"/>
      <c r="J8" s="56"/>
      <c r="K8" s="196"/>
      <c r="L8" s="197"/>
      <c r="M8" s="80">
        <f>+M7/N5</f>
        <v>4607.1425275657339</v>
      </c>
      <c r="N8" s="79" t="s">
        <v>98</v>
      </c>
    </row>
    <row r="9" spans="2:14" ht="26.25" customHeight="1" thickBot="1" x14ac:dyDescent="0.25">
      <c r="B9" s="213" t="s">
        <v>96</v>
      </c>
      <c r="C9" s="213"/>
      <c r="D9" s="213"/>
      <c r="E9" s="213"/>
      <c r="F9" s="213"/>
      <c r="G9" s="213"/>
      <c r="H9" s="213"/>
      <c r="I9" s="213"/>
      <c r="J9" s="213"/>
      <c r="K9" s="213"/>
      <c r="L9" s="213"/>
      <c r="M9" s="213"/>
      <c r="N9" s="213"/>
    </row>
    <row r="10" spans="2:14" ht="81" customHeight="1" thickBot="1" x14ac:dyDescent="0.25">
      <c r="B10" s="22"/>
      <c r="C10" s="23" t="s">
        <v>36</v>
      </c>
      <c r="D10" s="23" t="s">
        <v>1</v>
      </c>
      <c r="E10" s="23" t="s">
        <v>2</v>
      </c>
      <c r="F10" s="23" t="s">
        <v>3</v>
      </c>
      <c r="G10" s="23" t="s">
        <v>4</v>
      </c>
      <c r="H10" s="23" t="s">
        <v>5</v>
      </c>
      <c r="I10" s="23" t="s">
        <v>6</v>
      </c>
      <c r="J10" s="23" t="s">
        <v>7</v>
      </c>
      <c r="K10" s="23" t="s">
        <v>8</v>
      </c>
      <c r="L10" s="23" t="s">
        <v>9</v>
      </c>
      <c r="M10" s="23" t="s">
        <v>25</v>
      </c>
      <c r="N10" s="24" t="s">
        <v>26</v>
      </c>
    </row>
    <row r="11" spans="2:14" ht="69" customHeight="1" thickBot="1" x14ac:dyDescent="0.25">
      <c r="B11" s="100">
        <v>1</v>
      </c>
      <c r="C11" s="101" t="s">
        <v>81</v>
      </c>
      <c r="D11" s="102" t="s">
        <v>82</v>
      </c>
      <c r="E11" s="103">
        <v>39575</v>
      </c>
      <c r="F11" s="103">
        <v>40223</v>
      </c>
      <c r="G11" s="104">
        <v>0.3</v>
      </c>
      <c r="H11" s="104" t="s">
        <v>13</v>
      </c>
      <c r="I11" s="105" t="s">
        <v>17</v>
      </c>
      <c r="J11" s="106">
        <f>12601292779*G11</f>
        <v>3780387833.6999998</v>
      </c>
      <c r="K11" s="107">
        <f>J11/461500</f>
        <v>8191.5229332611043</v>
      </c>
      <c r="L11" s="108" t="s">
        <v>55</v>
      </c>
      <c r="M11" s="211">
        <f>K11+K12</f>
        <v>10922.030577681473</v>
      </c>
      <c r="N11" s="109">
        <f>K11</f>
        <v>8191.5229332611043</v>
      </c>
    </row>
    <row r="12" spans="2:14" ht="109.5" customHeight="1" x14ac:dyDescent="0.2">
      <c r="B12" s="110">
        <v>2</v>
      </c>
      <c r="C12" s="111" t="s">
        <v>83</v>
      </c>
      <c r="D12" s="137" t="s">
        <v>82</v>
      </c>
      <c r="E12" s="103">
        <v>39575</v>
      </c>
      <c r="F12" s="103">
        <v>40223</v>
      </c>
      <c r="G12" s="114">
        <v>0.1</v>
      </c>
      <c r="H12" s="115" t="s">
        <v>13</v>
      </c>
      <c r="I12" s="116" t="s">
        <v>17</v>
      </c>
      <c r="J12" s="153">
        <f>12601292779*G12</f>
        <v>1260129277.9000001</v>
      </c>
      <c r="K12" s="118">
        <f>J12/461500</f>
        <v>2730.5076444203687</v>
      </c>
      <c r="L12" s="154"/>
      <c r="M12" s="212"/>
      <c r="N12" s="120"/>
    </row>
    <row r="13" spans="2:14" ht="109.5" customHeight="1" x14ac:dyDescent="0.2">
      <c r="B13" s="110">
        <v>3</v>
      </c>
      <c r="C13" s="111" t="s">
        <v>81</v>
      </c>
      <c r="D13" s="137" t="s">
        <v>94</v>
      </c>
      <c r="E13" s="113">
        <v>39455</v>
      </c>
      <c r="F13" s="113">
        <v>40175</v>
      </c>
      <c r="G13" s="114">
        <v>0.5</v>
      </c>
      <c r="H13" s="115" t="s">
        <v>13</v>
      </c>
      <c r="I13" s="116" t="s">
        <v>14</v>
      </c>
      <c r="J13" s="153">
        <f>3285883313*G13</f>
        <v>1642941656.5</v>
      </c>
      <c r="K13" s="118">
        <f>J13/461500</f>
        <v>3560.0035893824484</v>
      </c>
      <c r="L13" s="154"/>
      <c r="M13" s="138"/>
      <c r="N13" s="120"/>
    </row>
    <row r="14" spans="2:14" ht="109.5" customHeight="1" x14ac:dyDescent="0.2">
      <c r="B14" s="110">
        <v>4</v>
      </c>
      <c r="C14" s="111" t="s">
        <v>81</v>
      </c>
      <c r="D14" s="137" t="s">
        <v>84</v>
      </c>
      <c r="E14" s="113">
        <v>37517</v>
      </c>
      <c r="F14" s="113">
        <v>37749</v>
      </c>
      <c r="G14" s="114">
        <v>1</v>
      </c>
      <c r="H14" s="115" t="s">
        <v>13</v>
      </c>
      <c r="I14" s="116" t="s">
        <v>85</v>
      </c>
      <c r="J14" s="117">
        <v>364570299.62</v>
      </c>
      <c r="K14" s="118">
        <f>J14/309000</f>
        <v>1179.8391573462784</v>
      </c>
      <c r="L14" s="119" t="s">
        <v>54</v>
      </c>
      <c r="M14" s="122"/>
      <c r="N14" s="120"/>
    </row>
    <row r="15" spans="2:14" ht="109.5" customHeight="1" thickBot="1" x14ac:dyDescent="0.25">
      <c r="B15" s="123">
        <v>5</v>
      </c>
      <c r="C15" s="124" t="s">
        <v>81</v>
      </c>
      <c r="D15" s="139" t="s">
        <v>86</v>
      </c>
      <c r="E15" s="126">
        <v>36872</v>
      </c>
      <c r="F15" s="126">
        <v>37021</v>
      </c>
      <c r="G15" s="127">
        <v>0.75</v>
      </c>
      <c r="H15" s="128" t="s">
        <v>13</v>
      </c>
      <c r="I15" s="129" t="s">
        <v>17</v>
      </c>
      <c r="J15" s="130">
        <f>371307050*G15</f>
        <v>278480287.5</v>
      </c>
      <c r="K15" s="131">
        <f>J15/260100</f>
        <v>1070.666234140715</v>
      </c>
      <c r="L15" s="132"/>
      <c r="M15" s="133"/>
      <c r="N15" s="134"/>
    </row>
    <row r="16" spans="2:14" ht="35.25" customHeight="1" thickBot="1" x14ac:dyDescent="0.25">
      <c r="B16" s="4"/>
      <c r="C16" s="48"/>
      <c r="D16" s="49"/>
      <c r="E16" s="50"/>
      <c r="F16" s="50"/>
      <c r="G16" s="51"/>
      <c r="H16" s="52"/>
    </row>
    <row r="17" spans="2:13" s="5" customFormat="1" ht="39" customHeight="1" x14ac:dyDescent="0.2">
      <c r="B17" s="210" t="s">
        <v>56</v>
      </c>
      <c r="C17" s="210"/>
      <c r="D17" s="210"/>
      <c r="E17" s="210"/>
      <c r="F17" s="210"/>
      <c r="G17" s="210"/>
      <c r="J17" s="82" t="s">
        <v>58</v>
      </c>
      <c r="K17" s="198">
        <f>SUM(J11:J12)</f>
        <v>5040517111.6000004</v>
      </c>
      <c r="L17" s="199"/>
      <c r="M17" s="83">
        <f>SUM(K11:K15)</f>
        <v>16732.539558550914</v>
      </c>
    </row>
    <row r="18" spans="2:13" ht="39" customHeight="1" x14ac:dyDescent="0.2">
      <c r="B18" s="55" t="s">
        <v>57</v>
      </c>
      <c r="C18" s="55"/>
      <c r="D18" s="55"/>
      <c r="E18" s="55"/>
      <c r="F18" s="55"/>
      <c r="G18" s="55"/>
      <c r="I18" s="6"/>
      <c r="J18" s="200" t="s">
        <v>16</v>
      </c>
      <c r="K18" s="201"/>
      <c r="L18" s="201"/>
      <c r="M18" s="202"/>
    </row>
    <row r="19" spans="2:13" ht="21.75" customHeight="1" x14ac:dyDescent="0.2">
      <c r="B19" t="s">
        <v>128</v>
      </c>
      <c r="J19" s="84" t="s">
        <v>25</v>
      </c>
      <c r="K19" s="203" t="s">
        <v>11</v>
      </c>
      <c r="L19" s="204"/>
      <c r="M19" s="205"/>
    </row>
    <row r="20" spans="2:13" ht="21.75" customHeight="1" thickBot="1" x14ac:dyDescent="0.25">
      <c r="C20" t="s">
        <v>108</v>
      </c>
      <c r="J20" s="85" t="s">
        <v>26</v>
      </c>
      <c r="K20" s="206" t="s">
        <v>11</v>
      </c>
      <c r="L20" s="207"/>
      <c r="M20" s="208"/>
    </row>
    <row r="21" spans="2:13" x14ac:dyDescent="0.2">
      <c r="C21" s="33" t="s">
        <v>123</v>
      </c>
      <c r="D21" s="97">
        <f>2715910520*1.5</f>
        <v>4073865780</v>
      </c>
      <c r="E21" s="97">
        <f>D21/589500</f>
        <v>6910.7137913486004</v>
      </c>
    </row>
    <row r="22" spans="2:13" x14ac:dyDescent="0.2">
      <c r="C22" t="s">
        <v>109</v>
      </c>
      <c r="D22" s="97">
        <v>2715910520</v>
      </c>
      <c r="E22" s="97">
        <f>D22/589500</f>
        <v>4607.1425275657339</v>
      </c>
    </row>
    <row r="23" spans="2:13" x14ac:dyDescent="0.2">
      <c r="D23" s="98"/>
      <c r="E23" s="98"/>
    </row>
  </sheetData>
  <mergeCells count="15">
    <mergeCell ref="B7:D7"/>
    <mergeCell ref="K17:L17"/>
    <mergeCell ref="J18:M18"/>
    <mergeCell ref="K19:M19"/>
    <mergeCell ref="K20:M20"/>
    <mergeCell ref="K7:L8"/>
    <mergeCell ref="M7:N7"/>
    <mergeCell ref="B9:N9"/>
    <mergeCell ref="M11:M12"/>
    <mergeCell ref="B17:G17"/>
    <mergeCell ref="B6:D6"/>
    <mergeCell ref="B1:N1"/>
    <mergeCell ref="B2:N2"/>
    <mergeCell ref="B3:N3"/>
    <mergeCell ref="B4:N4"/>
  </mergeCells>
  <pageMargins left="0.70866141732283472" right="0.70866141732283472" top="0.74803149606299213" bottom="0.74803149606299213" header="0.31496062992125984" footer="0.31496062992125984"/>
  <pageSetup scale="4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H27"/>
  <sheetViews>
    <sheetView view="pageBreakPreview" topLeftCell="A13" zoomScaleNormal="85" zoomScaleSheetLayoutView="100" workbookViewId="0">
      <selection activeCell="C13" sqref="C13"/>
    </sheetView>
  </sheetViews>
  <sheetFormatPr baseColWidth="10" defaultRowHeight="12.75" x14ac:dyDescent="0.2"/>
  <cols>
    <col min="1" max="1" width="1.140625" style="35" customWidth="1"/>
    <col min="2" max="2" width="14.140625" style="35" customWidth="1"/>
    <col min="3" max="3" width="44.140625" style="35" customWidth="1"/>
    <col min="4" max="7" width="11.42578125" style="35"/>
    <col min="8" max="8" width="21.140625" style="35" customWidth="1"/>
    <col min="9" max="9" width="0.7109375" style="35" customWidth="1"/>
    <col min="10" max="16384" width="11.42578125" style="35"/>
  </cols>
  <sheetData>
    <row r="1" spans="2:8" ht="15.75" x14ac:dyDescent="0.2">
      <c r="B1" s="251" t="s">
        <v>18</v>
      </c>
      <c r="C1" s="251"/>
      <c r="D1" s="251"/>
      <c r="E1" s="251"/>
      <c r="F1" s="251"/>
      <c r="G1" s="251"/>
      <c r="H1" s="251"/>
    </row>
    <row r="2" spans="2:8" x14ac:dyDescent="0.2">
      <c r="B2" s="35" t="s">
        <v>19</v>
      </c>
    </row>
    <row r="3" spans="2:8" ht="59.25" customHeight="1" x14ac:dyDescent="0.2">
      <c r="B3" s="252" t="s">
        <v>44</v>
      </c>
      <c r="C3" s="252"/>
      <c r="D3" s="252"/>
      <c r="E3" s="252"/>
      <c r="F3" s="252"/>
      <c r="G3" s="252"/>
      <c r="H3" s="252"/>
    </row>
    <row r="4" spans="2:8" ht="15.75" x14ac:dyDescent="0.2">
      <c r="B4" s="251" t="s">
        <v>43</v>
      </c>
      <c r="C4" s="251"/>
      <c r="D4" s="251"/>
      <c r="E4" s="251"/>
      <c r="F4" s="251"/>
      <c r="G4" s="251"/>
      <c r="H4" s="251"/>
    </row>
    <row r="5" spans="2:8" x14ac:dyDescent="0.2">
      <c r="B5" s="253"/>
      <c r="C5" s="253"/>
      <c r="D5" s="253"/>
      <c r="E5" s="253"/>
      <c r="F5" s="253"/>
      <c r="G5" s="253"/>
      <c r="H5" s="253"/>
    </row>
    <row r="6" spans="2:8" x14ac:dyDescent="0.2">
      <c r="B6" s="254" t="s">
        <v>20</v>
      </c>
      <c r="C6" s="254"/>
      <c r="D6" s="254"/>
      <c r="E6" s="254"/>
      <c r="F6" s="254"/>
      <c r="G6" s="254"/>
      <c r="H6" s="254"/>
    </row>
    <row r="7" spans="2:8" ht="13.5" thickBot="1" x14ac:dyDescent="0.25"/>
    <row r="8" spans="2:8" ht="38.25" customHeight="1" x14ac:dyDescent="0.2">
      <c r="B8" s="247" t="s">
        <v>21</v>
      </c>
      <c r="C8" s="249" t="s">
        <v>22</v>
      </c>
      <c r="D8" s="249" t="s">
        <v>23</v>
      </c>
      <c r="E8" s="249"/>
      <c r="F8" s="249"/>
      <c r="G8" s="249"/>
      <c r="H8" s="255" t="s">
        <v>32</v>
      </c>
    </row>
    <row r="9" spans="2:8" ht="13.5" thickBot="1" x14ac:dyDescent="0.25">
      <c r="B9" s="248"/>
      <c r="C9" s="250"/>
      <c r="D9" s="39" t="s">
        <v>25</v>
      </c>
      <c r="E9" s="39" t="s">
        <v>26</v>
      </c>
      <c r="F9" s="39" t="s">
        <v>104</v>
      </c>
      <c r="G9" s="39" t="s">
        <v>105</v>
      </c>
      <c r="H9" s="256"/>
    </row>
    <row r="10" spans="2:8" ht="13.5" thickBot="1" x14ac:dyDescent="0.25"/>
    <row r="11" spans="2:8" ht="33.75" customHeight="1" x14ac:dyDescent="0.2">
      <c r="B11" s="41">
        <v>1</v>
      </c>
      <c r="C11" s="16" t="s">
        <v>45</v>
      </c>
      <c r="D11" s="42" t="s">
        <v>11</v>
      </c>
      <c r="E11" s="42" t="s">
        <v>11</v>
      </c>
      <c r="F11" s="42" t="s">
        <v>11</v>
      </c>
      <c r="G11" s="42" t="s">
        <v>11</v>
      </c>
      <c r="H11" s="161" t="s">
        <v>27</v>
      </c>
    </row>
    <row r="12" spans="2:8" ht="33.75" customHeight="1" x14ac:dyDescent="0.2">
      <c r="B12" s="44">
        <v>2</v>
      </c>
      <c r="C12" s="15" t="s">
        <v>59</v>
      </c>
      <c r="D12" s="45" t="s">
        <v>11</v>
      </c>
      <c r="E12" s="45" t="s">
        <v>11</v>
      </c>
      <c r="F12" s="45" t="s">
        <v>11</v>
      </c>
      <c r="G12" s="45" t="s">
        <v>11</v>
      </c>
      <c r="H12" s="162" t="s">
        <v>27</v>
      </c>
    </row>
    <row r="13" spans="2:8" ht="81" customHeight="1" x14ac:dyDescent="0.2">
      <c r="B13" s="44">
        <v>3</v>
      </c>
      <c r="C13" s="15" t="s">
        <v>70</v>
      </c>
      <c r="D13" s="45" t="s">
        <v>11</v>
      </c>
      <c r="E13" s="45" t="s">
        <v>11</v>
      </c>
      <c r="F13" s="45" t="s">
        <v>11</v>
      </c>
      <c r="G13" s="45" t="s">
        <v>11</v>
      </c>
      <c r="H13" s="189" t="s">
        <v>130</v>
      </c>
    </row>
    <row r="14" spans="2:8" ht="33.75" customHeight="1" x14ac:dyDescent="0.2">
      <c r="B14" s="44">
        <v>4</v>
      </c>
      <c r="C14" s="15" t="s">
        <v>80</v>
      </c>
      <c r="D14" s="45" t="s">
        <v>11</v>
      </c>
      <c r="E14" s="45" t="s">
        <v>11</v>
      </c>
      <c r="F14" s="45" t="s">
        <v>11</v>
      </c>
      <c r="G14" s="45" t="s">
        <v>11</v>
      </c>
      <c r="H14" s="162" t="s">
        <v>27</v>
      </c>
    </row>
    <row r="17" spans="2:4" ht="15.75" x14ac:dyDescent="0.25">
      <c r="B17" s="37" t="s">
        <v>28</v>
      </c>
      <c r="C17" s="37" t="s">
        <v>127</v>
      </c>
      <c r="D17" s="36"/>
    </row>
    <row r="18" spans="2:4" ht="15.75" x14ac:dyDescent="0.25">
      <c r="B18" s="37" t="s">
        <v>29</v>
      </c>
      <c r="C18" s="37" t="s">
        <v>87</v>
      </c>
      <c r="D18" s="36"/>
    </row>
    <row r="19" spans="2:4" ht="15.75" x14ac:dyDescent="0.25">
      <c r="B19" s="37" t="s">
        <v>30</v>
      </c>
      <c r="C19" s="37" t="s">
        <v>88</v>
      </c>
      <c r="D19" s="36"/>
    </row>
    <row r="20" spans="2:4" ht="15.75" x14ac:dyDescent="0.25">
      <c r="B20" s="37" t="s">
        <v>31</v>
      </c>
      <c r="C20" s="37" t="s">
        <v>89</v>
      </c>
      <c r="D20" s="36"/>
    </row>
    <row r="21" spans="2:4" ht="15.75" x14ac:dyDescent="0.25">
      <c r="B21" s="37"/>
      <c r="C21" s="37"/>
      <c r="D21" s="36"/>
    </row>
    <row r="22" spans="2:4" ht="15.75" x14ac:dyDescent="0.25">
      <c r="B22" s="37"/>
      <c r="C22" s="37"/>
      <c r="D22" s="36"/>
    </row>
    <row r="24" spans="2:4" x14ac:dyDescent="0.2">
      <c r="B24" t="s">
        <v>128</v>
      </c>
      <c r="C24"/>
    </row>
    <row r="25" spans="2:4" x14ac:dyDescent="0.2">
      <c r="B25"/>
      <c r="C25" t="s">
        <v>108</v>
      </c>
    </row>
    <row r="26" spans="2:4" x14ac:dyDescent="0.2">
      <c r="B26"/>
      <c r="C26" s="33" t="s">
        <v>123</v>
      </c>
    </row>
    <row r="27" spans="2:4" x14ac:dyDescent="0.2">
      <c r="B27"/>
      <c r="C27" t="s">
        <v>109</v>
      </c>
    </row>
  </sheetData>
  <mergeCells count="9">
    <mergeCell ref="B8:B9"/>
    <mergeCell ref="C8:C9"/>
    <mergeCell ref="D8:G8"/>
    <mergeCell ref="B1:H1"/>
    <mergeCell ref="B3:H3"/>
    <mergeCell ref="B4:H4"/>
    <mergeCell ref="B5:H5"/>
    <mergeCell ref="B6:H6"/>
    <mergeCell ref="H8:H9"/>
  </mergeCells>
  <pageMargins left="0.70866141732283472" right="0.70866141732283472" top="0.74803149606299213" bottom="0.74803149606299213" header="0.31496062992125984" footer="0.31496062992125984"/>
  <pageSetup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L27"/>
  <sheetViews>
    <sheetView view="pageBreakPreview" topLeftCell="A4" zoomScale="55" zoomScaleNormal="70" zoomScaleSheetLayoutView="55" workbookViewId="0">
      <selection activeCell="K19" sqref="K19"/>
    </sheetView>
  </sheetViews>
  <sheetFormatPr baseColWidth="10" defaultRowHeight="12.75" x14ac:dyDescent="0.2"/>
  <cols>
    <col min="1" max="1" width="1.5703125" customWidth="1"/>
    <col min="2" max="2" width="4" customWidth="1"/>
    <col min="3" max="3" width="32.7109375" customWidth="1"/>
    <col min="4" max="4" width="47.28515625" customWidth="1"/>
    <col min="5" max="5" width="23.28515625" customWidth="1"/>
    <col min="6" max="6" width="21.7109375" customWidth="1"/>
    <col min="7" max="7" width="17.28515625" customWidth="1"/>
    <col min="8" max="8" width="17.85546875" customWidth="1"/>
    <col min="9" max="9" width="17.42578125" customWidth="1"/>
    <col min="10" max="11" width="15.42578125" customWidth="1"/>
    <col min="12" max="12" width="15.42578125" bestFit="1" customWidth="1"/>
    <col min="13" max="13" width="1.5703125" customWidth="1"/>
  </cols>
  <sheetData>
    <row r="3" spans="2:12" ht="18.75" customHeight="1" x14ac:dyDescent="0.2">
      <c r="B3" s="191" t="s">
        <v>43</v>
      </c>
      <c r="C3" s="191"/>
      <c r="D3" s="191"/>
      <c r="E3" s="191"/>
      <c r="F3" s="191"/>
      <c r="G3" s="191"/>
      <c r="H3" s="191"/>
      <c r="I3" s="191"/>
      <c r="J3" s="191"/>
      <c r="K3" s="191"/>
      <c r="L3" s="191"/>
    </row>
    <row r="4" spans="2:12" ht="49.5" customHeight="1" x14ac:dyDescent="0.2">
      <c r="B4" s="191" t="s">
        <v>44</v>
      </c>
      <c r="C4" s="191"/>
      <c r="D4" s="191"/>
      <c r="E4" s="191"/>
      <c r="F4" s="191"/>
      <c r="G4" s="191"/>
      <c r="H4" s="191"/>
      <c r="I4" s="191"/>
      <c r="J4" s="191"/>
      <c r="K4" s="191"/>
      <c r="L4" s="191"/>
    </row>
    <row r="5" spans="2:12" ht="18.75" x14ac:dyDescent="0.2">
      <c r="B5" s="258" t="s">
        <v>39</v>
      </c>
      <c r="C5" s="258"/>
      <c r="D5" s="258"/>
      <c r="E5" s="258"/>
      <c r="F5" s="258"/>
      <c r="G5" s="258"/>
      <c r="H5" s="258"/>
      <c r="I5" s="258"/>
      <c r="J5" s="258"/>
      <c r="K5" s="258"/>
      <c r="L5" s="258"/>
    </row>
    <row r="6" spans="2:12" ht="18.75" x14ac:dyDescent="0.2">
      <c r="B6" s="258" t="s">
        <v>35</v>
      </c>
      <c r="C6" s="258"/>
      <c r="D6" s="258"/>
      <c r="E6" s="258"/>
      <c r="F6" s="258"/>
      <c r="G6" s="258"/>
      <c r="H6" s="258"/>
      <c r="I6" s="258"/>
      <c r="J6" s="258"/>
      <c r="K6" s="258"/>
      <c r="L6" s="258"/>
    </row>
    <row r="7" spans="2:12" ht="18.75" x14ac:dyDescent="0.2">
      <c r="B7" s="19"/>
      <c r="C7" s="19"/>
      <c r="D7" s="19"/>
      <c r="E7" s="19"/>
      <c r="F7" s="19"/>
      <c r="G7" s="19"/>
      <c r="H7" s="19"/>
      <c r="I7" s="18"/>
      <c r="J7" s="18"/>
      <c r="K7" s="18"/>
    </row>
    <row r="8" spans="2:12" ht="15.75" x14ac:dyDescent="0.2">
      <c r="B8" s="20"/>
      <c r="C8" s="20"/>
      <c r="D8" s="20"/>
      <c r="E8" s="20"/>
      <c r="F8" s="20"/>
      <c r="G8" s="20"/>
      <c r="H8" s="20"/>
      <c r="I8" s="18"/>
      <c r="J8" s="18"/>
      <c r="K8" s="18"/>
    </row>
    <row r="9" spans="2:12" ht="15.75" x14ac:dyDescent="0.2">
      <c r="B9" s="18"/>
      <c r="C9" s="73" t="s">
        <v>90</v>
      </c>
      <c r="D9" s="73" t="s">
        <v>45</v>
      </c>
      <c r="E9" s="73"/>
      <c r="F9" s="73"/>
      <c r="G9" s="73"/>
      <c r="H9" s="73"/>
      <c r="I9" s="73"/>
      <c r="J9" s="73"/>
      <c r="K9" s="73"/>
    </row>
    <row r="10" spans="2:12" ht="15.75" x14ac:dyDescent="0.2">
      <c r="B10" s="18"/>
      <c r="C10" s="260"/>
      <c r="D10" s="260"/>
      <c r="E10" s="260"/>
      <c r="F10" s="260"/>
      <c r="G10" s="260"/>
      <c r="H10" s="260"/>
      <c r="I10" s="260"/>
      <c r="J10" s="260"/>
      <c r="K10" s="260"/>
    </row>
    <row r="11" spans="2:12" ht="15.75" x14ac:dyDescent="0.2">
      <c r="B11" s="21"/>
      <c r="C11" s="21"/>
      <c r="D11" s="21"/>
      <c r="E11" s="21"/>
      <c r="F11" s="21"/>
      <c r="G11" s="21"/>
      <c r="H11" s="21"/>
      <c r="I11" s="18"/>
      <c r="J11" s="18"/>
      <c r="K11" s="18"/>
    </row>
    <row r="12" spans="2:12" ht="15.75" x14ac:dyDescent="0.2">
      <c r="B12" s="21"/>
      <c r="C12" s="21"/>
      <c r="D12" s="21"/>
      <c r="E12" s="21"/>
      <c r="F12" s="21"/>
      <c r="G12" s="21"/>
      <c r="H12" s="21"/>
      <c r="I12" s="18"/>
      <c r="J12" s="18"/>
      <c r="K12" s="18"/>
    </row>
    <row r="13" spans="2:12" ht="16.5" thickBot="1" x14ac:dyDescent="0.25">
      <c r="B13" s="259"/>
      <c r="C13" s="259"/>
      <c r="D13" s="259"/>
      <c r="E13" s="259"/>
      <c r="F13" s="259"/>
      <c r="G13" s="259"/>
      <c r="H13" s="259"/>
      <c r="I13" s="18"/>
      <c r="J13" s="18"/>
      <c r="K13" s="18"/>
    </row>
    <row r="14" spans="2:12" ht="105.75" customHeight="1" thickBot="1" x14ac:dyDescent="0.25">
      <c r="B14" s="22"/>
      <c r="C14" s="23" t="s">
        <v>36</v>
      </c>
      <c r="D14" s="23" t="s">
        <v>1</v>
      </c>
      <c r="E14" s="23" t="s">
        <v>37</v>
      </c>
      <c r="F14" s="23" t="s">
        <v>10</v>
      </c>
      <c r="G14" s="23" t="s">
        <v>2</v>
      </c>
      <c r="H14" s="23" t="s">
        <v>3</v>
      </c>
      <c r="I14" s="23" t="s">
        <v>5</v>
      </c>
      <c r="J14" s="23" t="s">
        <v>6</v>
      </c>
      <c r="K14" s="23" t="s">
        <v>25</v>
      </c>
      <c r="L14" s="24" t="s">
        <v>101</v>
      </c>
    </row>
    <row r="15" spans="2:12" ht="72" customHeight="1" x14ac:dyDescent="0.2">
      <c r="B15" s="88">
        <v>1</v>
      </c>
      <c r="C15" s="69" t="s">
        <v>47</v>
      </c>
      <c r="D15" s="86" t="s">
        <v>48</v>
      </c>
      <c r="E15" s="89">
        <v>1384164166.8</v>
      </c>
      <c r="F15" s="12">
        <v>0.3</v>
      </c>
      <c r="G15" s="70">
        <v>36571</v>
      </c>
      <c r="H15" s="70">
        <v>36921</v>
      </c>
      <c r="I15" s="12" t="s">
        <v>13</v>
      </c>
      <c r="J15" s="71" t="s">
        <v>110</v>
      </c>
      <c r="K15" s="90" t="s">
        <v>38</v>
      </c>
      <c r="L15" s="91"/>
    </row>
    <row r="16" spans="2:12" ht="72.75" customHeight="1" x14ac:dyDescent="0.2">
      <c r="B16" s="25">
        <v>2</v>
      </c>
      <c r="C16" s="60" t="s">
        <v>47</v>
      </c>
      <c r="D16" s="57" t="s">
        <v>52</v>
      </c>
      <c r="E16" s="34">
        <v>785197302.60000002</v>
      </c>
      <c r="F16" s="10">
        <v>0.6</v>
      </c>
      <c r="G16" s="13">
        <v>40897</v>
      </c>
      <c r="H16" s="13">
        <v>41218</v>
      </c>
      <c r="I16" s="9" t="s">
        <v>13</v>
      </c>
      <c r="J16" s="11" t="s">
        <v>14</v>
      </c>
      <c r="K16" s="17" t="s">
        <v>38</v>
      </c>
      <c r="L16" s="61"/>
    </row>
    <row r="17" spans="2:12" ht="72" customHeight="1" thickBot="1" x14ac:dyDescent="0.25">
      <c r="B17" s="26">
        <v>3</v>
      </c>
      <c r="C17" s="62" t="s">
        <v>46</v>
      </c>
      <c r="D17" s="63" t="s">
        <v>53</v>
      </c>
      <c r="E17" s="32">
        <v>396146631.20000005</v>
      </c>
      <c r="F17" s="65">
        <v>0.8</v>
      </c>
      <c r="G17" s="64">
        <v>40485</v>
      </c>
      <c r="H17" s="64">
        <v>40633</v>
      </c>
      <c r="I17" s="66" t="s">
        <v>13</v>
      </c>
      <c r="J17" s="67" t="s">
        <v>14</v>
      </c>
      <c r="K17" s="27" t="s">
        <v>38</v>
      </c>
      <c r="L17" s="72"/>
    </row>
    <row r="18" spans="2:12" ht="15" x14ac:dyDescent="0.2">
      <c r="B18" s="28"/>
      <c r="C18" s="29"/>
      <c r="D18" s="29"/>
      <c r="E18" s="38"/>
      <c r="F18" s="29"/>
      <c r="G18" s="29"/>
      <c r="H18" s="29"/>
      <c r="I18" s="30"/>
      <c r="J18" s="30"/>
      <c r="K18" s="30"/>
    </row>
    <row r="19" spans="2:12" ht="15" x14ac:dyDescent="0.2">
      <c r="B19" s="31"/>
      <c r="C19" s="31"/>
      <c r="D19" s="31"/>
      <c r="E19" s="29"/>
      <c r="F19" s="29"/>
      <c r="G19" s="29"/>
      <c r="H19" s="29"/>
      <c r="I19" s="257" t="s">
        <v>93</v>
      </c>
      <c r="J19" s="257"/>
      <c r="K19" s="74" t="s">
        <v>11</v>
      </c>
    </row>
    <row r="21" spans="2:12" x14ac:dyDescent="0.2">
      <c r="C21" s="14" t="s">
        <v>40</v>
      </c>
    </row>
    <row r="22" spans="2:12" ht="21" customHeight="1" x14ac:dyDescent="0.2">
      <c r="C22" s="33" t="s">
        <v>92</v>
      </c>
    </row>
    <row r="24" spans="2:12" x14ac:dyDescent="0.2">
      <c r="B24" t="s">
        <v>128</v>
      </c>
    </row>
    <row r="25" spans="2:12" x14ac:dyDescent="0.2">
      <c r="C25" t="s">
        <v>108</v>
      </c>
    </row>
    <row r="26" spans="2:12" x14ac:dyDescent="0.2">
      <c r="C26" s="33" t="s">
        <v>123</v>
      </c>
    </row>
    <row r="27" spans="2:12" x14ac:dyDescent="0.2">
      <c r="C27" t="s">
        <v>109</v>
      </c>
    </row>
  </sheetData>
  <mergeCells count="7">
    <mergeCell ref="I19:J19"/>
    <mergeCell ref="B3:L3"/>
    <mergeCell ref="B4:L4"/>
    <mergeCell ref="B5:L5"/>
    <mergeCell ref="B6:L6"/>
    <mergeCell ref="B13:H13"/>
    <mergeCell ref="C10:K10"/>
  </mergeCells>
  <pageMargins left="0.70866141732283472" right="0.70866141732283472" top="0.74803149606299213" bottom="0.74803149606299213" header="0.31496062992125984" footer="0.31496062992125984"/>
  <pageSetup scale="5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L27"/>
  <sheetViews>
    <sheetView view="pageBreakPreview" topLeftCell="A12" zoomScale="70" zoomScaleNormal="70" zoomScaleSheetLayoutView="70" workbookViewId="0">
      <selection activeCell="K15" sqref="K15"/>
    </sheetView>
  </sheetViews>
  <sheetFormatPr baseColWidth="10" defaultRowHeight="12.75" x14ac:dyDescent="0.2"/>
  <cols>
    <col min="1" max="1" width="1.42578125" customWidth="1"/>
    <col min="2" max="2" width="4" customWidth="1"/>
    <col min="3" max="3" width="32.7109375" customWidth="1"/>
    <col min="4" max="4" width="47.28515625" customWidth="1"/>
    <col min="5" max="5" width="23.28515625" customWidth="1"/>
    <col min="6" max="6" width="21.7109375" customWidth="1"/>
    <col min="7" max="7" width="17.28515625" customWidth="1"/>
    <col min="8" max="8" width="17.85546875" customWidth="1"/>
    <col min="9" max="9" width="17.42578125" customWidth="1"/>
    <col min="10" max="11" width="15.42578125" customWidth="1"/>
    <col min="12" max="12" width="38.140625" customWidth="1"/>
    <col min="13" max="13" width="1.85546875" customWidth="1"/>
  </cols>
  <sheetData>
    <row r="3" spans="2:12" ht="18.75" customHeight="1" x14ac:dyDescent="0.2">
      <c r="B3" s="191" t="s">
        <v>43</v>
      </c>
      <c r="C3" s="191"/>
      <c r="D3" s="191"/>
      <c r="E3" s="191"/>
      <c r="F3" s="191"/>
      <c r="G3" s="191"/>
      <c r="H3" s="191"/>
      <c r="I3" s="191"/>
      <c r="J3" s="191"/>
      <c r="K3" s="191"/>
      <c r="L3" s="191"/>
    </row>
    <row r="4" spans="2:12" ht="49.5" customHeight="1" x14ac:dyDescent="0.2">
      <c r="B4" s="191" t="s">
        <v>44</v>
      </c>
      <c r="C4" s="191"/>
      <c r="D4" s="191"/>
      <c r="E4" s="191"/>
      <c r="F4" s="191"/>
      <c r="G4" s="191"/>
      <c r="H4" s="191"/>
      <c r="I4" s="191"/>
      <c r="J4" s="191"/>
      <c r="K4" s="191"/>
      <c r="L4" s="191"/>
    </row>
    <row r="5" spans="2:12" ht="18.75" x14ac:dyDescent="0.2">
      <c r="B5" s="258" t="s">
        <v>39</v>
      </c>
      <c r="C5" s="258"/>
      <c r="D5" s="258"/>
      <c r="E5" s="258"/>
      <c r="F5" s="258"/>
      <c r="G5" s="258"/>
      <c r="H5" s="258"/>
      <c r="I5" s="258"/>
      <c r="J5" s="258"/>
      <c r="K5" s="258"/>
      <c r="L5" s="258"/>
    </row>
    <row r="6" spans="2:12" ht="18.75" x14ac:dyDescent="0.2">
      <c r="B6" s="258" t="s">
        <v>35</v>
      </c>
      <c r="C6" s="258"/>
      <c r="D6" s="258"/>
      <c r="E6" s="258"/>
      <c r="F6" s="258"/>
      <c r="G6" s="258"/>
      <c r="H6" s="258"/>
      <c r="I6" s="258"/>
      <c r="J6" s="258"/>
      <c r="K6" s="258"/>
      <c r="L6" s="258"/>
    </row>
    <row r="7" spans="2:12" ht="18.75" x14ac:dyDescent="0.2">
      <c r="B7" s="19"/>
      <c r="C7" s="19"/>
      <c r="D7" s="19"/>
      <c r="E7" s="19"/>
      <c r="F7" s="19"/>
      <c r="G7" s="19"/>
      <c r="H7" s="19"/>
      <c r="I7" s="35"/>
      <c r="J7" s="35"/>
      <c r="K7" s="35"/>
    </row>
    <row r="8" spans="2:12" ht="15.75" x14ac:dyDescent="0.2">
      <c r="B8" s="20"/>
      <c r="C8" s="20"/>
      <c r="D8" s="20"/>
      <c r="E8" s="20"/>
      <c r="F8" s="20"/>
      <c r="G8" s="20"/>
      <c r="H8" s="20"/>
      <c r="I8" s="35"/>
      <c r="J8" s="35"/>
      <c r="K8" s="35"/>
    </row>
    <row r="9" spans="2:12" ht="15.75" x14ac:dyDescent="0.2">
      <c r="B9" s="35"/>
      <c r="C9" s="73" t="s">
        <v>90</v>
      </c>
      <c r="D9" s="73" t="s">
        <v>59</v>
      </c>
      <c r="E9" s="73"/>
      <c r="F9" s="73"/>
      <c r="G9" s="73"/>
      <c r="H9" s="73"/>
      <c r="I9" s="73"/>
      <c r="J9" s="73"/>
      <c r="K9" s="73"/>
    </row>
    <row r="10" spans="2:12" ht="15.75" x14ac:dyDescent="0.2">
      <c r="B10" s="35"/>
      <c r="C10" s="260"/>
      <c r="D10" s="260"/>
      <c r="E10" s="260"/>
      <c r="F10" s="260"/>
      <c r="G10" s="260"/>
      <c r="H10" s="260"/>
      <c r="I10" s="260"/>
      <c r="J10" s="260"/>
      <c r="K10" s="260"/>
    </row>
    <row r="11" spans="2:12" ht="15.75" x14ac:dyDescent="0.2">
      <c r="B11" s="47"/>
      <c r="C11" s="47"/>
      <c r="D11" s="47"/>
      <c r="E11" s="47"/>
      <c r="F11" s="47"/>
      <c r="G11" s="47"/>
      <c r="H11" s="47"/>
      <c r="I11" s="35"/>
      <c r="J11" s="35"/>
      <c r="K11" s="35"/>
    </row>
    <row r="12" spans="2:12" ht="15.75" x14ac:dyDescent="0.2">
      <c r="B12" s="47"/>
      <c r="C12" s="47"/>
      <c r="D12" s="47"/>
      <c r="E12" s="47"/>
      <c r="F12" s="47"/>
      <c r="G12" s="47"/>
      <c r="H12" s="47"/>
      <c r="I12" s="35"/>
      <c r="J12" s="35"/>
      <c r="K12" s="35"/>
    </row>
    <row r="13" spans="2:12" ht="16.5" thickBot="1" x14ac:dyDescent="0.25">
      <c r="B13" s="259"/>
      <c r="C13" s="259"/>
      <c r="D13" s="259"/>
      <c r="E13" s="259"/>
      <c r="F13" s="259"/>
      <c r="G13" s="259"/>
      <c r="H13" s="259"/>
      <c r="I13" s="35"/>
      <c r="J13" s="35"/>
      <c r="K13" s="35"/>
    </row>
    <row r="14" spans="2:12" ht="105.75" customHeight="1" thickBot="1" x14ac:dyDescent="0.25">
      <c r="B14" s="22"/>
      <c r="C14" s="23" t="s">
        <v>36</v>
      </c>
      <c r="D14" s="23" t="s">
        <v>1</v>
      </c>
      <c r="E14" s="23" t="s">
        <v>37</v>
      </c>
      <c r="F14" s="23" t="s">
        <v>10</v>
      </c>
      <c r="G14" s="23" t="s">
        <v>2</v>
      </c>
      <c r="H14" s="23" t="s">
        <v>3</v>
      </c>
      <c r="I14" s="23" t="s">
        <v>5</v>
      </c>
      <c r="J14" s="23" t="s">
        <v>6</v>
      </c>
      <c r="K14" s="23" t="s">
        <v>25</v>
      </c>
      <c r="L14" s="24" t="s">
        <v>101</v>
      </c>
    </row>
    <row r="15" spans="2:12" ht="84" customHeight="1" x14ac:dyDescent="0.2">
      <c r="B15" s="155">
        <v>1</v>
      </c>
      <c r="C15" s="101" t="s">
        <v>64</v>
      </c>
      <c r="D15" s="135" t="s">
        <v>63</v>
      </c>
      <c r="E15" s="156">
        <v>157415562</v>
      </c>
      <c r="F15" s="104" t="s">
        <v>65</v>
      </c>
      <c r="G15" s="103">
        <v>38003</v>
      </c>
      <c r="H15" s="103">
        <v>38123</v>
      </c>
      <c r="I15" s="157" t="s">
        <v>13</v>
      </c>
      <c r="J15" s="105" t="s">
        <v>14</v>
      </c>
      <c r="K15" s="158" t="s">
        <v>38</v>
      </c>
      <c r="L15" s="87" t="s">
        <v>129</v>
      </c>
    </row>
    <row r="16" spans="2:12" ht="72.75" customHeight="1" x14ac:dyDescent="0.2">
      <c r="B16" s="25">
        <v>2</v>
      </c>
      <c r="C16" s="60" t="s">
        <v>66</v>
      </c>
      <c r="D16" s="57" t="s">
        <v>67</v>
      </c>
      <c r="E16" s="8">
        <v>935002084</v>
      </c>
      <c r="F16" s="10">
        <v>1</v>
      </c>
      <c r="G16" s="13">
        <v>36809</v>
      </c>
      <c r="H16" s="13">
        <v>36980</v>
      </c>
      <c r="I16" s="9" t="s">
        <v>13</v>
      </c>
      <c r="J16" s="11" t="s">
        <v>62</v>
      </c>
      <c r="K16" s="17" t="s">
        <v>38</v>
      </c>
      <c r="L16" s="61"/>
    </row>
    <row r="17" spans="2:12" ht="72" customHeight="1" thickBot="1" x14ac:dyDescent="0.25">
      <c r="B17" s="26">
        <v>3</v>
      </c>
      <c r="C17" s="62" t="s">
        <v>66</v>
      </c>
      <c r="D17" s="63" t="s">
        <v>102</v>
      </c>
      <c r="E17" s="68">
        <v>498175940.64999998</v>
      </c>
      <c r="F17" s="65">
        <v>0.95</v>
      </c>
      <c r="G17" s="64">
        <v>34274</v>
      </c>
      <c r="H17" s="64">
        <v>34516</v>
      </c>
      <c r="I17" s="66" t="s">
        <v>13</v>
      </c>
      <c r="J17" s="67" t="s">
        <v>103</v>
      </c>
      <c r="K17" s="27" t="s">
        <v>38</v>
      </c>
      <c r="L17" s="72"/>
    </row>
    <row r="18" spans="2:12" ht="15" x14ac:dyDescent="0.2">
      <c r="B18" s="28"/>
      <c r="C18" s="29"/>
      <c r="D18" s="29"/>
      <c r="E18" s="38"/>
      <c r="F18" s="29"/>
      <c r="G18" s="29"/>
      <c r="H18" s="29"/>
      <c r="I18" s="30"/>
      <c r="J18" s="30"/>
      <c r="K18" s="30"/>
    </row>
    <row r="19" spans="2:12" ht="15" x14ac:dyDescent="0.2">
      <c r="B19" s="31"/>
      <c r="C19" s="31"/>
      <c r="D19" s="31"/>
      <c r="E19" s="29"/>
      <c r="F19" s="29"/>
      <c r="G19" s="29"/>
      <c r="H19" s="29"/>
      <c r="I19" s="257" t="s">
        <v>93</v>
      </c>
      <c r="J19" s="257"/>
      <c r="K19" s="74" t="s">
        <v>11</v>
      </c>
    </row>
    <row r="21" spans="2:12" x14ac:dyDescent="0.2">
      <c r="C21" s="14" t="s">
        <v>40</v>
      </c>
    </row>
    <row r="22" spans="2:12" ht="21" customHeight="1" x14ac:dyDescent="0.2">
      <c r="C22" s="33" t="s">
        <v>92</v>
      </c>
    </row>
    <row r="24" spans="2:12" x14ac:dyDescent="0.2">
      <c r="B24" t="s">
        <v>128</v>
      </c>
    </row>
    <row r="25" spans="2:12" x14ac:dyDescent="0.2">
      <c r="C25" t="s">
        <v>108</v>
      </c>
    </row>
    <row r="26" spans="2:12" x14ac:dyDescent="0.2">
      <c r="C26" s="33" t="s">
        <v>123</v>
      </c>
    </row>
    <row r="27" spans="2:12" x14ac:dyDescent="0.2">
      <c r="C27" t="s">
        <v>109</v>
      </c>
    </row>
  </sheetData>
  <mergeCells count="7">
    <mergeCell ref="I19:J19"/>
    <mergeCell ref="C10:K10"/>
    <mergeCell ref="B13:H13"/>
    <mergeCell ref="B3:L3"/>
    <mergeCell ref="B4:L4"/>
    <mergeCell ref="B5:L5"/>
    <mergeCell ref="B6:L6"/>
  </mergeCells>
  <pageMargins left="0.70866141732283472" right="0.70866141732283472" top="0.74803149606299213" bottom="0.74803149606299213" header="0.31496062992125984" footer="0.31496062992125984"/>
  <pageSetup scale="4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L27"/>
  <sheetViews>
    <sheetView view="pageBreakPreview" topLeftCell="A4" zoomScale="70" zoomScaleNormal="62" zoomScaleSheetLayoutView="70" workbookViewId="0">
      <selection activeCell="K16" sqref="K16"/>
    </sheetView>
  </sheetViews>
  <sheetFormatPr baseColWidth="10" defaultRowHeight="12.75" x14ac:dyDescent="0.2"/>
  <cols>
    <col min="1" max="1" width="1.42578125" customWidth="1"/>
    <col min="2" max="2" width="4" customWidth="1"/>
    <col min="3" max="3" width="32.7109375" customWidth="1"/>
    <col min="4" max="4" width="47.28515625" customWidth="1"/>
    <col min="5" max="5" width="23.28515625" customWidth="1"/>
    <col min="6" max="6" width="21.7109375" customWidth="1"/>
    <col min="7" max="7" width="17.28515625" customWidth="1"/>
    <col min="8" max="8" width="17.85546875" customWidth="1"/>
    <col min="9" max="9" width="17.42578125" customWidth="1"/>
    <col min="10" max="11" width="15.42578125" customWidth="1"/>
    <col min="12" max="12" width="39.42578125" customWidth="1"/>
    <col min="13" max="13" width="1.5703125" customWidth="1"/>
  </cols>
  <sheetData>
    <row r="3" spans="2:12" ht="18.75" customHeight="1" x14ac:dyDescent="0.2">
      <c r="B3" s="191" t="s">
        <v>43</v>
      </c>
      <c r="C3" s="191"/>
      <c r="D3" s="191"/>
      <c r="E3" s="191"/>
      <c r="F3" s="191"/>
      <c r="G3" s="191"/>
      <c r="H3" s="191"/>
      <c r="I3" s="191"/>
      <c r="J3" s="191"/>
      <c r="K3" s="191"/>
      <c r="L3" s="191"/>
    </row>
    <row r="4" spans="2:12" ht="49.5" customHeight="1" x14ac:dyDescent="0.2">
      <c r="B4" s="191" t="s">
        <v>44</v>
      </c>
      <c r="C4" s="191"/>
      <c r="D4" s="191"/>
      <c r="E4" s="191"/>
      <c r="F4" s="191"/>
      <c r="G4" s="191"/>
      <c r="H4" s="191"/>
      <c r="I4" s="191"/>
      <c r="J4" s="191"/>
      <c r="K4" s="191"/>
      <c r="L4" s="191"/>
    </row>
    <row r="5" spans="2:12" ht="18.75" x14ac:dyDescent="0.2">
      <c r="B5" s="258" t="s">
        <v>39</v>
      </c>
      <c r="C5" s="258"/>
      <c r="D5" s="258"/>
      <c r="E5" s="258"/>
      <c r="F5" s="258"/>
      <c r="G5" s="258"/>
      <c r="H5" s="258"/>
      <c r="I5" s="258"/>
      <c r="J5" s="258"/>
      <c r="K5" s="258"/>
      <c r="L5" s="258"/>
    </row>
    <row r="6" spans="2:12" ht="18.75" x14ac:dyDescent="0.2">
      <c r="B6" s="258" t="s">
        <v>35</v>
      </c>
      <c r="C6" s="258"/>
      <c r="D6" s="258"/>
      <c r="E6" s="258"/>
      <c r="F6" s="258"/>
      <c r="G6" s="258"/>
      <c r="H6" s="258"/>
      <c r="I6" s="258"/>
      <c r="J6" s="258"/>
      <c r="K6" s="258"/>
      <c r="L6" s="258"/>
    </row>
    <row r="7" spans="2:12" ht="18.75" x14ac:dyDescent="0.2">
      <c r="B7" s="19"/>
      <c r="C7" s="19"/>
      <c r="D7" s="19"/>
      <c r="E7" s="19"/>
      <c r="F7" s="19"/>
      <c r="G7" s="19"/>
      <c r="H7" s="19"/>
      <c r="I7" s="35"/>
      <c r="J7" s="35"/>
      <c r="K7" s="35"/>
    </row>
    <row r="8" spans="2:12" ht="15.75" x14ac:dyDescent="0.2">
      <c r="B8" s="75"/>
      <c r="C8" s="75"/>
      <c r="D8" s="75"/>
      <c r="E8" s="75"/>
      <c r="F8" s="75"/>
      <c r="G8" s="75"/>
      <c r="H8" s="75"/>
      <c r="I8" s="35"/>
      <c r="J8" s="35"/>
      <c r="K8" s="35"/>
    </row>
    <row r="9" spans="2:12" ht="15.75" x14ac:dyDescent="0.2">
      <c r="B9" s="35"/>
      <c r="C9" s="73" t="s">
        <v>90</v>
      </c>
      <c r="D9" s="73" t="s">
        <v>70</v>
      </c>
      <c r="E9" s="73"/>
      <c r="F9" s="73"/>
      <c r="G9" s="73"/>
      <c r="H9" s="73"/>
      <c r="I9" s="73"/>
      <c r="J9" s="73"/>
      <c r="K9" s="73"/>
    </row>
    <row r="10" spans="2:12" ht="15.75" x14ac:dyDescent="0.2">
      <c r="B10" s="35"/>
      <c r="C10" s="260"/>
      <c r="D10" s="260"/>
      <c r="E10" s="260"/>
      <c r="F10" s="260"/>
      <c r="G10" s="260"/>
      <c r="H10" s="260"/>
      <c r="I10" s="260"/>
      <c r="J10" s="260"/>
      <c r="K10" s="260"/>
    </row>
    <row r="11" spans="2:12" ht="15.75" x14ac:dyDescent="0.2">
      <c r="B11" s="47"/>
      <c r="C11" s="47"/>
      <c r="D11" s="47"/>
      <c r="E11" s="47"/>
      <c r="F11" s="47"/>
      <c r="G11" s="47"/>
      <c r="H11" s="47"/>
      <c r="I11" s="35"/>
      <c r="J11" s="35"/>
      <c r="K11" s="35"/>
    </row>
    <row r="12" spans="2:12" ht="15.75" x14ac:dyDescent="0.2">
      <c r="B12" s="47"/>
      <c r="C12" s="47"/>
      <c r="D12" s="47"/>
      <c r="E12" s="47"/>
      <c r="F12" s="47"/>
      <c r="G12" s="47"/>
      <c r="H12" s="47"/>
      <c r="I12" s="35"/>
      <c r="J12" s="35"/>
      <c r="K12" s="35"/>
    </row>
    <row r="13" spans="2:12" ht="16.5" thickBot="1" x14ac:dyDescent="0.25">
      <c r="B13" s="259"/>
      <c r="C13" s="259"/>
      <c r="D13" s="259"/>
      <c r="E13" s="259"/>
      <c r="F13" s="259"/>
      <c r="G13" s="259"/>
      <c r="H13" s="259"/>
      <c r="I13" s="35"/>
      <c r="J13" s="35"/>
      <c r="K13" s="35"/>
    </row>
    <row r="14" spans="2:12" ht="105.75" customHeight="1" thickBot="1" x14ac:dyDescent="0.25">
      <c r="B14" s="22"/>
      <c r="C14" s="23" t="s">
        <v>36</v>
      </c>
      <c r="D14" s="23" t="s">
        <v>1</v>
      </c>
      <c r="E14" s="23" t="s">
        <v>37</v>
      </c>
      <c r="F14" s="23" t="s">
        <v>10</v>
      </c>
      <c r="G14" s="23" t="s">
        <v>2</v>
      </c>
      <c r="H14" s="23" t="s">
        <v>3</v>
      </c>
      <c r="I14" s="23" t="s">
        <v>5</v>
      </c>
      <c r="J14" s="23" t="s">
        <v>6</v>
      </c>
      <c r="K14" s="23" t="s">
        <v>25</v>
      </c>
      <c r="L14" s="24" t="s">
        <v>101</v>
      </c>
    </row>
    <row r="15" spans="2:12" ht="72" customHeight="1" x14ac:dyDescent="0.2">
      <c r="B15" s="88">
        <v>1</v>
      </c>
      <c r="C15" s="69" t="s">
        <v>71</v>
      </c>
      <c r="D15" s="86" t="s">
        <v>72</v>
      </c>
      <c r="E15" s="89">
        <v>157825000</v>
      </c>
      <c r="F15" s="12">
        <v>1</v>
      </c>
      <c r="G15" s="70">
        <v>39167</v>
      </c>
      <c r="H15" s="70">
        <v>39295</v>
      </c>
      <c r="I15" s="12" t="s">
        <v>13</v>
      </c>
      <c r="J15" s="71" t="s">
        <v>111</v>
      </c>
      <c r="K15" s="90" t="s">
        <v>38</v>
      </c>
      <c r="L15" s="91"/>
    </row>
    <row r="16" spans="2:12" ht="72" customHeight="1" x14ac:dyDescent="0.2">
      <c r="B16" s="159">
        <v>2</v>
      </c>
      <c r="C16" s="111" t="s">
        <v>71</v>
      </c>
      <c r="D16" s="137" t="s">
        <v>74</v>
      </c>
      <c r="E16" s="160">
        <v>1815000000</v>
      </c>
      <c r="F16" s="114">
        <v>1</v>
      </c>
      <c r="G16" s="113">
        <v>38745</v>
      </c>
      <c r="H16" s="113">
        <v>39057</v>
      </c>
      <c r="I16" s="115" t="s">
        <v>91</v>
      </c>
      <c r="J16" s="116" t="s">
        <v>112</v>
      </c>
      <c r="K16" s="17" t="s">
        <v>116</v>
      </c>
      <c r="L16" s="167" t="s">
        <v>115</v>
      </c>
    </row>
    <row r="17" spans="2:12" ht="72.75" customHeight="1" thickBot="1" x14ac:dyDescent="0.25">
      <c r="B17" s="26">
        <v>3</v>
      </c>
      <c r="C17" s="62" t="s">
        <v>71</v>
      </c>
      <c r="D17" s="63" t="s">
        <v>76</v>
      </c>
      <c r="E17" s="32">
        <v>1258000000</v>
      </c>
      <c r="F17" s="65">
        <v>1</v>
      </c>
      <c r="G17" s="64">
        <v>39387</v>
      </c>
      <c r="H17" s="64">
        <v>39692</v>
      </c>
      <c r="I17" s="66" t="s">
        <v>13</v>
      </c>
      <c r="J17" s="67" t="s">
        <v>113</v>
      </c>
      <c r="K17" s="27" t="s">
        <v>38</v>
      </c>
      <c r="L17" s="72"/>
    </row>
    <row r="18" spans="2:12" ht="15" x14ac:dyDescent="0.2">
      <c r="B18" s="28"/>
      <c r="C18" s="29"/>
      <c r="D18" s="29"/>
      <c r="E18" s="38"/>
      <c r="F18" s="29"/>
      <c r="G18" s="29"/>
      <c r="H18" s="29"/>
      <c r="I18" s="30"/>
      <c r="J18" s="30"/>
      <c r="K18" s="30"/>
    </row>
    <row r="19" spans="2:12" ht="15" x14ac:dyDescent="0.2">
      <c r="B19" s="31"/>
      <c r="C19" s="31"/>
      <c r="D19" s="31"/>
      <c r="E19" s="29"/>
      <c r="F19" s="29"/>
      <c r="G19" s="29"/>
      <c r="H19" s="29"/>
      <c r="I19" s="257" t="s">
        <v>93</v>
      </c>
      <c r="J19" s="257"/>
      <c r="K19" s="76" t="s">
        <v>33</v>
      </c>
    </row>
    <row r="21" spans="2:12" x14ac:dyDescent="0.2">
      <c r="C21" s="14" t="s">
        <v>40</v>
      </c>
    </row>
    <row r="22" spans="2:12" ht="21" customHeight="1" x14ac:dyDescent="0.2">
      <c r="C22" s="33" t="s">
        <v>92</v>
      </c>
    </row>
    <row r="24" spans="2:12" x14ac:dyDescent="0.2">
      <c r="B24" t="s">
        <v>128</v>
      </c>
    </row>
    <row r="25" spans="2:12" x14ac:dyDescent="0.2">
      <c r="C25" t="s">
        <v>108</v>
      </c>
    </row>
    <row r="26" spans="2:12" x14ac:dyDescent="0.2">
      <c r="C26" s="33" t="s">
        <v>123</v>
      </c>
    </row>
    <row r="27" spans="2:12" x14ac:dyDescent="0.2">
      <c r="C27" t="s">
        <v>109</v>
      </c>
    </row>
  </sheetData>
  <mergeCells count="7">
    <mergeCell ref="I19:J19"/>
    <mergeCell ref="C10:K10"/>
    <mergeCell ref="B13:H13"/>
    <mergeCell ref="B3:L3"/>
    <mergeCell ref="B4:L4"/>
    <mergeCell ref="B5:L5"/>
    <mergeCell ref="B6:L6"/>
  </mergeCells>
  <pageMargins left="0.70866141732283472" right="0.70866141732283472" top="0.74803149606299213" bottom="0.74803149606299213" header="0.31496062992125984" footer="0.31496062992125984"/>
  <pageSetup scale="4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L30"/>
  <sheetViews>
    <sheetView view="pageBreakPreview" topLeftCell="A12" zoomScale="60" zoomScaleNormal="55" workbookViewId="0">
      <selection activeCell="B28" sqref="B28"/>
    </sheetView>
  </sheetViews>
  <sheetFormatPr baseColWidth="10" defaultRowHeight="12.75" x14ac:dyDescent="0.2"/>
  <cols>
    <col min="1" max="1" width="1.140625" customWidth="1"/>
    <col min="2" max="2" width="4" customWidth="1"/>
    <col min="3" max="3" width="32.7109375" customWidth="1"/>
    <col min="4" max="4" width="47.28515625" customWidth="1"/>
    <col min="5" max="5" width="23.28515625" customWidth="1"/>
    <col min="6" max="6" width="21.7109375" customWidth="1"/>
    <col min="7" max="7" width="17.28515625" customWidth="1"/>
    <col min="8" max="8" width="17.85546875" customWidth="1"/>
    <col min="9" max="9" width="17.42578125" customWidth="1"/>
    <col min="10" max="10" width="16" customWidth="1"/>
    <col min="11" max="11" width="15.42578125" customWidth="1"/>
    <col min="12" max="12" width="23.42578125" customWidth="1"/>
    <col min="13" max="13" width="2.42578125" customWidth="1"/>
  </cols>
  <sheetData>
    <row r="3" spans="2:12" ht="18.75" customHeight="1" x14ac:dyDescent="0.2">
      <c r="B3" s="191" t="s">
        <v>43</v>
      </c>
      <c r="C3" s="191"/>
      <c r="D3" s="191"/>
      <c r="E3" s="191"/>
      <c r="F3" s="191"/>
      <c r="G3" s="191"/>
      <c r="H3" s="191"/>
      <c r="I3" s="191"/>
      <c r="J3" s="191"/>
      <c r="K3" s="191"/>
      <c r="L3" s="191"/>
    </row>
    <row r="4" spans="2:12" ht="49.5" customHeight="1" x14ac:dyDescent="0.2">
      <c r="B4" s="191" t="s">
        <v>44</v>
      </c>
      <c r="C4" s="191"/>
      <c r="D4" s="191"/>
      <c r="E4" s="191"/>
      <c r="F4" s="191"/>
      <c r="G4" s="191"/>
      <c r="H4" s="191"/>
      <c r="I4" s="191"/>
      <c r="J4" s="191"/>
      <c r="K4" s="191"/>
      <c r="L4" s="191"/>
    </row>
    <row r="5" spans="2:12" ht="18.75" x14ac:dyDescent="0.2">
      <c r="B5" s="258" t="s">
        <v>39</v>
      </c>
      <c r="C5" s="258"/>
      <c r="D5" s="258"/>
      <c r="E5" s="258"/>
      <c r="F5" s="258"/>
      <c r="G5" s="258"/>
      <c r="H5" s="258"/>
      <c r="I5" s="258"/>
      <c r="J5" s="258"/>
      <c r="K5" s="258"/>
      <c r="L5" s="258"/>
    </row>
    <row r="6" spans="2:12" ht="18.75" x14ac:dyDescent="0.2">
      <c r="B6" s="258" t="s">
        <v>35</v>
      </c>
      <c r="C6" s="258"/>
      <c r="D6" s="258"/>
      <c r="E6" s="258"/>
      <c r="F6" s="258"/>
      <c r="G6" s="258"/>
      <c r="H6" s="258"/>
      <c r="I6" s="258"/>
      <c r="J6" s="258"/>
      <c r="K6" s="258"/>
      <c r="L6" s="258"/>
    </row>
    <row r="7" spans="2:12" ht="18.75" x14ac:dyDescent="0.2">
      <c r="B7" s="19"/>
      <c r="C7" s="19"/>
      <c r="D7" s="19"/>
      <c r="E7" s="19"/>
      <c r="F7" s="19"/>
      <c r="G7" s="19"/>
      <c r="H7" s="19"/>
      <c r="I7" s="35"/>
      <c r="J7" s="35"/>
      <c r="K7" s="35"/>
    </row>
    <row r="8" spans="2:12" ht="15.75" x14ac:dyDescent="0.2">
      <c r="B8" s="20"/>
      <c r="C8" s="20"/>
      <c r="D8" s="20"/>
      <c r="E8" s="20"/>
      <c r="F8" s="20"/>
      <c r="G8" s="20"/>
      <c r="H8" s="20"/>
      <c r="I8" s="35"/>
      <c r="J8" s="35"/>
      <c r="K8" s="35"/>
    </row>
    <row r="9" spans="2:12" ht="15.75" x14ac:dyDescent="0.2">
      <c r="B9" s="35"/>
      <c r="C9" s="73" t="s">
        <v>90</v>
      </c>
      <c r="D9" s="209" t="s">
        <v>80</v>
      </c>
      <c r="E9" s="209"/>
      <c r="F9" s="73"/>
      <c r="G9" s="73"/>
      <c r="H9" s="73"/>
      <c r="I9" s="73"/>
      <c r="J9" s="73"/>
      <c r="K9" s="73"/>
    </row>
    <row r="10" spans="2:12" ht="15.75" x14ac:dyDescent="0.2">
      <c r="B10" s="35"/>
      <c r="C10" s="260"/>
      <c r="D10" s="260"/>
      <c r="E10" s="260"/>
      <c r="F10" s="260"/>
      <c r="G10" s="260"/>
      <c r="H10" s="260"/>
      <c r="I10" s="260"/>
      <c r="J10" s="260"/>
      <c r="K10" s="260"/>
    </row>
    <row r="11" spans="2:12" ht="15.75" x14ac:dyDescent="0.2">
      <c r="B11" s="47"/>
      <c r="C11" s="47"/>
      <c r="D11" s="47"/>
      <c r="E11" s="47"/>
      <c r="F11" s="47"/>
      <c r="G11" s="47"/>
      <c r="H11" s="47"/>
      <c r="I11" s="35"/>
      <c r="J11" s="35"/>
      <c r="K11" s="35"/>
    </row>
    <row r="12" spans="2:12" ht="15.75" x14ac:dyDescent="0.2">
      <c r="B12" s="47"/>
      <c r="C12" s="47"/>
      <c r="D12" s="47"/>
      <c r="E12" s="47"/>
      <c r="F12" s="47"/>
      <c r="G12" s="47"/>
      <c r="H12" s="47"/>
      <c r="I12" s="35"/>
      <c r="J12" s="35"/>
      <c r="K12" s="35"/>
    </row>
    <row r="13" spans="2:12" ht="16.5" thickBot="1" x14ac:dyDescent="0.25">
      <c r="B13" s="259"/>
      <c r="C13" s="259"/>
      <c r="D13" s="259"/>
      <c r="E13" s="259"/>
      <c r="F13" s="259"/>
      <c r="G13" s="259"/>
      <c r="H13" s="259"/>
      <c r="I13" s="35"/>
      <c r="J13" s="35"/>
      <c r="K13" s="35"/>
    </row>
    <row r="14" spans="2:12" ht="105.75" customHeight="1" thickBot="1" x14ac:dyDescent="0.25">
      <c r="B14" s="22"/>
      <c r="C14" s="23" t="s">
        <v>36</v>
      </c>
      <c r="D14" s="23" t="s">
        <v>1</v>
      </c>
      <c r="E14" s="23" t="s">
        <v>37</v>
      </c>
      <c r="F14" s="23" t="s">
        <v>10</v>
      </c>
      <c r="G14" s="23" t="s">
        <v>2</v>
      </c>
      <c r="H14" s="23" t="s">
        <v>3</v>
      </c>
      <c r="I14" s="23" t="s">
        <v>5</v>
      </c>
      <c r="J14" s="23" t="s">
        <v>6</v>
      </c>
      <c r="K14" s="23" t="s">
        <v>25</v>
      </c>
      <c r="L14" s="24" t="s">
        <v>101</v>
      </c>
    </row>
    <row r="15" spans="2:12" ht="72" customHeight="1" x14ac:dyDescent="0.2">
      <c r="B15" s="88">
        <v>1</v>
      </c>
      <c r="C15" s="69" t="s">
        <v>81</v>
      </c>
      <c r="D15" s="3" t="s">
        <v>82</v>
      </c>
      <c r="E15" s="89">
        <v>3780387833.6999998</v>
      </c>
      <c r="F15" s="12">
        <v>0.3</v>
      </c>
      <c r="G15" s="70">
        <v>39575</v>
      </c>
      <c r="H15" s="70">
        <v>40223</v>
      </c>
      <c r="I15" s="12" t="s">
        <v>13</v>
      </c>
      <c r="J15" s="71" t="s">
        <v>17</v>
      </c>
      <c r="K15" s="90"/>
      <c r="L15" s="91"/>
    </row>
    <row r="16" spans="2:12" ht="72" customHeight="1" x14ac:dyDescent="0.2">
      <c r="B16" s="25">
        <v>2</v>
      </c>
      <c r="C16" s="60" t="s">
        <v>83</v>
      </c>
      <c r="D16" s="57" t="s">
        <v>82</v>
      </c>
      <c r="E16" s="34">
        <v>1260129277.9000001</v>
      </c>
      <c r="F16" s="10">
        <v>0.1</v>
      </c>
      <c r="G16" s="13">
        <v>39575</v>
      </c>
      <c r="H16" s="13">
        <v>40223</v>
      </c>
      <c r="I16" s="9" t="s">
        <v>13</v>
      </c>
      <c r="J16" s="11" t="s">
        <v>17</v>
      </c>
      <c r="K16" s="17"/>
      <c r="L16" s="61"/>
    </row>
    <row r="17" spans="2:12" ht="72" customHeight="1" x14ac:dyDescent="0.2">
      <c r="B17" s="25">
        <v>3</v>
      </c>
      <c r="C17" s="60" t="s">
        <v>81</v>
      </c>
      <c r="D17" s="57" t="s">
        <v>94</v>
      </c>
      <c r="E17" s="34">
        <v>1642941656.5</v>
      </c>
      <c r="F17" s="10">
        <v>0.5</v>
      </c>
      <c r="G17" s="13">
        <v>39455</v>
      </c>
      <c r="H17" s="13">
        <v>40175</v>
      </c>
      <c r="I17" s="9" t="s">
        <v>13</v>
      </c>
      <c r="J17" s="11" t="s">
        <v>14</v>
      </c>
      <c r="K17" s="17" t="s">
        <v>38</v>
      </c>
      <c r="L17" s="61"/>
    </row>
    <row r="18" spans="2:12" ht="72.75" customHeight="1" x14ac:dyDescent="0.2">
      <c r="B18" s="25">
        <v>4</v>
      </c>
      <c r="C18" s="60" t="s">
        <v>81</v>
      </c>
      <c r="D18" s="57" t="s">
        <v>84</v>
      </c>
      <c r="E18" s="34">
        <v>364570299.62</v>
      </c>
      <c r="F18" s="10">
        <v>1</v>
      </c>
      <c r="G18" s="13">
        <v>37517</v>
      </c>
      <c r="H18" s="13">
        <v>37749</v>
      </c>
      <c r="I18" s="9" t="s">
        <v>13</v>
      </c>
      <c r="J18" s="11" t="s">
        <v>114</v>
      </c>
      <c r="K18" s="17" t="s">
        <v>38</v>
      </c>
      <c r="L18" s="61"/>
    </row>
    <row r="19" spans="2:12" ht="72" customHeight="1" thickBot="1" x14ac:dyDescent="0.25">
      <c r="B19" s="26">
        <v>5</v>
      </c>
      <c r="C19" s="62" t="s">
        <v>81</v>
      </c>
      <c r="D19" s="63" t="s">
        <v>86</v>
      </c>
      <c r="E19" s="32">
        <v>278480287.5</v>
      </c>
      <c r="F19" s="65">
        <v>0.75</v>
      </c>
      <c r="G19" s="64">
        <v>36872</v>
      </c>
      <c r="H19" s="64">
        <v>37021</v>
      </c>
      <c r="I19" s="66" t="s">
        <v>13</v>
      </c>
      <c r="J19" s="67" t="s">
        <v>17</v>
      </c>
      <c r="K19" s="27" t="s">
        <v>38</v>
      </c>
      <c r="L19" s="72"/>
    </row>
    <row r="20" spans="2:12" ht="15" x14ac:dyDescent="0.2">
      <c r="B20" s="28"/>
      <c r="C20" s="29"/>
      <c r="D20" s="29"/>
      <c r="E20" s="38"/>
      <c r="F20" s="29"/>
      <c r="G20" s="29"/>
      <c r="H20" s="29"/>
      <c r="I20" s="30"/>
      <c r="J20" s="30"/>
      <c r="K20" s="30"/>
    </row>
    <row r="21" spans="2:12" ht="15" x14ac:dyDescent="0.2">
      <c r="B21" s="31"/>
      <c r="C21" s="31"/>
      <c r="D21" s="31"/>
      <c r="E21" s="29"/>
      <c r="F21" s="29"/>
      <c r="G21" s="29"/>
      <c r="H21" s="29"/>
      <c r="I21" s="257" t="s">
        <v>93</v>
      </c>
      <c r="J21" s="257"/>
      <c r="K21" s="74" t="s">
        <v>11</v>
      </c>
    </row>
    <row r="23" spans="2:12" x14ac:dyDescent="0.2">
      <c r="C23" s="14" t="s">
        <v>40</v>
      </c>
    </row>
    <row r="24" spans="2:12" ht="21" customHeight="1" x14ac:dyDescent="0.2">
      <c r="C24" s="33" t="s">
        <v>92</v>
      </c>
    </row>
    <row r="27" spans="2:12" x14ac:dyDescent="0.2">
      <c r="B27" t="s">
        <v>128</v>
      </c>
    </row>
    <row r="28" spans="2:12" x14ac:dyDescent="0.2">
      <c r="C28" t="s">
        <v>108</v>
      </c>
    </row>
    <row r="29" spans="2:12" x14ac:dyDescent="0.2">
      <c r="C29" s="33" t="s">
        <v>123</v>
      </c>
    </row>
    <row r="30" spans="2:12" x14ac:dyDescent="0.2">
      <c r="C30" t="s">
        <v>109</v>
      </c>
    </row>
  </sheetData>
  <mergeCells count="8">
    <mergeCell ref="I21:J21"/>
    <mergeCell ref="D9:E9"/>
    <mergeCell ref="C10:K10"/>
    <mergeCell ref="B13:H13"/>
    <mergeCell ref="B3:L3"/>
    <mergeCell ref="B4:L4"/>
    <mergeCell ref="B5:L5"/>
    <mergeCell ref="B6:L6"/>
  </mergeCells>
  <pageMargins left="0.70866141732283472" right="0.70866141732283472" top="0.74803149606299213" bottom="0.74803149606299213" header="0.31496062992125984" footer="0.31496062992125984"/>
  <pageSetup scale="5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F22"/>
  <sheetViews>
    <sheetView tabSelected="1" view="pageBreakPreview" topLeftCell="A4" zoomScale="85" zoomScaleNormal="64" zoomScaleSheetLayoutView="85" workbookViewId="0">
      <selection activeCell="F19" sqref="F19"/>
    </sheetView>
  </sheetViews>
  <sheetFormatPr baseColWidth="10" defaultRowHeight="12.75" x14ac:dyDescent="0.2"/>
  <cols>
    <col min="1" max="1" width="1.42578125" style="35" customWidth="1"/>
    <col min="2" max="2" width="14.140625" style="35" customWidth="1"/>
    <col min="3" max="3" width="44.140625" style="35" customWidth="1"/>
    <col min="4" max="4" width="28.5703125" style="35" customWidth="1"/>
    <col min="5" max="5" width="13.28515625" style="35" customWidth="1"/>
    <col min="6" max="6" width="68.28515625" style="35" customWidth="1"/>
    <col min="7" max="7" width="1.140625" style="35" customWidth="1"/>
    <col min="8" max="16384" width="11.42578125" style="35"/>
  </cols>
  <sheetData>
    <row r="1" spans="2:6" ht="15.75" x14ac:dyDescent="0.2">
      <c r="B1" s="251" t="s">
        <v>18</v>
      </c>
      <c r="C1" s="251"/>
      <c r="D1" s="251"/>
      <c r="E1" s="251"/>
      <c r="F1" s="251"/>
    </row>
    <row r="2" spans="2:6" x14ac:dyDescent="0.2">
      <c r="B2" s="35" t="s">
        <v>19</v>
      </c>
    </row>
    <row r="3" spans="2:6" ht="59.25" customHeight="1" x14ac:dyDescent="0.2">
      <c r="B3" s="252" t="s">
        <v>44</v>
      </c>
      <c r="C3" s="252"/>
      <c r="D3" s="252"/>
      <c r="E3" s="252"/>
      <c r="F3" s="252"/>
    </row>
    <row r="4" spans="2:6" ht="15.75" x14ac:dyDescent="0.2">
      <c r="B4" s="251" t="s">
        <v>43</v>
      </c>
      <c r="C4" s="251"/>
      <c r="D4" s="251"/>
      <c r="E4" s="251"/>
      <c r="F4" s="251"/>
    </row>
    <row r="5" spans="2:6" x14ac:dyDescent="0.2">
      <c r="B5" s="253"/>
      <c r="C5" s="253"/>
      <c r="D5" s="253"/>
      <c r="E5" s="253"/>
      <c r="F5" s="253"/>
    </row>
    <row r="6" spans="2:6" x14ac:dyDescent="0.2">
      <c r="B6" s="254" t="s">
        <v>41</v>
      </c>
      <c r="C6" s="254"/>
      <c r="D6" s="254"/>
      <c r="E6" s="254"/>
      <c r="F6" s="254"/>
    </row>
    <row r="7" spans="2:6" ht="13.5" thickBot="1" x14ac:dyDescent="0.25"/>
    <row r="8" spans="2:6" ht="22.5" customHeight="1" x14ac:dyDescent="0.2">
      <c r="B8" s="247" t="s">
        <v>21</v>
      </c>
      <c r="C8" s="249" t="s">
        <v>22</v>
      </c>
      <c r="D8" s="263" t="s">
        <v>42</v>
      </c>
      <c r="E8" s="264"/>
      <c r="F8" s="261" t="s">
        <v>24</v>
      </c>
    </row>
    <row r="9" spans="2:6" ht="22.5" customHeight="1" thickBot="1" x14ac:dyDescent="0.25">
      <c r="B9" s="248"/>
      <c r="C9" s="250"/>
      <c r="D9" s="39" t="s">
        <v>25</v>
      </c>
      <c r="E9" s="40" t="s">
        <v>32</v>
      </c>
      <c r="F9" s="262"/>
    </row>
    <row r="10" spans="2:6" ht="13.5" thickBot="1" x14ac:dyDescent="0.25"/>
    <row r="11" spans="2:6" ht="46.5" customHeight="1" x14ac:dyDescent="0.2">
      <c r="B11" s="41">
        <v>1</v>
      </c>
      <c r="C11" s="16" t="s">
        <v>45</v>
      </c>
      <c r="D11" s="42" t="s">
        <v>11</v>
      </c>
      <c r="E11" s="161" t="s">
        <v>27</v>
      </c>
      <c r="F11" s="43"/>
    </row>
    <row r="12" spans="2:6" ht="46.5" customHeight="1" x14ac:dyDescent="0.2">
      <c r="B12" s="44">
        <v>2</v>
      </c>
      <c r="C12" s="15" t="s">
        <v>59</v>
      </c>
      <c r="D12" s="45" t="s">
        <v>11</v>
      </c>
      <c r="E12" s="162" t="s">
        <v>27</v>
      </c>
      <c r="F12" s="164" t="s">
        <v>129</v>
      </c>
    </row>
    <row r="13" spans="2:6" ht="46.5" customHeight="1" x14ac:dyDescent="0.2">
      <c r="B13" s="170">
        <v>3</v>
      </c>
      <c r="C13" s="171" t="s">
        <v>70</v>
      </c>
      <c r="D13" s="172" t="s">
        <v>33</v>
      </c>
      <c r="E13" s="176" t="s">
        <v>34</v>
      </c>
      <c r="F13" s="164" t="s">
        <v>131</v>
      </c>
    </row>
    <row r="14" spans="2:6" ht="46.5" customHeight="1" thickBot="1" x14ac:dyDescent="0.25">
      <c r="B14" s="92">
        <v>4</v>
      </c>
      <c r="C14" s="93" t="s">
        <v>80</v>
      </c>
      <c r="D14" s="94" t="s">
        <v>11</v>
      </c>
      <c r="E14" s="163" t="s">
        <v>27</v>
      </c>
      <c r="F14" s="95"/>
    </row>
    <row r="17" spans="2:6" ht="15.75" customHeight="1" x14ac:dyDescent="0.2">
      <c r="B17" s="187" t="s">
        <v>28</v>
      </c>
      <c r="C17" s="265" t="s">
        <v>95</v>
      </c>
      <c r="D17" s="265"/>
      <c r="E17" s="265"/>
      <c r="F17" s="265"/>
    </row>
    <row r="18" spans="2:6" ht="15" customHeight="1" x14ac:dyDescent="0.2">
      <c r="B18" s="37"/>
      <c r="C18" s="96"/>
      <c r="D18" s="96"/>
      <c r="E18" s="96"/>
      <c r="F18" s="96"/>
    </row>
    <row r="19" spans="2:6" ht="20.25" customHeight="1" x14ac:dyDescent="0.2">
      <c r="B19" t="s">
        <v>128</v>
      </c>
      <c r="C19"/>
      <c r="D19" s="96"/>
      <c r="E19" s="96"/>
      <c r="F19" s="96"/>
    </row>
    <row r="20" spans="2:6" ht="15.75" x14ac:dyDescent="0.25">
      <c r="B20"/>
      <c r="C20" t="s">
        <v>108</v>
      </c>
      <c r="D20" s="36"/>
    </row>
    <row r="21" spans="2:6" ht="15.75" x14ac:dyDescent="0.25">
      <c r="B21"/>
      <c r="C21" s="33" t="s">
        <v>122</v>
      </c>
      <c r="D21" s="36"/>
    </row>
    <row r="22" spans="2:6" x14ac:dyDescent="0.2">
      <c r="B22"/>
      <c r="C22" t="s">
        <v>109</v>
      </c>
    </row>
  </sheetData>
  <mergeCells count="10">
    <mergeCell ref="F8:F9"/>
    <mergeCell ref="D8:E8"/>
    <mergeCell ref="C17:F17"/>
    <mergeCell ref="B1:F1"/>
    <mergeCell ref="B3:F3"/>
    <mergeCell ref="B4:F4"/>
    <mergeCell ref="B5:F5"/>
    <mergeCell ref="B6:F6"/>
    <mergeCell ref="B8:B9"/>
    <mergeCell ref="C8:C9"/>
  </mergeCells>
  <printOptions horizontalCentered="1"/>
  <pageMargins left="0.70866141732283472" right="0.70866141732283472" top="0.74803149606299213" bottom="0.74803149606299213" header="0.31496062992125984" footer="0.31496062992125984"/>
  <pageSetup scale="7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23"/>
  <sheetViews>
    <sheetView view="pageBreakPreview" zoomScale="85" zoomScaleNormal="55" zoomScaleSheetLayoutView="85" workbookViewId="0">
      <selection activeCell="E15" sqref="E15"/>
    </sheetView>
  </sheetViews>
  <sheetFormatPr baseColWidth="10" defaultRowHeight="12.75" x14ac:dyDescent="0.2"/>
  <cols>
    <col min="1" max="1" width="14.140625" style="35" customWidth="1"/>
    <col min="2" max="2" width="44.140625" style="35" customWidth="1"/>
    <col min="3" max="3" width="28.5703125" style="35" customWidth="1"/>
    <col min="4" max="4" width="26.28515625" style="35" customWidth="1"/>
    <col min="5" max="5" width="61.140625" style="35" customWidth="1"/>
    <col min="6" max="6" width="3.5703125" style="35" customWidth="1"/>
    <col min="7" max="16384" width="11.42578125" style="35"/>
  </cols>
  <sheetData>
    <row r="1" spans="1:5" ht="15.75" x14ac:dyDescent="0.2">
      <c r="A1" s="251" t="s">
        <v>18</v>
      </c>
      <c r="B1" s="251"/>
      <c r="C1" s="251"/>
      <c r="D1" s="251"/>
      <c r="E1" s="251"/>
    </row>
    <row r="2" spans="1:5" x14ac:dyDescent="0.2">
      <c r="A2" s="35" t="s">
        <v>19</v>
      </c>
    </row>
    <row r="3" spans="1:5" ht="59.25" customHeight="1" x14ac:dyDescent="0.2">
      <c r="A3" s="252" t="s">
        <v>44</v>
      </c>
      <c r="B3" s="252"/>
      <c r="C3" s="252"/>
      <c r="D3" s="252"/>
      <c r="E3" s="252"/>
    </row>
    <row r="4" spans="1:5" ht="15.75" x14ac:dyDescent="0.2">
      <c r="A4" s="251" t="s">
        <v>43</v>
      </c>
      <c r="B4" s="251"/>
      <c r="C4" s="251"/>
      <c r="D4" s="251"/>
      <c r="E4" s="251"/>
    </row>
    <row r="5" spans="1:5" x14ac:dyDescent="0.2">
      <c r="A5" s="253"/>
      <c r="B5" s="253"/>
      <c r="C5" s="253"/>
      <c r="D5" s="253"/>
      <c r="E5" s="253"/>
    </row>
    <row r="6" spans="1:5" x14ac:dyDescent="0.2">
      <c r="A6" s="254" t="s">
        <v>107</v>
      </c>
      <c r="B6" s="254"/>
      <c r="C6" s="254"/>
      <c r="D6" s="254"/>
      <c r="E6" s="254"/>
    </row>
    <row r="7" spans="1:5" x14ac:dyDescent="0.2">
      <c r="A7" s="78"/>
      <c r="B7" s="78"/>
      <c r="C7" s="78"/>
      <c r="D7" s="78"/>
      <c r="E7" s="78"/>
    </row>
    <row r="8" spans="1:5" x14ac:dyDescent="0.2">
      <c r="A8" s="254" t="s">
        <v>106</v>
      </c>
      <c r="B8" s="254"/>
      <c r="C8" s="254"/>
      <c r="D8" s="254"/>
      <c r="E8" s="254"/>
    </row>
    <row r="9" spans="1:5" ht="13.5" thickBot="1" x14ac:dyDescent="0.25"/>
    <row r="10" spans="1:5" ht="22.5" customHeight="1" x14ac:dyDescent="0.2">
      <c r="A10" s="247" t="s">
        <v>21</v>
      </c>
      <c r="B10" s="249" t="s">
        <v>22</v>
      </c>
      <c r="C10" s="99" t="s">
        <v>23</v>
      </c>
      <c r="D10" s="77" t="s">
        <v>42</v>
      </c>
      <c r="E10" s="261" t="s">
        <v>24</v>
      </c>
    </row>
    <row r="11" spans="1:5" ht="22.5" customHeight="1" thickBot="1" x14ac:dyDescent="0.25">
      <c r="A11" s="248"/>
      <c r="B11" s="250"/>
      <c r="C11" s="39" t="s">
        <v>32</v>
      </c>
      <c r="D11" s="39" t="s">
        <v>32</v>
      </c>
      <c r="E11" s="262"/>
    </row>
    <row r="12" spans="1:5" ht="13.5" thickBot="1" x14ac:dyDescent="0.25"/>
    <row r="13" spans="1:5" ht="46.5" customHeight="1" x14ac:dyDescent="0.2">
      <c r="A13" s="41">
        <v>1</v>
      </c>
      <c r="B13" s="16" t="s">
        <v>45</v>
      </c>
      <c r="C13" s="161" t="s">
        <v>27</v>
      </c>
      <c r="D13" s="161" t="s">
        <v>27</v>
      </c>
      <c r="E13" s="43"/>
    </row>
    <row r="14" spans="1:5" ht="46.5" customHeight="1" x14ac:dyDescent="0.2">
      <c r="A14" s="44">
        <v>2</v>
      </c>
      <c r="B14" s="15" t="s">
        <v>59</v>
      </c>
      <c r="C14" s="162" t="s">
        <v>27</v>
      </c>
      <c r="D14" s="162" t="s">
        <v>27</v>
      </c>
      <c r="E14" s="164" t="s">
        <v>129</v>
      </c>
    </row>
    <row r="15" spans="1:5" ht="46.5" customHeight="1" x14ac:dyDescent="0.2">
      <c r="A15" s="266">
        <v>3</v>
      </c>
      <c r="B15" s="268" t="s">
        <v>70</v>
      </c>
      <c r="C15" s="270" t="s">
        <v>124</v>
      </c>
      <c r="D15" s="271"/>
      <c r="E15" s="164" t="s">
        <v>131</v>
      </c>
    </row>
    <row r="16" spans="1:5" ht="96" customHeight="1" x14ac:dyDescent="0.2">
      <c r="A16" s="267"/>
      <c r="B16" s="269"/>
      <c r="C16" s="272"/>
      <c r="D16" s="273"/>
      <c r="E16" s="169" t="s">
        <v>132</v>
      </c>
    </row>
    <row r="17" spans="1:5" ht="46.5" customHeight="1" thickBot="1" x14ac:dyDescent="0.25">
      <c r="A17" s="92">
        <v>4</v>
      </c>
      <c r="B17" s="93" t="s">
        <v>80</v>
      </c>
      <c r="C17" s="163" t="s">
        <v>27</v>
      </c>
      <c r="D17" s="163" t="s">
        <v>27</v>
      </c>
      <c r="E17" s="95"/>
    </row>
    <row r="20" spans="1:5" ht="18.75" customHeight="1" x14ac:dyDescent="0.2">
      <c r="A20" t="s">
        <v>128</v>
      </c>
      <c r="B20"/>
      <c r="C20" s="96"/>
      <c r="D20" s="96"/>
      <c r="E20" s="96"/>
    </row>
    <row r="21" spans="1:5" ht="18.75" customHeight="1" x14ac:dyDescent="0.2">
      <c r="A21"/>
      <c r="B21" t="s">
        <v>108</v>
      </c>
      <c r="C21" s="96"/>
      <c r="D21" s="96"/>
      <c r="E21" s="96"/>
    </row>
    <row r="22" spans="1:5" ht="18.75" customHeight="1" x14ac:dyDescent="0.2">
      <c r="A22"/>
      <c r="B22" s="33" t="s">
        <v>122</v>
      </c>
      <c r="C22" s="96"/>
      <c r="D22" s="96"/>
      <c r="E22" s="96"/>
    </row>
    <row r="23" spans="1:5" ht="15.75" x14ac:dyDescent="0.25">
      <c r="A23"/>
      <c r="B23" t="s">
        <v>109</v>
      </c>
      <c r="C23" s="36"/>
    </row>
  </sheetData>
  <mergeCells count="12">
    <mergeCell ref="A6:E6"/>
    <mergeCell ref="A1:E1"/>
    <mergeCell ref="A3:E3"/>
    <mergeCell ref="A4:E4"/>
    <mergeCell ref="A5:E5"/>
    <mergeCell ref="A8:E8"/>
    <mergeCell ref="A10:A11"/>
    <mergeCell ref="B10:B11"/>
    <mergeCell ref="E10:E11"/>
    <mergeCell ref="A15:A16"/>
    <mergeCell ref="B15:B16"/>
    <mergeCell ref="C15:D16"/>
  </mergeCells>
  <printOptions horizontalCentered="1"/>
  <pageMargins left="0.70866141732283472" right="0.70866141732283472" top="0.74803149606299213" bottom="0.74803149606299213" header="0.31496062992125984" footer="0.31496062992125984"/>
  <pageSetup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11</vt:i4>
      </vt:variant>
    </vt:vector>
  </HeadingPairs>
  <TitlesOfParts>
    <vt:vector size="22" baseType="lpstr">
      <vt:lpstr>Exp. General (1)</vt:lpstr>
      <vt:lpstr>Exp. General (2)</vt:lpstr>
      <vt:lpstr>Exp. General (3)</vt:lpstr>
      <vt:lpstr>Exp. General (4)</vt:lpstr>
      <vt:lpstr>Resumen Exp. Gen</vt:lpstr>
      <vt:lpstr>Exp. Especif (1)</vt:lpstr>
      <vt:lpstr>Exp. Especif (2)</vt:lpstr>
      <vt:lpstr>Exp. Especif (3)</vt:lpstr>
      <vt:lpstr>Exp. Especif (4)</vt:lpstr>
      <vt:lpstr>Resumen Exp. Especifica</vt:lpstr>
      <vt:lpstr>CONSOLIDADO</vt:lpstr>
      <vt:lpstr>CONSOLIDADO!Área_de_impresión</vt:lpstr>
      <vt:lpstr>'Exp. Especif (1)'!Área_de_impresión</vt:lpstr>
      <vt:lpstr>'Exp. Especif (2)'!Área_de_impresión</vt:lpstr>
      <vt:lpstr>'Exp. Especif (3)'!Área_de_impresión</vt:lpstr>
      <vt:lpstr>'Exp. Especif (4)'!Área_de_impresión</vt:lpstr>
      <vt:lpstr>'Exp. General (1)'!Área_de_impresión</vt:lpstr>
      <vt:lpstr>'Exp. General (2)'!Área_de_impresión</vt:lpstr>
      <vt:lpstr>'Exp. General (3)'!Área_de_impresión</vt:lpstr>
      <vt:lpstr>'Exp. General (4)'!Área_de_impresión</vt:lpstr>
      <vt:lpstr>'Resumen Exp. Especifica'!Área_de_impresión</vt:lpstr>
      <vt:lpstr>'Resumen Exp. Gen'!Área_de_impresión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Henry Jose Beltran Vera</cp:lastModifiedBy>
  <cp:lastPrinted>2013-06-21T14:53:54Z</cp:lastPrinted>
  <dcterms:created xsi:type="dcterms:W3CDTF">2013-04-28T22:46:59Z</dcterms:created>
  <dcterms:modified xsi:type="dcterms:W3CDTF">2013-06-25T01:41:24Z</dcterms:modified>
</cp:coreProperties>
</file>