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perez\Documents\BK\AGENCIA INFRAESTRUCTURA\CM\Evaluacion iniciativas privadas 2\Evaluación\"/>
    </mc:Choice>
  </mc:AlternateContent>
  <bookViews>
    <workbookView xWindow="0" yWindow="0" windowWidth="8250" windowHeight="8580" activeTab="1"/>
  </bookViews>
  <sheets>
    <sheet name="Formato 6" sheetId="14" r:id="rId1"/>
    <sheet name="EVA. GENERAL" sheetId="32" r:id="rId2"/>
    <sheet name="Formato 7" sheetId="31" r:id="rId3"/>
    <sheet name="EVA. ESPECIFICA" sheetId="33" r:id="rId4"/>
  </sheets>
  <definedNames>
    <definedName name="_xlnm.Print_Area" localSheetId="3">'EVA. ESPECIFICA'!$A$1:$I$113</definedName>
    <definedName name="_xlnm.Print_Area" localSheetId="1">'EVA. GENERAL'!$A$1:$J$170</definedName>
    <definedName name="_xlnm.Print_Area" localSheetId="0">'Formato 6'!$A$1:$M$101</definedName>
    <definedName name="_xlnm.Print_Area" localSheetId="2">'Formato 7'!$A$1:$J$27</definedName>
    <definedName name="_xlnm.Print_Titles" localSheetId="3">'EVA. ESPECIFICA'!$1:$7</definedName>
    <definedName name="_xlnm.Print_Titles" localSheetId="1">'EVA. GENERAL'!$1:$6</definedName>
    <definedName name="_xlnm.Print_Titles" localSheetId="0">'Formato 6'!$1:$6</definedName>
  </definedNames>
  <calcPr calcId="152511"/>
</workbook>
</file>

<file path=xl/calcChain.xml><?xml version="1.0" encoding="utf-8"?>
<calcChain xmlns="http://schemas.openxmlformats.org/spreadsheetml/2006/main">
  <c r="C90" i="33" l="1"/>
  <c r="D95" i="32"/>
  <c r="D96" i="32"/>
  <c r="C100" i="32" s="1"/>
  <c r="C74" i="33" l="1"/>
  <c r="C73" i="33"/>
  <c r="J69" i="31"/>
  <c r="J68" i="31"/>
  <c r="I68" i="31"/>
  <c r="H68" i="31"/>
  <c r="G68" i="31"/>
  <c r="J71" i="31"/>
  <c r="J72" i="31"/>
  <c r="J70" i="31"/>
  <c r="I71" i="31"/>
  <c r="I72" i="31"/>
  <c r="I70" i="31"/>
  <c r="G71" i="31"/>
  <c r="H71" i="31"/>
  <c r="G72" i="31"/>
  <c r="H72" i="31"/>
  <c r="H70" i="31"/>
  <c r="G70" i="31"/>
  <c r="D71" i="31"/>
  <c r="C80" i="33" s="1"/>
  <c r="D72" i="31"/>
  <c r="C81" i="33" s="1"/>
  <c r="D70" i="31"/>
  <c r="C79" i="33" s="1"/>
  <c r="D63" i="31"/>
  <c r="D69" i="33" s="1"/>
  <c r="D62" i="31"/>
  <c r="D68" i="33" s="1"/>
  <c r="C93" i="33" s="1"/>
  <c r="G82" i="33"/>
  <c r="I75" i="33"/>
  <c r="H74" i="33"/>
  <c r="H73" i="33"/>
  <c r="J52" i="31" l="1"/>
  <c r="I52" i="31"/>
  <c r="H52" i="31"/>
  <c r="G52" i="31"/>
  <c r="F52" i="31"/>
  <c r="E52" i="31"/>
  <c r="D52" i="31"/>
  <c r="C60" i="33" s="1"/>
  <c r="J51" i="31"/>
  <c r="I51" i="31"/>
  <c r="H51" i="31"/>
  <c r="G51" i="31"/>
  <c r="F51" i="31"/>
  <c r="E51" i="31"/>
  <c r="D51" i="31"/>
  <c r="C59" i="33" s="1"/>
  <c r="J50" i="31"/>
  <c r="I50" i="31"/>
  <c r="H50" i="31"/>
  <c r="G50" i="31"/>
  <c r="F50" i="31"/>
  <c r="E50" i="31"/>
  <c r="D50" i="31"/>
  <c r="C58" i="33" s="1"/>
  <c r="G61" i="33"/>
  <c r="I54" i="33"/>
  <c r="C53" i="33"/>
  <c r="C52" i="33"/>
  <c r="G32" i="33"/>
  <c r="H32" i="33" s="1"/>
  <c r="C39" i="33"/>
  <c r="C38" i="33"/>
  <c r="C37" i="33"/>
  <c r="C32" i="33"/>
  <c r="C31" i="33"/>
  <c r="G40" i="33"/>
  <c r="G14" i="33"/>
  <c r="H14" i="33" s="1"/>
  <c r="I14" i="33" s="1"/>
  <c r="E13" i="33"/>
  <c r="G13" i="33" s="1"/>
  <c r="C21" i="33"/>
  <c r="C20" i="33"/>
  <c r="C19" i="33"/>
  <c r="C14" i="33"/>
  <c r="C13" i="33"/>
  <c r="E14" i="31"/>
  <c r="I33" i="33" l="1"/>
  <c r="H13" i="33"/>
  <c r="I13" i="33" s="1"/>
  <c r="I15" i="33" s="1"/>
  <c r="E90" i="33" s="1"/>
  <c r="H90" i="33" s="1"/>
  <c r="G22" i="33"/>
  <c r="F90" i="33" s="1"/>
  <c r="K63" i="14"/>
  <c r="I47" i="14"/>
  <c r="I45" i="32" s="1"/>
  <c r="C102" i="32"/>
  <c r="C101" i="32"/>
  <c r="I110" i="32"/>
  <c r="J110" i="32" s="1"/>
  <c r="G110" i="32"/>
  <c r="F110" i="32"/>
  <c r="C110" i="32"/>
  <c r="I109" i="32"/>
  <c r="J109" i="32" s="1"/>
  <c r="G109" i="32"/>
  <c r="F109" i="32"/>
  <c r="C109" i="32"/>
  <c r="I108" i="32"/>
  <c r="G108" i="32"/>
  <c r="F108" i="32"/>
  <c r="C108" i="32"/>
  <c r="I107" i="32"/>
  <c r="J107" i="32" s="1"/>
  <c r="G107" i="32"/>
  <c r="F107" i="32"/>
  <c r="C107" i="32"/>
  <c r="I106" i="32"/>
  <c r="J106" i="32" s="1"/>
  <c r="G106" i="32"/>
  <c r="F106" i="32"/>
  <c r="C106" i="32"/>
  <c r="I101" i="14"/>
  <c r="I91" i="14"/>
  <c r="J78" i="32"/>
  <c r="I77" i="32"/>
  <c r="G77" i="32"/>
  <c r="F77" i="32"/>
  <c r="C77" i="32"/>
  <c r="I76" i="32"/>
  <c r="J76" i="32" s="1"/>
  <c r="G76" i="32"/>
  <c r="F76" i="32"/>
  <c r="C76" i="32"/>
  <c r="I75" i="32"/>
  <c r="G75" i="32"/>
  <c r="F75" i="32"/>
  <c r="C75" i="32"/>
  <c r="I74" i="32"/>
  <c r="J74" i="32" s="1"/>
  <c r="G74" i="32"/>
  <c r="F74" i="32"/>
  <c r="C74" i="32"/>
  <c r="I73" i="32"/>
  <c r="J73" i="32" s="1"/>
  <c r="G73" i="32"/>
  <c r="F73" i="32"/>
  <c r="C73" i="32"/>
  <c r="C69" i="32"/>
  <c r="I66" i="14"/>
  <c r="C39" i="32"/>
  <c r="C38" i="32"/>
  <c r="M50" i="14"/>
  <c r="M48" i="14"/>
  <c r="I48" i="14"/>
  <c r="I46" i="32" s="1"/>
  <c r="J46" i="32" s="1"/>
  <c r="G46" i="32"/>
  <c r="F46" i="32"/>
  <c r="G45" i="32"/>
  <c r="F45" i="32"/>
  <c r="C46" i="32"/>
  <c r="C45" i="32"/>
  <c r="G44" i="32"/>
  <c r="F44" i="32"/>
  <c r="C44" i="32"/>
  <c r="I41" i="14"/>
  <c r="J41" i="14" s="1"/>
  <c r="J40" i="14"/>
  <c r="G40" i="14"/>
  <c r="J39" i="14"/>
  <c r="I44" i="32" l="1"/>
  <c r="J44" i="32" s="1"/>
  <c r="I105" i="32"/>
  <c r="J105" i="32" s="1"/>
  <c r="J112" i="32" s="1"/>
  <c r="G105" i="32"/>
  <c r="F105" i="32"/>
  <c r="C105" i="32"/>
  <c r="J80" i="32"/>
  <c r="D64" i="32"/>
  <c r="D63" i="32"/>
  <c r="D47" i="33" s="1"/>
  <c r="C92" i="33" s="1"/>
  <c r="I43" i="32"/>
  <c r="J43" i="32" s="1"/>
  <c r="G43" i="32"/>
  <c r="F43" i="32"/>
  <c r="C43" i="32"/>
  <c r="I42" i="32"/>
  <c r="G42" i="32"/>
  <c r="F42" i="32"/>
  <c r="C42" i="32"/>
  <c r="D33" i="32"/>
  <c r="D32" i="32"/>
  <c r="D26" i="33" s="1"/>
  <c r="C91" i="33" s="1"/>
  <c r="L5" i="32"/>
  <c r="I21" i="32"/>
  <c r="J21" i="32" s="1"/>
  <c r="I20" i="32"/>
  <c r="J20" i="32" s="1"/>
  <c r="C21" i="32"/>
  <c r="C20" i="32"/>
  <c r="G21" i="32"/>
  <c r="G20" i="32"/>
  <c r="F21" i="32"/>
  <c r="F20" i="32"/>
  <c r="J114" i="32" l="1"/>
  <c r="F116" i="32" s="1"/>
  <c r="H139" i="32" s="1"/>
  <c r="J82" i="32"/>
  <c r="F84" i="32" s="1"/>
  <c r="H138" i="32" s="1"/>
  <c r="C37" i="32"/>
  <c r="D27" i="33"/>
  <c r="C68" i="32"/>
  <c r="D48" i="33"/>
  <c r="J42" i="32"/>
  <c r="J49" i="32" s="1"/>
  <c r="J51" i="32" s="1"/>
  <c r="F53" i="32" s="1"/>
  <c r="H137" i="32" s="1"/>
  <c r="C139" i="32"/>
  <c r="C138" i="32"/>
  <c r="C137" i="32"/>
  <c r="I19" i="32"/>
  <c r="J19" i="32" s="1"/>
  <c r="I18" i="32"/>
  <c r="J18" i="32" s="1"/>
  <c r="G19" i="32"/>
  <c r="G18" i="32"/>
  <c r="F19" i="32"/>
  <c r="F18" i="32"/>
  <c r="C19" i="32"/>
  <c r="C18" i="32"/>
  <c r="D9" i="32"/>
  <c r="D8" i="32"/>
  <c r="C136" i="32" s="1"/>
  <c r="J25" i="32" l="1"/>
  <c r="J27" i="32" s="1"/>
  <c r="F29" i="32" s="1"/>
  <c r="H136" i="32" s="1"/>
</calcChain>
</file>

<file path=xl/sharedStrings.xml><?xml version="1.0" encoding="utf-8"?>
<sst xmlns="http://schemas.openxmlformats.org/spreadsheetml/2006/main" count="594" uniqueCount="176">
  <si>
    <t>Fecha de Inicio del Contrato</t>
  </si>
  <si>
    <t>Fecha de Terminación del Contrato</t>
  </si>
  <si>
    <t>Entidad Contratante</t>
  </si>
  <si>
    <t>EXPERIENCIA GENERAL</t>
  </si>
  <si>
    <t>Miembro del proponente que aporta el contrato</t>
  </si>
  <si>
    <t>EXPERIENCIA ACREDITADA POR EL MIEMBRO LÍDER DEL PROPONENTE</t>
  </si>
  <si>
    <t>% de participación del Líder en la estructura plural anterior</t>
  </si>
  <si>
    <t>Valor Total de Contratos Aportados por el Líder</t>
  </si>
  <si>
    <t>EXPERIENCIA ACREDITADA POR LOS MIEMBROS NO LÍDER DEL PROPONENTE</t>
  </si>
  <si>
    <t>País en el que se celebró el contrato</t>
  </si>
  <si>
    <t>Valor Total de Contratos Aportados por Miembros No Líder</t>
  </si>
  <si>
    <t>Valor del contrato (2)</t>
  </si>
  <si>
    <t>Objeto y/o Alcance del contrato</t>
  </si>
  <si>
    <t>Folio de Referencia dentro de la Propuesta</t>
  </si>
  <si>
    <t>FORMATO 7</t>
  </si>
  <si>
    <t>EXPERIENCIA ESPECÍFICA (1)</t>
  </si>
  <si>
    <t xml:space="preserve">Valor del contrato </t>
  </si>
  <si>
    <t>% de participación del miembro no Líder del proponente en la figura asociativa anterior</t>
  </si>
  <si>
    <t xml:space="preserve">PROCESO VJ-VE-CM-015-2013
</t>
  </si>
  <si>
    <t>CUMPLE OBJETO</t>
  </si>
  <si>
    <t>PROPONENTE:</t>
  </si>
  <si>
    <t xml:space="preserve">Nombre del Proponente: </t>
  </si>
  <si>
    <t xml:space="preserve">Proponente Líder: </t>
  </si>
  <si>
    <t>Bonus Banca de Inversión</t>
  </si>
  <si>
    <t xml:space="preserve">Bateman Ingeniería S.A. </t>
  </si>
  <si>
    <t>TRN</t>
  </si>
  <si>
    <t>CIVILTEC</t>
  </si>
  <si>
    <t>INTEGRANTES</t>
  </si>
  <si>
    <t>%</t>
  </si>
  <si>
    <t>ACREDITA EXPERIENCIA</t>
  </si>
  <si>
    <t>SI</t>
  </si>
  <si>
    <t>NO</t>
  </si>
  <si>
    <t>LIDER:</t>
  </si>
  <si>
    <t>LIDER APORTA MÍNIMO 2 CONTRATOS</t>
  </si>
  <si>
    <t>Valor del contrato (SMMLV)</t>
  </si>
  <si>
    <t>CUMPLE FECHA</t>
  </si>
  <si>
    <t>TOTAL</t>
  </si>
  <si>
    <t>CUMPLE 2 VECES EL PRESUPUESTO OFICIAL:</t>
  </si>
  <si>
    <t>PROPONENTE HABILITADO</t>
  </si>
  <si>
    <t>RESUMEN EVALUACIÓN EXPERIENCIA GENERAL</t>
  </si>
  <si>
    <t>PROPONENTE</t>
  </si>
  <si>
    <t>HABILITADO</t>
  </si>
  <si>
    <t>AÑO SMMLV</t>
  </si>
  <si>
    <t>1990 41,025.00</t>
  </si>
  <si>
    <t>1991 51,716.10</t>
  </si>
  <si>
    <t>1992 65,190.00</t>
  </si>
  <si>
    <t>1993 81,510.00</t>
  </si>
  <si>
    <t>1994 98,700.00</t>
  </si>
  <si>
    <t>1995 118,933.50</t>
  </si>
  <si>
    <t>1996 142,125.00</t>
  </si>
  <si>
    <t>1997 172,005.00</t>
  </si>
  <si>
    <t>1998 203,826.00</t>
  </si>
  <si>
    <t>1999 236,460.00</t>
  </si>
  <si>
    <t>2000 260,100.00</t>
  </si>
  <si>
    <t>2001 286,000.00</t>
  </si>
  <si>
    <t>2002 309,000.00</t>
  </si>
  <si>
    <t>2003 332,000.00</t>
  </si>
  <si>
    <t>2004 358,000.00</t>
  </si>
  <si>
    <t>2005 381,500.00</t>
  </si>
  <si>
    <t>2006 408,000.00</t>
  </si>
  <si>
    <t>2007 433,700.00</t>
  </si>
  <si>
    <t>2008 461,500.00</t>
  </si>
  <si>
    <t>2009 496,900.00</t>
  </si>
  <si>
    <t>2010 515,000.00</t>
  </si>
  <si>
    <t>2011 535,600.00</t>
  </si>
  <si>
    <t>2012 566,700.00</t>
  </si>
  <si>
    <t>2013 589,500.00</t>
  </si>
  <si>
    <t xml:space="preserve">AÑO </t>
  </si>
  <si>
    <t>SMMLV</t>
  </si>
  <si>
    <t>CONSORCIO BTC</t>
  </si>
  <si>
    <t>Bonus Banca de Inversión S.A,</t>
  </si>
  <si>
    <t>Apoyo a la gestion, para la asesoria tecnica, economica, financiera y juridica para la estructuracion e implementacion del plan 21 Mega - Obras 2008 - 2011 para el Municipio de Santiago de Cali</t>
  </si>
  <si>
    <t>Prestacion de servicios profesionales para la estructura tecnica legal y financiera y acompañamiento en el proceso precontractual del proyecto corredor portuario del Distrito de Barranquilla, de conformidad con el estudio previo y la propuesta</t>
  </si>
  <si>
    <t>Colombia</t>
  </si>
  <si>
    <t>Empresa Municipal de Renovacion Urbana E.I.C. - EMRU de Cali</t>
  </si>
  <si>
    <t>Alcaldia de Barranquilla</t>
  </si>
  <si>
    <t>TRN INGENIERIA Y PLANIFICACION DE INFRAESTRUCTURAS S.A. SUCURSAL COLOMBIA</t>
  </si>
  <si>
    <t>CIVILTEC INGENIEROS LTDA.</t>
  </si>
  <si>
    <t>Estudio Previo del Corredor Segovia - Santo Tomé del Puerto</t>
  </si>
  <si>
    <t>Elaboracion de los Estudios y Diseños Urbanos, Paisajisticos, Arquitectonicos y Tecnicos para los Elementos del Sistema Estrategico de Transporte Publico de Pasajeros de Santa Marta S.E.T.P.</t>
  </si>
  <si>
    <t>España</t>
  </si>
  <si>
    <t>Ministerio de Fomento</t>
  </si>
  <si>
    <t>Sistema Estratégico de Transporte Publico Santa Marta</t>
  </si>
  <si>
    <t>CUMPLE OBJETO TECNICO</t>
  </si>
  <si>
    <t>CUMPLE OBJETO FINANCIERO</t>
  </si>
  <si>
    <t>UNIÓN TEMPORAL EVALUACIÓN 7 APPS</t>
  </si>
  <si>
    <t>BATEMAN INGENIERÍA S.A.</t>
  </si>
  <si>
    <t xml:space="preserve">ANALISIS Y ESTUDIO DE LAS VIAS DE ACCESO DEL SUR Y SUR OCCIDENTE DE BOGOTA Y LOS ESTUDIOS PARA LA CONCESION DE LA CARRETERA AVENIDA BOYACA - BOSA - GRANADA - GIRARDOT EN EL DEPARTAMENTO DE CUNDINAMARCA. </t>
  </si>
  <si>
    <t>COLOMBIA</t>
  </si>
  <si>
    <t>INCO (ahora ANI)</t>
  </si>
  <si>
    <t xml:space="preserve">ESTUDIOS Y DISEÑOS DEFINITIVOS DE LA SEGUNDA CALZADA O PAR VIAL A LA CARRETERA LOS ALPES – VILLETA (5008A) INCLUIDO EL DISEÑO DE LA VARIANTE POR EL MUNICIPIO DE VILLETA Y LOS PASOS O VARIANTES POR LOS MUNICIPIOS DE SASAIMA Y ALBÁN Y SUS CONEXIONES, ASÍ COMO EL INTERCAMBIADOR EN LA INTERSECCIÓN CHUGUACAL </t>
  </si>
  <si>
    <t xml:space="preserve">CONCESIONARIA PANAMERICANA </t>
  </si>
  <si>
    <t>ESTUDIOS Y DISEÑOS DE LA AVENIDA NORTE -QUITO-SUR (NQS) TRAMO CALLE 147 HASTA FIN DEL PERÍMETRO URBANO DE CONFORMIDAD CON LA PROPUESTA PRESENTADA EL 3 DE DICIEMBRE DE 1998</t>
  </si>
  <si>
    <t>INSTITUTO DE DESARROLLO URBANO (IDU)</t>
  </si>
  <si>
    <t>AFH CONSULTORES Y ASOCIADOS SC COLOMBIA</t>
  </si>
  <si>
    <t>Servicio de un asesor y agente coordinador en el proceso de Licitación de un contrato de cesión parcial de derechos de concesión para el diseño, construcción, equipamiento y el derecho de uso, aprovechamiento y explotación de una nueva terminal especializada de contenedores en el Puerto de Manzanillo.</t>
  </si>
  <si>
    <t>México D.F.</t>
  </si>
  <si>
    <t>Administración Portuaria Integral de Manzanillo, S.A. de C.V.</t>
  </si>
  <si>
    <t>ESTRUCTURAS EN FINANZAS S.A.</t>
  </si>
  <si>
    <t>Estructuración financiera, legal y técnica y puesta en marcha del proceso de integración y concesión de los aeropuertos Camilo Daza de Cúcuta, Palonegro de Bucaramanga, Yariguíes de Barrancabermeja, Alfonso López de Valledupar, Simón Bolívar de Santa Marta y Almirante Padilla de Riohacha.</t>
  </si>
  <si>
    <t>Unidad Administrativa Especial de Aeronáutica Civil - Aerocivil</t>
  </si>
  <si>
    <t>ESTEYCO SUCURSAL COLOMBIA</t>
  </si>
  <si>
    <t>UNION TEMPORAL DELOITTE ADVISORY - ESTEYCO</t>
  </si>
  <si>
    <t>Gestión d'Infraestructures, SAU</t>
  </si>
  <si>
    <t>Asistencia tecnica para la redacción del proyecto constructivo/estudio informativo/estudio de impacto ambiental del: "Estudio de vialidad conexión Vallés Occidental - Vallés Oriental. Tramos: Sabadell - La Roca del Vallés", clave: EV-NB-06160".</t>
  </si>
  <si>
    <t>Chile</t>
  </si>
  <si>
    <t>DDQ Ingenieros Consultores LTDA.</t>
  </si>
  <si>
    <t>DELOITTE ADVISORY</t>
  </si>
  <si>
    <t>Analisis de viabilidad financiera y estructuración del esquema APP para la promoción de las autovías de "La Sagra" y "IV Centenario" en la región de Castilla - La Macha.</t>
  </si>
  <si>
    <t>Sociedad de Carreteras de Castilla La Mancha (Empresa Pública del Gobierno de Castilla - La Mancha)</t>
  </si>
  <si>
    <t>Analisis de viabilidad y estructuración juridico - financiera y Project Finance de las cocnesiones de obra pública para la redacción de proyectos, ejecución de obras y mantenimiento y conservación de los sectores de la red mallada estructurante de la Comunidad Autónoma de Aragón. Y la redacción de estudios de tráfico de los sectores y redacción de los pliegos de cláusulas administrativas particulares y plegos de condiciones técncias particulares de la concesión (AREA FINANCIERA)</t>
  </si>
  <si>
    <t>Gobierno de Aragón. Departamento de Obras Púbicas, Urbanismo y Transportes</t>
  </si>
  <si>
    <t>UNION TEMPORAL REVISION APP'S 2013</t>
  </si>
  <si>
    <t>TECNOCOSULTA S.A.S.</t>
  </si>
  <si>
    <t>Estudios y Diseños definitivos para las obras de Construcción, Mejoramiento y Rehabilitación del Proyecto Concesión Vial Ruta Caribe</t>
  </si>
  <si>
    <t>Estudios y Diseños para la construcción y Mejoramiento de la concesión vial Duitama - Charala - San Gil (132 Km)</t>
  </si>
  <si>
    <t>Estudios y diseños definitivos para la construcción de la segunda calzada de la carretera Gambote - Variante Mamonal, la variante de Cartagena y la Cerretera Palmar de Varela - Sabanagrande y los Estudios y Diseños para el Mejoramiento del tramo existente la Carretera Gambote - Variante Mamonal y la Variante de Cartagena.</t>
  </si>
  <si>
    <t>Estudios y diseños para el mejoramiento de la calzada existente dentre Sabanalarga y Barranquilla (42 Km) y los Estudios y Diseños para la construcción de la segunda calzada entre Galapa y Barranquila (15 Km), de la conceisón Ruta Caribe</t>
  </si>
  <si>
    <t>Autopistas del Sol S.A.</t>
  </si>
  <si>
    <t>Autopista Duitama San Gil S.A.</t>
  </si>
  <si>
    <t>Corporación Helios S.A.</t>
  </si>
  <si>
    <t>Rafael J. Guisa Rueda</t>
  </si>
  <si>
    <t>Asesoría de transacción para Alianza Público - Privada para otrorgar en concesión el Corredor Logístico Goascoran - Villa de San Antonio, Tegucigalpa - Villa de San Antonio - San Pedro Sula - Puerto Cortés.</t>
  </si>
  <si>
    <t>Estudios y diseños (Fase I) para mejoramiento de vías secundarias circundantes a la concesión vial Duitama - Charala - San Gil, Sector ramal al Encino (L=15 Km)</t>
  </si>
  <si>
    <t>Honduras</t>
  </si>
  <si>
    <t>Comisión para la Promoción de Alianzas Público - Privadas (Coalianza)</t>
  </si>
  <si>
    <t>Consultoria y Asistencia Tecnica para la redaccion del "Estudio Informativo de mejora general. Nueva Ronda del Maresme. Mejora de la accesibilidad al Maresme, desde la B-20/C-31 al inicio de la variante de Mataró. Tramo: Montgat-Cabrera de Mar". Clave: EI-NB-08060</t>
  </si>
  <si>
    <t>BONUS BANCA DE INVERSION S.A.</t>
  </si>
  <si>
    <t>Prestacion de servicios profesionales para la estructuracion tecnica legal y financiera y acompañamiento en el proceso precontractual del proyecto corredor portuario del Distrito de Barranquilla, de conformidad con el estudio previo y la propuesta.</t>
  </si>
  <si>
    <t xml:space="preserve">Alcaldia de Barranquilla </t>
  </si>
  <si>
    <t>TRN  ÍINGENIERÍA Y PLANIFICACIÓN  DE  INFRAESTRUCTURAS S.A. SUCURSAL COLOMBIA</t>
  </si>
  <si>
    <t>Estudio Informativo Autovia A-57: Pontevedra - Conexión A - 52</t>
  </si>
  <si>
    <t>Estudio informativo Conexión de la Autovia A-57 con la Red Arterial de Vigo y Acceso al Aeropuerto de Peinador.</t>
  </si>
  <si>
    <t>EXPERIENCIA ESPECÍFICA</t>
  </si>
  <si>
    <t>CUMPLE</t>
  </si>
  <si>
    <t>PUNTAJE</t>
  </si>
  <si>
    <t>AREA FINANCIERA</t>
  </si>
  <si>
    <t>VALOR DE LA TRANSACCIÓN
(Pesos colombianos)</t>
  </si>
  <si>
    <t xml:space="preserve">TRM Fecha de Inicio del Contrato </t>
  </si>
  <si>
    <t>VALOR DE LA TRANSACCIÓN
(US$)</t>
  </si>
  <si>
    <t>AREA TECNICA</t>
  </si>
  <si>
    <t>L &gt; 50 Km.</t>
  </si>
  <si>
    <t>Incluye estudios de Tráfico y Demanda</t>
  </si>
  <si>
    <t>PUNTAJE AREA FINANCIERA</t>
  </si>
  <si>
    <t>PUNTAJE AREA TECNICA</t>
  </si>
  <si>
    <t xml:space="preserve">Análisis y estudios vías de acceso del sur y sur occidente de Bogotá, Santa Fé de Bogotá y los Estudios para la concesión de la carretera Av Boyacá - Bosa - Granada - Girardot, en el Departamento de Cundinamarca. </t>
  </si>
  <si>
    <t xml:space="preserve">Estudios y diseños definitivos de la segunda calzada o par vial a la carretera Los Alpes - Villeta (5008A) incluido el diseño de la variante por el municipio de Villeta y los pasos o variantes por los municipios de Sasaima y Albán y sus conexiones, así como el intercambiador en la intersección Chuguacal.  </t>
  </si>
  <si>
    <t>Instituto Nacional de Concesiones (Hoy ANI)+</t>
  </si>
  <si>
    <t>Concesionaria Panamericana S.A.S.</t>
  </si>
  <si>
    <t>Instituto Nacional de Concesiones (Hoy ANI)</t>
  </si>
  <si>
    <t xml:space="preserve">Análisis y estudios gerenciales malla vIal Atlántico - Bolívar - Sucre </t>
  </si>
  <si>
    <t>Proyecto ejecutivo - Ingeniería de detalle correspondiente a la concesión "Mejoramiento y conservación de la ruta 43 de la Región de Coquimbo Tramo la Serena - Ovalle, Chile".</t>
  </si>
  <si>
    <t>Estructuración Financiera del corredor Interestatal   I-595</t>
  </si>
  <si>
    <t>Estructuración Financiera en el proyecto del Túnel del Puerto de Miami</t>
  </si>
  <si>
    <t>Estados Unidos</t>
  </si>
  <si>
    <t>Departamento de Transporte de Florida, Distrito 4</t>
  </si>
  <si>
    <t>Departamento de Transporte de Florida, Distrito 6</t>
  </si>
  <si>
    <t>Servicio de asesor de transacción para la alianza público - privada para otorgar en concesión el Corredor Logístico Goascorán - Villa de San Antonio, Tegucigalpa - Villa de San Antonio - San Pedro Sula - Puerto Cortés.</t>
  </si>
  <si>
    <t>Servicio de asesor de transacción para la alianza público - privada para otorgar en concesión el corredor Turistico El Progreso - Tela y Tramos San Pedro Sula - El Progreso y La Barca - El Progreso.</t>
  </si>
  <si>
    <t>TECNOCONSULTAS S.A.S.</t>
  </si>
  <si>
    <t>130.4</t>
  </si>
  <si>
    <t>109.98</t>
  </si>
  <si>
    <t>NOTA:</t>
  </si>
  <si>
    <r>
      <t>La experiencia acreditada por el lider TECNOCOSULTA S.A.S. referente a la cuarta posición, no será tenida en cuenta, de acuerdo a lo solicitado en el numeral 4.3.2 EXPERIENCIA GENERAL de los Pliegos de Condiciones, el cual indica: "</t>
    </r>
    <r>
      <rPr>
        <i/>
        <sz val="10"/>
        <rFont val="Arial"/>
        <family val="2"/>
      </rPr>
      <t>Área Técnica: la presentación de máximo cuatro (4) contratos que corresponden a estudios y/o diseños de construcción y/o mejoramiento de infraestructura</t>
    </r>
    <r>
      <rPr>
        <sz val="10"/>
        <rFont val="Arial"/>
        <family val="2"/>
      </rPr>
      <t>.". Los 4 contratos que se tendrán en cuenta son: el acreditado por el miembro no lider Rafael J. Guisa Rueda, y los primeros 3 contratos acreditados por TECNOCONSULTA S.A.S.</t>
    </r>
  </si>
  <si>
    <t>LUIS ALEJANDRO HERRERA ANGEL</t>
  </si>
  <si>
    <t>EVALUADOR TECNICO</t>
  </si>
  <si>
    <t>OSCAR GERARDO CIFUENTES CORREA</t>
  </si>
  <si>
    <t>RESUMEN ASIGNACIÓN DE PUNTAJE</t>
  </si>
  <si>
    <t>APOYO A LA INDUSTRIA NACIONAL</t>
  </si>
  <si>
    <t>2. La experiencia acreditada por el miembro DELOITTE ADVISORY referente a la segunda posición, no es válida, toda vez que el objeto relacionado en el Formato 6 no corresponde con el objeto de la certificación aportada.</t>
  </si>
  <si>
    <t>La experiencia acreditada por el miembro AFH CONSULTORES Y ASOCIADOS SC COLOMBIA no es válida, toda vez que no cumple con el requisito establecido en el numeral 3.15 del pliego para documentos otorgados en el exterior</t>
  </si>
  <si>
    <t xml:space="preserve">La experiencia acreditada por el lider ESTEYCO SUCURSAL COLOMBIA referente a la tercera posición, no es válida, toda vez que no cumple con el requisito establecido en el numeral 3.15 del pliego para documentos otorgados en el exterior. Tampoco cumple con lo establecido en en el numeral 5.1.1 Experiencia Específica en el cual se indica: "Dichos proyectos deberán haber iniciado y terminado durante el período comprendido entre el 01 de enero de 1994 y la fecha de cierre del presente concurso de Méritos. El plazo: Mínimo seis (6) meses comprendido entre la fecha de inicio y terminación del contrato". El contrato relacionado aún se encuentra en ejecución; si bien se certifica que la parte de Ingeniería Básica ya culminó, el objeto del contrato tiene como alcance Ingeniería Básica y la Ingeniería de Detalle. Adicionalmente no cumple con el plazo minimo  de 6 meses. </t>
  </si>
  <si>
    <r>
      <t>La experiencia acreditada por el miembro AFH CONSULTORES Y ASOCIADOS SC COLOMBIA no es válida, toda vez que no cumple con el requisito establecido en el numeral 3.15 del pliego para documentos otorgados en el exterior .Esto se traduce en que el oferente no cumple con lo indicado en el numeral 4.3.2 Experiencia General, en el cual se indica: "</t>
    </r>
    <r>
      <rPr>
        <i/>
        <sz val="12"/>
        <rFont val="Arial"/>
        <family val="2"/>
      </rPr>
      <t>,,,en el caso de estructuras plurales, TODOS y cada uno de los miembros de estructuras plurales debe acreditar igualmente experiencia general con por lo menos un (1) contrato de los aquí referidos.</t>
    </r>
    <r>
      <rPr>
        <sz val="12"/>
        <rFont val="Arial"/>
        <family val="2"/>
      </rPr>
      <t>"</t>
    </r>
  </si>
  <si>
    <r>
      <t>1. La experiencia acreditada por el lider ESTEYCO SUCURSAL COLOMBIA referente a la tercera posición, no es válida,toda vez que no cumple con el requisito establecido en el numeral 3.15 del pliego para documentos otorgados en el exterior. Tampoco cumple con lo establecido en en el numeral 4.3.2 Experiencia General, en el cual se indica: "</t>
    </r>
    <r>
      <rPr>
        <i/>
        <sz val="12"/>
        <rFont val="Arial"/>
        <family val="2"/>
      </rPr>
      <t>Para la acreditación, de la experiencia general, sólo se tendrán en cuenta contratos que hayan iniciado y terminado su ejecución durante el período comprendido entre el 01 de enero de 1994 y la fecha de cierre del presente concurso de méritos, sin que se requiera un plazo mínimo de ejecución de los contratos</t>
    </r>
    <r>
      <rPr>
        <sz val="12"/>
        <rFont val="Arial"/>
        <family val="2"/>
      </rPr>
      <t xml:space="preserve">."; El contrato que se certifica aún se encuentra en ejecución. Si bien se certifica que la parte de Ingeniería Básica ya culminó, el objeto del contrato tiene como alcance Proyectos de Ingeniería Definitiva: Ingeniería Básica y la Ingeniería de Detalle, lo que indica que tan solo ha concluido una parte de los Estudios y Diseños. Adicionalmente el numeral 4.3.2. Experiencia General indica: </t>
    </r>
    <r>
      <rPr>
        <i/>
        <sz val="12"/>
        <rFont val="Arial"/>
        <family val="2"/>
      </rPr>
      <t>"Para la acreditación de la experiencia general, aquí prevista, serán validos los contratos celebrados en Colombia con empresas públicas, organismos multilaterales o empresas privadas, y los celebrados en el Exterior por el proponente directamente con empresas públicas o con organismos multilaterales.</t>
    </r>
    <r>
      <rPr>
        <sz val="12"/>
        <rFont val="Arial"/>
        <family val="2"/>
      </rPr>
      <t>". La entidad que certifica es experiencia no es una empresa pública ni un organismo multilateral.</t>
    </r>
  </si>
  <si>
    <t>N/A</t>
  </si>
  <si>
    <t>NOTA: A los proponentes Nos. 2, 3 y 4 no se le asigna puntaje debido a que se encuentran como no habiles, por aspectos tecnicos, juridicos o Financieros.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</si>
</sst>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4" formatCode="_-&quot;$&quot;* #,##0.00_-;\-&quot;$&quot;* #,##0.00_-;_-&quot;$&quot;* &quot;-&quot;??_-;_-@_-"/>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00\ _€_-;\-* #,##0.00\ _€_-;_-* &quot;-&quot;??\ _€_-;_-@_-"/>
    <numFmt numFmtId="169" formatCode="_(&quot;$&quot;* #,##0.00_);_(&quot;$&quot;* \(#,##0.00\);_(&quot;$&quot;* &quot;-&quot;??_);_(@_)"/>
    <numFmt numFmtId="170" formatCode="&quot;$&quot;\ #,##0"/>
    <numFmt numFmtId="171" formatCode="_-&quot;$&quot;* #,##0_-;\-&quot;$&quot;* #,##0_-;_-&quot;$&quot;* &quot;-&quot;??_-;_-@_-"/>
    <numFmt numFmtId="172" formatCode="d/mm/yyyy;@"/>
    <numFmt numFmtId="173" formatCode="_-[$€-2]\ * #,##0.00_-;\-[$€-2]\ * #,##0.00_-;_-[$€-2]\ * &quot;-&quot;??_-;_-@_-"/>
    <numFmt numFmtId="174" formatCode="_(* #,##0_);_(* \(#,##0\);_(* &quot;-&quot;??_);_(@_)"/>
    <numFmt numFmtId="175" formatCode="_(&quot;$&quot;\ * #,##0.00_);_(&quot;$&quot;\ * \(#,##0.00\);_(&quot;$&quot;\ * &quot;-&quot;_);_(@_)"/>
  </numFmts>
  <fonts count="30" x14ac:knownFonts="1">
    <font>
      <sz val="10"/>
      <name val="Arial"/>
    </font>
    <font>
      <sz val="11"/>
      <color indexed="8"/>
      <name val="Calibri"/>
      <family val="2"/>
    </font>
    <font>
      <sz val="10"/>
      <name val="Arial"/>
      <family val="2"/>
    </font>
    <font>
      <sz val="10"/>
      <name val="Times New Roman"/>
      <family val="1"/>
    </font>
    <font>
      <b/>
      <sz val="14"/>
      <name val="Times New Roman"/>
      <family val="1"/>
    </font>
    <font>
      <b/>
      <sz val="10"/>
      <name val="Times New Roman"/>
      <family val="1"/>
    </font>
    <font>
      <b/>
      <sz val="12"/>
      <name val="Times New Roman"/>
      <family val="1"/>
    </font>
    <font>
      <sz val="11"/>
      <name val="Times New Roman"/>
      <family val="1"/>
    </font>
    <font>
      <b/>
      <sz val="11"/>
      <name val="Times New Roman"/>
      <family val="1"/>
    </font>
    <font>
      <b/>
      <u/>
      <sz val="14"/>
      <name val="Times New Roman"/>
      <family val="1"/>
    </font>
    <font>
      <sz val="8"/>
      <name val="Verdana"/>
      <family val="2"/>
    </font>
    <font>
      <sz val="10"/>
      <name val="Arial"/>
      <family val="2"/>
    </font>
    <font>
      <sz val="11"/>
      <color theme="1"/>
      <name val="Calibri"/>
      <family val="2"/>
      <scheme val="minor"/>
    </font>
    <font>
      <sz val="10"/>
      <name val="Arial"/>
    </font>
    <font>
      <b/>
      <sz val="10"/>
      <name val="Arial"/>
      <family val="2"/>
    </font>
    <font>
      <b/>
      <sz val="14"/>
      <name val="Arial"/>
      <family val="2"/>
    </font>
    <font>
      <sz val="16"/>
      <name val="Arial"/>
      <family val="2"/>
    </font>
    <font>
      <b/>
      <sz val="16"/>
      <name val="Arial"/>
      <family val="2"/>
    </font>
    <font>
      <b/>
      <u/>
      <sz val="10"/>
      <name val="Arial"/>
      <family val="2"/>
    </font>
    <font>
      <b/>
      <sz val="14"/>
      <name val="Arial Narrow"/>
      <family val="2"/>
    </font>
    <font>
      <sz val="12"/>
      <name val="Arial Narrow"/>
      <family val="2"/>
    </font>
    <font>
      <sz val="14"/>
      <name val="Arial Narrow"/>
      <family val="2"/>
    </font>
    <font>
      <sz val="11"/>
      <name val="Arial"/>
      <family val="2"/>
    </font>
    <font>
      <b/>
      <sz val="11"/>
      <name val="Arial"/>
      <family val="2"/>
    </font>
    <font>
      <b/>
      <u/>
      <sz val="11"/>
      <name val="Arial"/>
      <family val="2"/>
    </font>
    <font>
      <i/>
      <sz val="10"/>
      <name val="Arial"/>
      <family val="2"/>
    </font>
    <font>
      <sz val="12"/>
      <name val="Arial"/>
      <family val="2"/>
    </font>
    <font>
      <i/>
      <sz val="12"/>
      <name val="Arial"/>
      <family val="2"/>
    </font>
    <font>
      <sz val="10"/>
      <color theme="0"/>
      <name val="Arial"/>
      <family val="2"/>
    </font>
    <font>
      <sz val="11"/>
      <color theme="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65"/>
        <bgColor indexed="64"/>
      </patternFill>
    </fill>
    <fill>
      <patternFill patternType="solid">
        <fgColor theme="0" tint="-0.3499862666707357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s>
  <cellStyleXfs count="16">
    <xf numFmtId="0" fontId="0" fillId="0" borderId="0"/>
    <xf numFmtId="167"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9" fontId="11" fillId="0" borderId="0" applyFont="0" applyFill="0" applyBorder="0" applyAlignment="0" applyProtection="0"/>
    <xf numFmtId="0" fontId="2" fillId="0" borderId="0"/>
    <xf numFmtId="0" fontId="12" fillId="0" borderId="0"/>
    <xf numFmtId="0" fontId="12" fillId="0" borderId="0"/>
    <xf numFmtId="9" fontId="2" fillId="0" borderId="0" applyFont="0" applyFill="0" applyBorder="0" applyAlignment="0" applyProtection="0"/>
    <xf numFmtId="9" fontId="1" fillId="0" borderId="0" applyFont="0" applyFill="0" applyBorder="0" applyAlignment="0" applyProtection="0"/>
    <xf numFmtId="44" fontId="13" fillId="0" borderId="0" applyFont="0" applyFill="0" applyBorder="0" applyAlignment="0" applyProtection="0"/>
    <xf numFmtId="167"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cellStyleXfs>
  <cellXfs count="329">
    <xf numFmtId="0" fontId="0" fillId="0" borderId="0" xfId="0"/>
    <xf numFmtId="0" fontId="6" fillId="0" borderId="0" xfId="7" applyFont="1" applyAlignment="1">
      <alignment horizontal="center" vertical="center"/>
    </xf>
    <xf numFmtId="0" fontId="3" fillId="0" borderId="0" xfId="7" applyFont="1" applyAlignment="1">
      <alignment vertical="center"/>
    </xf>
    <xf numFmtId="0" fontId="6" fillId="0" borderId="0" xfId="7" applyFont="1" applyAlignment="1">
      <alignment horizontal="left" vertical="center"/>
    </xf>
    <xf numFmtId="0" fontId="3" fillId="0" borderId="0" xfId="7" applyFont="1" applyBorder="1" applyAlignment="1">
      <alignment vertical="center"/>
    </xf>
    <xf numFmtId="0" fontId="9" fillId="0" borderId="0" xfId="0" applyFont="1" applyFill="1" applyAlignment="1">
      <alignment vertical="center"/>
    </xf>
    <xf numFmtId="0" fontId="7" fillId="0" borderId="1" xfId="7" applyFont="1" applyBorder="1" applyAlignment="1">
      <alignment horizontal="center" vertical="center"/>
    </xf>
    <xf numFmtId="0" fontId="8" fillId="0" borderId="1" xfId="7" applyFont="1" applyBorder="1" applyAlignment="1">
      <alignment horizontal="center" vertical="center" wrapText="1"/>
    </xf>
    <xf numFmtId="0" fontId="5" fillId="0" borderId="1" xfId="7" applyFont="1" applyBorder="1" applyAlignment="1">
      <alignment horizontal="center" vertical="center"/>
    </xf>
    <xf numFmtId="0" fontId="3" fillId="0" borderId="1" xfId="7" applyFont="1" applyBorder="1" applyAlignment="1">
      <alignment vertical="center"/>
    </xf>
    <xf numFmtId="0" fontId="5" fillId="0" borderId="0" xfId="7" applyFont="1" applyBorder="1" applyAlignment="1">
      <alignment horizontal="center" vertical="center"/>
    </xf>
    <xf numFmtId="0" fontId="5" fillId="2" borderId="0" xfId="7" applyFont="1" applyFill="1" applyBorder="1" applyAlignment="1">
      <alignment horizontal="center" vertical="center" wrapText="1"/>
    </xf>
    <xf numFmtId="170" fontId="8" fillId="2" borderId="0" xfId="7" applyNumberFormat="1" applyFont="1" applyFill="1" applyBorder="1" applyAlignment="1">
      <alignment horizontal="center" vertical="center"/>
    </xf>
    <xf numFmtId="0" fontId="0" fillId="0" borderId="1" xfId="0" applyBorder="1"/>
    <xf numFmtId="0" fontId="6" fillId="0" borderId="0" xfId="7" applyFont="1" applyAlignment="1">
      <alignment horizontal="left" vertical="center"/>
    </xf>
    <xf numFmtId="170" fontId="8" fillId="2" borderId="1" xfId="7" applyNumberFormat="1" applyFont="1" applyFill="1" applyBorder="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xf numFmtId="0" fontId="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4" xfId="0" applyFont="1" applyBorder="1"/>
    <xf numFmtId="0" fontId="2" fillId="0" borderId="5" xfId="0" applyFont="1" applyBorder="1" applyAlignment="1">
      <alignment horizontal="center" vertical="center"/>
    </xf>
    <xf numFmtId="0" fontId="2" fillId="0" borderId="6" xfId="0" applyFont="1" applyBorder="1"/>
    <xf numFmtId="0" fontId="2" fillId="0" borderId="13" xfId="0" applyFont="1" applyBorder="1" applyAlignment="1">
      <alignment horizontal="center" vertical="center"/>
    </xf>
    <xf numFmtId="0" fontId="2" fillId="0" borderId="14" xfId="0" applyFont="1" applyBorder="1"/>
    <xf numFmtId="0" fontId="14" fillId="5" borderId="16"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2" fillId="0" borderId="8" xfId="0" applyFont="1" applyBorder="1"/>
    <xf numFmtId="0" fontId="2" fillId="0" borderId="5" xfId="0" applyFont="1" applyBorder="1"/>
    <xf numFmtId="0" fontId="18" fillId="0" borderId="0" xfId="0" applyFont="1" applyFill="1" applyAlignment="1">
      <alignment vertical="center"/>
    </xf>
    <xf numFmtId="0" fontId="14" fillId="0" borderId="0" xfId="7" applyFont="1" applyAlignment="1">
      <alignment horizontal="center" vertical="center"/>
    </xf>
    <xf numFmtId="14" fontId="3" fillId="0" borderId="1" xfId="7" applyNumberFormat="1" applyFont="1" applyBorder="1" applyAlignment="1">
      <alignment vertical="center"/>
    </xf>
    <xf numFmtId="0" fontId="14" fillId="5" borderId="20" xfId="7" applyFont="1" applyFill="1" applyBorder="1" applyAlignment="1">
      <alignment horizontal="center" vertical="center" wrapText="1"/>
    </xf>
    <xf numFmtId="0" fontId="14" fillId="0" borderId="21" xfId="0" applyFont="1" applyBorder="1"/>
    <xf numFmtId="44" fontId="14" fillId="0" borderId="22" xfId="12" applyFont="1" applyBorder="1"/>
    <xf numFmtId="0" fontId="2" fillId="0" borderId="0" xfId="0" applyFont="1" applyAlignment="1"/>
    <xf numFmtId="171" fontId="2" fillId="0" borderId="0" xfId="12" applyNumberFormat="1" applyFont="1"/>
    <xf numFmtId="0" fontId="14" fillId="0" borderId="1" xfId="0" applyFont="1" applyBorder="1" applyAlignment="1">
      <alignment horizontal="center" vertical="center"/>
    </xf>
    <xf numFmtId="0" fontId="14" fillId="0" borderId="0" xfId="0" applyFont="1" applyFill="1" applyAlignment="1">
      <alignment horizontal="center" vertical="center"/>
    </xf>
    <xf numFmtId="0" fontId="15" fillId="5" borderId="1" xfId="0" applyFont="1" applyFill="1" applyBorder="1" applyAlignment="1">
      <alignment horizontal="center" vertical="center"/>
    </xf>
    <xf numFmtId="0" fontId="17" fillId="0" borderId="3" xfId="0" applyFont="1" applyBorder="1" applyAlignment="1">
      <alignment horizontal="center" vertical="center"/>
    </xf>
    <xf numFmtId="0" fontId="16" fillId="0" borderId="2" xfId="0" applyFont="1" applyBorder="1" applyAlignment="1">
      <alignment horizontal="center" vertical="center"/>
    </xf>
    <xf numFmtId="0" fontId="17" fillId="0" borderId="4" xfId="0" applyFont="1" applyBorder="1" applyAlignment="1">
      <alignment horizontal="center" vertical="center"/>
    </xf>
    <xf numFmtId="0" fontId="16" fillId="0" borderId="6" xfId="0" applyFont="1" applyBorder="1" applyAlignment="1">
      <alignment horizontal="center" vertical="center"/>
    </xf>
    <xf numFmtId="0" fontId="17" fillId="0" borderId="12" xfId="0" applyFont="1" applyBorder="1" applyAlignment="1">
      <alignment horizontal="center" vertical="center"/>
    </xf>
    <xf numFmtId="0" fontId="16" fillId="0" borderId="14" xfId="0" applyFont="1" applyBorder="1" applyAlignment="1">
      <alignment horizontal="center" vertical="center"/>
    </xf>
    <xf numFmtId="0" fontId="17" fillId="5" borderId="15" xfId="0" applyFont="1" applyFill="1" applyBorder="1" applyAlignment="1">
      <alignment horizontal="center" vertical="center"/>
    </xf>
    <xf numFmtId="0" fontId="17" fillId="5" borderId="17" xfId="0" applyFont="1" applyFill="1" applyBorder="1" applyAlignment="1">
      <alignment horizontal="center" vertical="center"/>
    </xf>
    <xf numFmtId="0" fontId="2" fillId="3" borderId="0" xfId="0" applyFont="1" applyFill="1"/>
    <xf numFmtId="0" fontId="17" fillId="3" borderId="0" xfId="0" applyFont="1" applyFill="1" applyAlignment="1">
      <alignment horizontal="center" vertical="center" wrapText="1"/>
    </xf>
    <xf numFmtId="0" fontId="2" fillId="3" borderId="0" xfId="0" applyFont="1" applyFill="1" applyAlignment="1">
      <alignment horizontal="center" vertical="center"/>
    </xf>
    <xf numFmtId="0" fontId="2" fillId="0" borderId="3" xfId="0" applyFont="1" applyBorder="1" applyAlignment="1">
      <alignment horizontal="center" vertical="center"/>
    </xf>
    <xf numFmtId="171" fontId="2" fillId="0" borderId="2" xfId="12" applyNumberFormat="1" applyFont="1" applyBorder="1"/>
    <xf numFmtId="0" fontId="2" fillId="0" borderId="4" xfId="0" applyFont="1" applyBorder="1" applyAlignment="1">
      <alignment horizontal="center" vertical="center"/>
    </xf>
    <xf numFmtId="171" fontId="2" fillId="0" borderId="6" xfId="12" applyNumberFormat="1" applyFont="1" applyBorder="1"/>
    <xf numFmtId="0" fontId="14" fillId="4" borderId="8" xfId="0" applyFont="1" applyFill="1" applyBorder="1" applyAlignment="1">
      <alignment horizontal="center" vertical="center"/>
    </xf>
    <xf numFmtId="0" fontId="14" fillId="4" borderId="10" xfId="0" applyFont="1" applyFill="1" applyBorder="1" applyAlignment="1">
      <alignment horizontal="center" vertical="center"/>
    </xf>
    <xf numFmtId="0" fontId="6" fillId="0" borderId="0" xfId="7" applyFont="1" applyAlignment="1">
      <alignment horizontal="left" vertical="center"/>
    </xf>
    <xf numFmtId="0" fontId="15" fillId="5" borderId="1" xfId="0" applyFont="1" applyFill="1" applyBorder="1" applyAlignment="1">
      <alignment horizontal="center" vertical="center"/>
    </xf>
    <xf numFmtId="0" fontId="14" fillId="5" borderId="19" xfId="7" applyFont="1" applyFill="1" applyBorder="1" applyAlignment="1">
      <alignment horizontal="center" vertical="center" wrapText="1"/>
    </xf>
    <xf numFmtId="0" fontId="14" fillId="0" borderId="0" xfId="7" applyFont="1" applyAlignment="1">
      <alignment horizontal="center" vertical="center"/>
    </xf>
    <xf numFmtId="0" fontId="6" fillId="0" borderId="0" xfId="7" applyFont="1" applyAlignment="1">
      <alignment horizontal="left" vertical="center"/>
    </xf>
    <xf numFmtId="0" fontId="3" fillId="0" borderId="1" xfId="7" applyFont="1" applyBorder="1" applyAlignment="1">
      <alignment vertical="center" wrapText="1"/>
    </xf>
    <xf numFmtId="14" fontId="3" fillId="0" borderId="1" xfId="7" applyNumberFormat="1" applyFont="1" applyBorder="1" applyAlignment="1">
      <alignment horizontal="center" vertical="center"/>
    </xf>
    <xf numFmtId="0" fontId="3" fillId="0" borderId="1" xfId="7" applyFont="1" applyBorder="1" applyAlignment="1">
      <alignment horizontal="center" vertical="center"/>
    </xf>
    <xf numFmtId="9" fontId="3" fillId="0" borderId="1" xfId="7" applyNumberFormat="1" applyFont="1" applyBorder="1" applyAlignment="1">
      <alignment horizontal="center" vertical="center"/>
    </xf>
    <xf numFmtId="171" fontId="3" fillId="0" borderId="1" xfId="12" applyNumberFormat="1" applyFont="1" applyBorder="1" applyAlignment="1">
      <alignment vertical="center"/>
    </xf>
    <xf numFmtId="9" fontId="3" fillId="0" borderId="1" xfId="7" applyNumberFormat="1" applyFont="1" applyBorder="1" applyAlignment="1">
      <alignment vertical="center"/>
    </xf>
    <xf numFmtId="171" fontId="0" fillId="0" borderId="1" xfId="12" applyNumberFormat="1" applyFont="1" applyBorder="1"/>
    <xf numFmtId="0" fontId="2" fillId="0" borderId="9" xfId="0" applyFont="1" applyBorder="1" applyAlignment="1">
      <alignment wrapText="1"/>
    </xf>
    <xf numFmtId="0" fontId="2" fillId="0" borderId="1" xfId="0" applyFont="1" applyBorder="1" applyAlignment="1">
      <alignment wrapText="1"/>
    </xf>
    <xf numFmtId="15" fontId="2" fillId="0" borderId="1" xfId="0" applyNumberFormat="1" applyFont="1" applyBorder="1" applyAlignment="1">
      <alignment vertical="center"/>
    </xf>
    <xf numFmtId="0" fontId="2" fillId="0" borderId="1" xfId="0" applyFont="1" applyBorder="1" applyAlignment="1">
      <alignment vertical="center"/>
    </xf>
    <xf numFmtId="44" fontId="2" fillId="0" borderId="1" xfId="12" applyFont="1" applyBorder="1" applyAlignment="1">
      <alignment vertical="center"/>
    </xf>
    <xf numFmtId="15" fontId="2" fillId="0" borderId="5" xfId="0" applyNumberFormat="1" applyFont="1" applyBorder="1" applyAlignment="1">
      <alignment vertical="center"/>
    </xf>
    <xf numFmtId="0" fontId="2" fillId="0" borderId="5" xfId="0" applyFont="1" applyBorder="1" applyAlignment="1">
      <alignment vertical="center"/>
    </xf>
    <xf numFmtId="44" fontId="2" fillId="0" borderId="5" xfId="12" applyFont="1" applyBorder="1" applyAlignment="1">
      <alignment vertical="center"/>
    </xf>
    <xf numFmtId="0" fontId="2" fillId="0" borderId="9" xfId="0" applyFont="1" applyBorder="1" applyAlignment="1">
      <alignment horizontal="center" vertical="center"/>
    </xf>
    <xf numFmtId="44" fontId="0" fillId="0" borderId="1" xfId="12" applyNumberFormat="1" applyFont="1" applyBorder="1"/>
    <xf numFmtId="0" fontId="2" fillId="0" borderId="2" xfId="0" applyFont="1" applyBorder="1" applyAlignment="1">
      <alignment vertical="center"/>
    </xf>
    <xf numFmtId="0" fontId="2" fillId="0" borderId="6" xfId="0" applyFont="1" applyBorder="1" applyAlignment="1">
      <alignment vertical="center"/>
    </xf>
    <xf numFmtId="0" fontId="14" fillId="5" borderId="18" xfId="0" applyFont="1" applyFill="1" applyBorder="1" applyAlignment="1">
      <alignment horizontal="center" vertical="center" wrapText="1"/>
    </xf>
    <xf numFmtId="0" fontId="14" fillId="5" borderId="28" xfId="7" applyFont="1" applyFill="1" applyBorder="1" applyAlignment="1">
      <alignment horizontal="center" vertical="center" wrapText="1"/>
    </xf>
    <xf numFmtId="0" fontId="14" fillId="5" borderId="29" xfId="7" applyFont="1" applyFill="1" applyBorder="1" applyAlignment="1">
      <alignment horizontal="center" vertical="center" wrapText="1"/>
    </xf>
    <xf numFmtId="15" fontId="2" fillId="0" borderId="9" xfId="0" applyNumberFormat="1" applyFont="1" applyBorder="1" applyAlignment="1">
      <alignment horizontal="center" vertical="center"/>
    </xf>
    <xf numFmtId="44" fontId="2" fillId="0" borderId="9" xfId="12" applyFont="1" applyBorder="1" applyAlignment="1">
      <alignment horizontal="center" vertical="center"/>
    </xf>
    <xf numFmtId="167" fontId="2" fillId="0" borderId="10" xfId="13" applyFont="1" applyBorder="1" applyAlignment="1">
      <alignment horizontal="center" vertical="center"/>
    </xf>
    <xf numFmtId="15" fontId="2" fillId="0" borderId="1" xfId="0" applyNumberFormat="1" applyFont="1" applyBorder="1" applyAlignment="1">
      <alignment horizontal="center" vertical="center"/>
    </xf>
    <xf numFmtId="44" fontId="2" fillId="0" borderId="1" xfId="12" applyFont="1" applyBorder="1" applyAlignment="1">
      <alignment horizontal="center" vertical="center"/>
    </xf>
    <xf numFmtId="167" fontId="2" fillId="0" borderId="2" xfId="13" applyFont="1" applyBorder="1" applyAlignment="1">
      <alignment horizontal="center" vertical="center"/>
    </xf>
    <xf numFmtId="15" fontId="3" fillId="0" borderId="1" xfId="7" applyNumberFormat="1" applyFont="1" applyBorder="1" applyAlignment="1">
      <alignment horizontal="center" vertical="center"/>
    </xf>
    <xf numFmtId="10" fontId="3" fillId="0" borderId="1" xfId="7" applyNumberFormat="1" applyFont="1" applyBorder="1" applyAlignment="1">
      <alignment horizontal="center" vertical="center"/>
    </xf>
    <xf numFmtId="0" fontId="3" fillId="0" borderId="1" xfId="7" applyFont="1" applyBorder="1" applyAlignment="1">
      <alignment horizontal="center" vertical="center" wrapText="1"/>
    </xf>
    <xf numFmtId="165" fontId="3" fillId="0" borderId="1" xfId="14" applyFont="1" applyBorder="1" applyAlignment="1">
      <alignment vertical="center"/>
    </xf>
    <xf numFmtId="0" fontId="2" fillId="0" borderId="0" xfId="0" applyFont="1" applyAlignment="1">
      <alignment wrapText="1"/>
    </xf>
    <xf numFmtId="0" fontId="2" fillId="0" borderId="4" xfId="0" applyFont="1" applyBorder="1" applyAlignment="1">
      <alignment wrapText="1"/>
    </xf>
    <xf numFmtId="0" fontId="2" fillId="0" borderId="5" xfId="0" applyFont="1" applyBorder="1" applyAlignment="1">
      <alignment wrapText="1"/>
    </xf>
    <xf numFmtId="0" fontId="2" fillId="0" borderId="5" xfId="0" applyFont="1" applyBorder="1" applyAlignment="1">
      <alignment vertical="center" wrapText="1"/>
    </xf>
    <xf numFmtId="15" fontId="2" fillId="0" borderId="5" xfId="0" applyNumberFormat="1" applyFont="1" applyBorder="1" applyAlignment="1">
      <alignment vertical="center" wrapText="1"/>
    </xf>
    <xf numFmtId="44" fontId="2" fillId="0" borderId="5" xfId="12" applyFont="1" applyBorder="1" applyAlignment="1">
      <alignment vertical="center" wrapText="1"/>
    </xf>
    <xf numFmtId="0" fontId="2" fillId="0" borderId="6" xfId="0" applyFont="1" applyBorder="1" applyAlignment="1">
      <alignment vertical="center" wrapText="1"/>
    </xf>
    <xf numFmtId="0" fontId="2" fillId="0" borderId="1" xfId="0" applyFont="1" applyBorder="1" applyAlignment="1">
      <alignment horizontal="center" vertical="center" wrapText="1"/>
    </xf>
    <xf numFmtId="15" fontId="2" fillId="0" borderId="1" xfId="0" applyNumberFormat="1" applyFont="1" applyBorder="1" applyAlignment="1">
      <alignment horizontal="center" vertical="center" wrapText="1"/>
    </xf>
    <xf numFmtId="167" fontId="2" fillId="0" borderId="2" xfId="13" applyFont="1" applyBorder="1" applyAlignment="1">
      <alignment vertical="center" wrapText="1"/>
    </xf>
    <xf numFmtId="0" fontId="2" fillId="0" borderId="30" xfId="0" applyFont="1" applyBorder="1" applyAlignment="1"/>
    <xf numFmtId="0" fontId="2" fillId="0" borderId="26" xfId="0" applyFont="1" applyBorder="1" applyAlignment="1"/>
    <xf numFmtId="0" fontId="2" fillId="0" borderId="8" xfId="0" applyFont="1" applyBorder="1" applyAlignment="1">
      <alignment horizontal="center" vertical="center"/>
    </xf>
    <xf numFmtId="0" fontId="2" fillId="0" borderId="3" xfId="0" applyFont="1" applyBorder="1" applyAlignment="1">
      <alignment horizontal="center" vertical="center" wrapText="1"/>
    </xf>
    <xf numFmtId="44" fontId="0" fillId="0" borderId="1" xfId="12" applyFont="1" applyBorder="1" applyAlignment="1">
      <alignment vertical="center"/>
    </xf>
    <xf numFmtId="0" fontId="0" fillId="0" borderId="1" xfId="0" applyBorder="1" applyAlignment="1">
      <alignment wrapText="1"/>
    </xf>
    <xf numFmtId="14" fontId="3" fillId="0" borderId="1" xfId="7" applyNumberFormat="1" applyFont="1" applyBorder="1" applyAlignment="1">
      <alignment vertical="center" wrapText="1"/>
    </xf>
    <xf numFmtId="9" fontId="3" fillId="0" borderId="1" xfId="7" applyNumberFormat="1" applyFont="1" applyBorder="1" applyAlignment="1">
      <alignment vertical="center" wrapText="1"/>
    </xf>
    <xf numFmtId="171" fontId="3" fillId="0" borderId="1" xfId="12" applyNumberFormat="1" applyFont="1" applyBorder="1" applyAlignment="1">
      <alignment vertical="center" wrapText="1"/>
    </xf>
    <xf numFmtId="171" fontId="0" fillId="0" borderId="1" xfId="12" applyNumberFormat="1" applyFont="1" applyBorder="1" applyAlignment="1">
      <alignment vertical="center" wrapText="1"/>
    </xf>
    <xf numFmtId="0" fontId="19" fillId="0" borderId="23" xfId="7" applyFont="1" applyBorder="1" applyAlignment="1">
      <alignment horizontal="center" vertical="center"/>
    </xf>
    <xf numFmtId="0" fontId="20" fillId="0" borderId="1" xfId="0" applyFont="1" applyBorder="1" applyAlignment="1">
      <alignment horizontal="center" vertical="center" wrapText="1"/>
    </xf>
    <xf numFmtId="0" fontId="20" fillId="6" borderId="13" xfId="7" applyFont="1" applyFill="1" applyBorder="1" applyAlignment="1">
      <alignment horizontal="justify" vertical="center" wrapText="1"/>
    </xf>
    <xf numFmtId="164" fontId="20" fillId="6" borderId="13" xfId="15" applyFont="1" applyFill="1" applyBorder="1" applyAlignment="1">
      <alignment vertical="center"/>
    </xf>
    <xf numFmtId="9" fontId="21" fillId="0" borderId="1" xfId="7" applyNumberFormat="1" applyFont="1" applyBorder="1" applyAlignment="1">
      <alignment horizontal="center" vertical="center"/>
    </xf>
    <xf numFmtId="172" fontId="21" fillId="6" borderId="1" xfId="7" applyNumberFormat="1" applyFont="1" applyFill="1" applyBorder="1" applyAlignment="1">
      <alignment horizontal="center" vertical="center" wrapText="1"/>
    </xf>
    <xf numFmtId="172" fontId="21" fillId="6" borderId="1" xfId="7" applyNumberFormat="1" applyFont="1" applyFill="1" applyBorder="1" applyAlignment="1">
      <alignment horizontal="center" vertical="center"/>
    </xf>
    <xf numFmtId="0" fontId="21" fillId="0" borderId="1" xfId="7" applyFont="1" applyBorder="1" applyAlignment="1">
      <alignment horizontal="center" vertical="center"/>
    </xf>
    <xf numFmtId="0" fontId="21" fillId="6" borderId="1" xfId="7" applyFont="1" applyFill="1" applyBorder="1" applyAlignment="1">
      <alignment horizontal="center" vertical="center" wrapText="1"/>
    </xf>
    <xf numFmtId="0" fontId="20" fillId="0" borderId="13" xfId="0" applyFont="1" applyBorder="1" applyAlignment="1">
      <alignment horizontal="center" vertical="center" wrapText="1"/>
    </xf>
    <xf numFmtId="0" fontId="20" fillId="6" borderId="1" xfId="7" applyFont="1" applyFill="1" applyBorder="1" applyAlignment="1">
      <alignment horizontal="justify" vertical="center" wrapText="1"/>
    </xf>
    <xf numFmtId="164" fontId="20" fillId="6" borderId="1" xfId="15" applyFont="1" applyFill="1" applyBorder="1" applyAlignment="1">
      <alignment vertical="center"/>
    </xf>
    <xf numFmtId="0" fontId="22" fillId="5" borderId="15" xfId="7" applyFont="1" applyFill="1" applyBorder="1" applyAlignment="1">
      <alignment horizontal="center" vertical="center"/>
    </xf>
    <xf numFmtId="0" fontId="23" fillId="5" borderId="16" xfId="7" applyFont="1" applyFill="1" applyBorder="1" applyAlignment="1">
      <alignment horizontal="center" vertical="center" wrapText="1"/>
    </xf>
    <xf numFmtId="0" fontId="23" fillId="5" borderId="17" xfId="7" applyFont="1" applyFill="1" applyBorder="1" applyAlignment="1">
      <alignment horizontal="center" vertical="center" wrapText="1"/>
    </xf>
    <xf numFmtId="0" fontId="22" fillId="0" borderId="0" xfId="0" applyFont="1"/>
    <xf numFmtId="0" fontId="24" fillId="0" borderId="0" xfId="0" applyFont="1" applyFill="1" applyAlignment="1">
      <alignment vertical="center"/>
    </xf>
    <xf numFmtId="0" fontId="23" fillId="0" borderId="0" xfId="7" applyFont="1" applyAlignment="1">
      <alignment horizontal="center" vertical="center"/>
    </xf>
    <xf numFmtId="0" fontId="23" fillId="0" borderId="0" xfId="7" applyFont="1" applyAlignment="1">
      <alignment horizontal="left" vertical="center"/>
    </xf>
    <xf numFmtId="0" fontId="23" fillId="5" borderId="16" xfId="0" applyFont="1" applyFill="1" applyBorder="1" applyAlignment="1">
      <alignment horizontal="center" vertical="center" wrapText="1"/>
    </xf>
    <xf numFmtId="0" fontId="23" fillId="0" borderId="12" xfId="7" applyFont="1" applyBorder="1" applyAlignment="1">
      <alignment horizontal="center" vertical="center"/>
    </xf>
    <xf numFmtId="0" fontId="22" fillId="0" borderId="13" xfId="0" applyFont="1" applyBorder="1" applyAlignment="1">
      <alignment horizontal="left" vertical="center" wrapText="1"/>
    </xf>
    <xf numFmtId="0" fontId="22" fillId="6" borderId="13" xfId="7" applyFont="1" applyFill="1" applyBorder="1" applyAlignment="1">
      <alignment horizontal="center" vertical="center" wrapText="1"/>
    </xf>
    <xf numFmtId="164" fontId="22" fillId="6" borderId="13" xfId="15" applyFont="1" applyFill="1" applyBorder="1" applyAlignment="1">
      <alignment vertical="center"/>
    </xf>
    <xf numFmtId="167" fontId="22" fillId="6" borderId="13" xfId="13" applyFont="1" applyFill="1" applyBorder="1" applyAlignment="1">
      <alignment horizontal="center" vertical="center"/>
    </xf>
    <xf numFmtId="171" fontId="22" fillId="6" borderId="13" xfId="12" applyNumberFormat="1" applyFont="1" applyFill="1" applyBorder="1" applyAlignment="1">
      <alignment horizontal="center" vertical="center"/>
    </xf>
    <xf numFmtId="9" fontId="22" fillId="0" borderId="13" xfId="7" applyNumberFormat="1" applyFont="1" applyBorder="1" applyAlignment="1">
      <alignment horizontal="center" vertical="center"/>
    </xf>
    <xf numFmtId="167" fontId="22" fillId="6" borderId="14" xfId="13" applyFont="1" applyFill="1" applyBorder="1" applyAlignment="1">
      <alignment horizontal="center" vertical="center" wrapText="1"/>
    </xf>
    <xf numFmtId="0" fontId="23" fillId="0" borderId="4" xfId="7" applyFont="1" applyBorder="1" applyAlignment="1">
      <alignment horizontal="center" vertical="center"/>
    </xf>
    <xf numFmtId="0" fontId="22" fillId="0" borderId="5" xfId="0" applyFont="1" applyBorder="1" applyAlignment="1">
      <alignment horizontal="left" vertical="center" wrapText="1"/>
    </xf>
    <xf numFmtId="0" fontId="22" fillId="6" borderId="5" xfId="7" applyFont="1" applyFill="1" applyBorder="1" applyAlignment="1">
      <alignment horizontal="center" vertical="center" wrapText="1"/>
    </xf>
    <xf numFmtId="164" fontId="22" fillId="6" borderId="5" xfId="15" applyFont="1" applyFill="1" applyBorder="1" applyAlignment="1">
      <alignment vertical="center"/>
    </xf>
    <xf numFmtId="175" fontId="22" fillId="0" borderId="5" xfId="15" applyNumberFormat="1" applyFont="1" applyBorder="1" applyAlignment="1">
      <alignment horizontal="center" vertical="center"/>
    </xf>
    <xf numFmtId="171" fontId="22" fillId="6" borderId="41" xfId="12" applyNumberFormat="1" applyFont="1" applyFill="1" applyBorder="1" applyAlignment="1">
      <alignment horizontal="center" vertical="center"/>
    </xf>
    <xf numFmtId="9" fontId="22" fillId="0" borderId="41" xfId="7" applyNumberFormat="1" applyFont="1" applyBorder="1" applyAlignment="1">
      <alignment horizontal="center" vertical="center"/>
    </xf>
    <xf numFmtId="0" fontId="23" fillId="0" borderId="0" xfId="7" applyFont="1" applyBorder="1" applyAlignment="1">
      <alignment horizontal="center" vertical="center"/>
    </xf>
    <xf numFmtId="0" fontId="22" fillId="0" borderId="0" xfId="0" applyFont="1" applyBorder="1" applyAlignment="1">
      <alignment horizontal="left" vertical="center" wrapText="1"/>
    </xf>
    <xf numFmtId="0" fontId="22" fillId="6" borderId="0" xfId="7" applyFont="1" applyFill="1" applyBorder="1" applyAlignment="1">
      <alignment horizontal="center" vertical="center" wrapText="1"/>
    </xf>
    <xf numFmtId="171" fontId="22" fillId="6" borderId="0" xfId="12" applyNumberFormat="1" applyFont="1" applyFill="1" applyBorder="1" applyAlignment="1">
      <alignment horizontal="center" vertical="center"/>
    </xf>
    <xf numFmtId="167" fontId="23" fillId="5" borderId="17" xfId="13" applyFont="1" applyFill="1" applyBorder="1" applyAlignment="1">
      <alignment horizontal="center" vertical="center"/>
    </xf>
    <xf numFmtId="0" fontId="23" fillId="0" borderId="8" xfId="7" applyFont="1" applyBorder="1" applyAlignment="1">
      <alignment horizontal="center" vertical="center"/>
    </xf>
    <xf numFmtId="0" fontId="22" fillId="0" borderId="9" xfId="0" applyFont="1" applyBorder="1" applyAlignment="1">
      <alignment horizontal="left" vertical="center" wrapText="1"/>
    </xf>
    <xf numFmtId="0" fontId="22" fillId="6" borderId="9" xfId="7" applyFont="1" applyFill="1" applyBorder="1" applyAlignment="1">
      <alignment horizontal="center" vertical="center" wrapText="1"/>
    </xf>
    <xf numFmtId="171" fontId="22" fillId="6" borderId="9" xfId="12" applyNumberFormat="1" applyFont="1" applyFill="1" applyBorder="1" applyAlignment="1">
      <alignment horizontal="center" vertical="center"/>
    </xf>
    <xf numFmtId="167" fontId="22" fillId="6" borderId="9" xfId="13" applyFont="1" applyFill="1" applyBorder="1" applyAlignment="1">
      <alignment horizontal="center" vertical="center"/>
    </xf>
    <xf numFmtId="174" fontId="22" fillId="6" borderId="10" xfId="13" applyNumberFormat="1" applyFont="1" applyFill="1" applyBorder="1" applyAlignment="1">
      <alignment horizontal="center" vertical="center" wrapText="1"/>
    </xf>
    <xf numFmtId="0" fontId="23" fillId="0" borderId="37" xfId="7" applyFont="1" applyBorder="1" applyAlignment="1">
      <alignment horizontal="center" vertical="center"/>
    </xf>
    <xf numFmtId="0" fontId="22" fillId="6" borderId="38" xfId="7" applyFont="1" applyFill="1" applyBorder="1" applyAlignment="1">
      <alignment horizontal="center" vertical="center" wrapText="1"/>
    </xf>
    <xf numFmtId="171" fontId="22" fillId="6" borderId="38" xfId="12" applyNumberFormat="1" applyFont="1" applyFill="1" applyBorder="1" applyAlignment="1">
      <alignment horizontal="center" vertical="center"/>
    </xf>
    <xf numFmtId="167" fontId="22" fillId="6" borderId="38" xfId="13" applyFont="1" applyFill="1" applyBorder="1" applyAlignment="1">
      <alignment horizontal="center" vertical="center"/>
    </xf>
    <xf numFmtId="174" fontId="22" fillId="6" borderId="39" xfId="13" applyNumberFormat="1" applyFont="1" applyFill="1" applyBorder="1" applyAlignment="1">
      <alignment horizontal="center" vertical="center" wrapText="1"/>
    </xf>
    <xf numFmtId="0" fontId="22" fillId="0" borderId="40" xfId="0" applyFont="1" applyBorder="1" applyAlignment="1">
      <alignment horizontal="left" vertical="center" wrapText="1"/>
    </xf>
    <xf numFmtId="171" fontId="22" fillId="6" borderId="5" xfId="12" applyNumberFormat="1" applyFont="1" applyFill="1" applyBorder="1" applyAlignment="1">
      <alignment horizontal="center" vertical="center"/>
    </xf>
    <xf numFmtId="167" fontId="22" fillId="6" borderId="5" xfId="13" applyFont="1" applyFill="1" applyBorder="1" applyAlignment="1">
      <alignment horizontal="center" vertical="center"/>
    </xf>
    <xf numFmtId="174" fontId="22" fillId="6" borderId="6" xfId="13" applyNumberFormat="1" applyFont="1" applyFill="1" applyBorder="1" applyAlignment="1">
      <alignment horizontal="center" vertical="center"/>
    </xf>
    <xf numFmtId="0" fontId="6" fillId="0" borderId="0" xfId="7" applyFont="1" applyBorder="1" applyAlignment="1">
      <alignment horizontal="right" vertical="center"/>
    </xf>
    <xf numFmtId="0" fontId="0" fillId="0" borderId="0" xfId="0" applyBorder="1"/>
    <xf numFmtId="0" fontId="3" fillId="0" borderId="1" xfId="7" applyFont="1" applyBorder="1" applyAlignment="1">
      <alignment horizontal="left" vertical="center"/>
    </xf>
    <xf numFmtId="0" fontId="3" fillId="0" borderId="1" xfId="7" applyFont="1" applyBorder="1" applyAlignment="1">
      <alignment horizontal="left" vertical="center" wrapText="1"/>
    </xf>
    <xf numFmtId="165" fontId="0" fillId="0" borderId="1" xfId="14" applyFont="1" applyBorder="1" applyAlignment="1">
      <alignment horizontal="center" vertical="center"/>
    </xf>
    <xf numFmtId="41" fontId="0" fillId="0" borderId="1" xfId="0" applyNumberFormat="1" applyBorder="1" applyAlignment="1">
      <alignment horizontal="center" vertical="center"/>
    </xf>
    <xf numFmtId="0" fontId="22" fillId="5" borderId="18" xfId="7" applyFont="1" applyFill="1" applyBorder="1" applyAlignment="1">
      <alignment horizontal="center" vertical="center"/>
    </xf>
    <xf numFmtId="0" fontId="23" fillId="5" borderId="19" xfId="7"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20" xfId="7" applyFont="1" applyFill="1" applyBorder="1" applyAlignment="1">
      <alignment horizontal="center" vertical="center" wrapText="1"/>
    </xf>
    <xf numFmtId="167" fontId="23" fillId="5" borderId="43" xfId="13" applyFont="1" applyFill="1" applyBorder="1" applyAlignment="1">
      <alignment horizontal="center" vertical="center"/>
    </xf>
    <xf numFmtId="0" fontId="22" fillId="0" borderId="1" xfId="0" applyFont="1" applyBorder="1" applyAlignment="1">
      <alignment horizontal="left" vertical="center" wrapText="1"/>
    </xf>
    <xf numFmtId="0" fontId="22" fillId="6" borderId="1" xfId="7" applyFont="1" applyFill="1" applyBorder="1" applyAlignment="1">
      <alignment horizontal="center" vertical="center" wrapText="1"/>
    </xf>
    <xf numFmtId="171" fontId="22" fillId="6" borderId="1" xfId="12" applyNumberFormat="1" applyFont="1" applyFill="1" applyBorder="1" applyAlignment="1">
      <alignment horizontal="center" vertical="center"/>
    </xf>
    <xf numFmtId="167" fontId="22" fillId="6" borderId="1" xfId="13" applyFont="1" applyFill="1" applyBorder="1" applyAlignment="1">
      <alignment horizontal="center" vertical="center"/>
    </xf>
    <xf numFmtId="0" fontId="23" fillId="0" borderId="3" xfId="7" applyFont="1" applyBorder="1" applyAlignment="1">
      <alignment horizontal="center" vertical="center"/>
    </xf>
    <xf numFmtId="174" fontId="22" fillId="6" borderId="2" xfId="13" applyNumberFormat="1" applyFont="1" applyFill="1" applyBorder="1" applyAlignment="1">
      <alignment horizontal="center" vertical="center" wrapText="1"/>
    </xf>
    <xf numFmtId="0" fontId="14" fillId="0" borderId="0" xfId="7" applyFont="1" applyAlignment="1">
      <alignment horizontal="center" vertical="center"/>
    </xf>
    <xf numFmtId="164" fontId="22" fillId="6" borderId="9" xfId="15" applyFont="1" applyFill="1" applyBorder="1" applyAlignment="1">
      <alignment vertical="center"/>
    </xf>
    <xf numFmtId="9" fontId="22" fillId="0" borderId="9" xfId="7" applyNumberFormat="1" applyFont="1" applyBorder="1" applyAlignment="1">
      <alignment horizontal="center" vertical="center"/>
    </xf>
    <xf numFmtId="9" fontId="22" fillId="0" borderId="5" xfId="7" applyNumberFormat="1" applyFont="1" applyBorder="1" applyAlignment="1">
      <alignment horizontal="center" vertical="center"/>
    </xf>
    <xf numFmtId="0" fontId="22" fillId="0" borderId="0" xfId="0" applyFont="1" applyAlignment="1">
      <alignment wrapText="1"/>
    </xf>
    <xf numFmtId="174" fontId="22" fillId="6" borderId="6" xfId="13" applyNumberFormat="1" applyFont="1" applyFill="1" applyBorder="1" applyAlignment="1">
      <alignment horizontal="center" vertical="center" wrapText="1"/>
    </xf>
    <xf numFmtId="174" fontId="23" fillId="5" borderId="43" xfId="13" applyNumberFormat="1" applyFont="1" applyFill="1" applyBorder="1" applyAlignment="1">
      <alignment horizontal="center" vertical="center"/>
    </xf>
    <xf numFmtId="167" fontId="2" fillId="0" borderId="6" xfId="13" applyFont="1" applyBorder="1" applyAlignment="1">
      <alignment horizontal="center" vertical="center"/>
    </xf>
    <xf numFmtId="0" fontId="3" fillId="0" borderId="1" xfId="7" applyFont="1" applyFill="1" applyBorder="1" applyAlignment="1">
      <alignment vertical="center"/>
    </xf>
    <xf numFmtId="0" fontId="19" fillId="0" borderId="23" xfId="7" applyFont="1" applyFill="1" applyBorder="1" applyAlignment="1">
      <alignment horizontal="center" vertical="center"/>
    </xf>
    <xf numFmtId="0" fontId="20" fillId="0" borderId="1" xfId="0" applyFont="1" applyFill="1" applyBorder="1" applyAlignment="1">
      <alignment vertical="center" wrapText="1"/>
    </xf>
    <xf numFmtId="0" fontId="20" fillId="0" borderId="1" xfId="7" applyFont="1" applyFill="1" applyBorder="1" applyAlignment="1">
      <alignment horizontal="justify" vertical="center" wrapText="1"/>
    </xf>
    <xf numFmtId="173" fontId="20" fillId="0" borderId="1" xfId="0" applyNumberFormat="1" applyFont="1" applyFill="1" applyBorder="1" applyAlignment="1">
      <alignment vertical="center"/>
    </xf>
    <xf numFmtId="9" fontId="21" fillId="0" borderId="1" xfId="7" applyNumberFormat="1" applyFont="1" applyFill="1" applyBorder="1" applyAlignment="1">
      <alignment horizontal="center" vertical="center"/>
    </xf>
    <xf numFmtId="14" fontId="21" fillId="0" borderId="1" xfId="7" applyNumberFormat="1" applyFont="1" applyFill="1" applyBorder="1" applyAlignment="1">
      <alignment horizontal="center" vertical="center"/>
    </xf>
    <xf numFmtId="0" fontId="21" fillId="0" borderId="1" xfId="7" applyFont="1" applyFill="1" applyBorder="1" applyAlignment="1">
      <alignment horizontal="center" vertical="center"/>
    </xf>
    <xf numFmtId="0" fontId="21" fillId="0" borderId="1" xfId="7" applyFont="1" applyFill="1" applyBorder="1" applyAlignment="1">
      <alignment horizontal="center" vertical="center" wrapText="1"/>
    </xf>
    <xf numFmtId="0" fontId="20" fillId="0" borderId="1" xfId="7" applyFont="1" applyFill="1" applyBorder="1" applyAlignment="1">
      <alignment vertical="center" wrapText="1"/>
    </xf>
    <xf numFmtId="14" fontId="21" fillId="0" borderId="13" xfId="7" applyNumberFormat="1" applyFont="1" applyFill="1" applyBorder="1" applyAlignment="1">
      <alignment horizontal="center" vertical="center"/>
    </xf>
    <xf numFmtId="0" fontId="21" fillId="0" borderId="13" xfId="7" applyFont="1" applyFill="1" applyBorder="1" applyAlignment="1">
      <alignment horizontal="center" vertical="center" wrapText="1"/>
    </xf>
    <xf numFmtId="0" fontId="5" fillId="3" borderId="1" xfId="7" applyFont="1" applyFill="1" applyBorder="1" applyAlignment="1">
      <alignment horizontal="center" vertical="center"/>
    </xf>
    <xf numFmtId="0" fontId="3" fillId="3" borderId="1" xfId="7" applyFont="1" applyFill="1" applyBorder="1" applyAlignment="1">
      <alignment vertical="center" wrapText="1"/>
    </xf>
    <xf numFmtId="14" fontId="3" fillId="3" borderId="1" xfId="7" applyNumberFormat="1" applyFont="1" applyFill="1" applyBorder="1" applyAlignment="1">
      <alignment vertical="center"/>
    </xf>
    <xf numFmtId="9" fontId="3" fillId="3" borderId="1" xfId="7" applyNumberFormat="1" applyFont="1" applyFill="1" applyBorder="1" applyAlignment="1">
      <alignment vertical="center"/>
    </xf>
    <xf numFmtId="0" fontId="3" fillId="3" borderId="1" xfId="7" applyFont="1" applyFill="1" applyBorder="1" applyAlignment="1">
      <alignment vertical="center"/>
    </xf>
    <xf numFmtId="44" fontId="3" fillId="3" borderId="1" xfId="12" applyFont="1" applyFill="1" applyBorder="1" applyAlignment="1">
      <alignment vertical="center"/>
    </xf>
    <xf numFmtId="0" fontId="5" fillId="0" borderId="1" xfId="7" applyFont="1" applyFill="1" applyBorder="1" applyAlignment="1">
      <alignment horizontal="center" vertical="center"/>
    </xf>
    <xf numFmtId="0" fontId="3" fillId="0" borderId="1" xfId="7" applyFont="1" applyFill="1" applyBorder="1" applyAlignment="1">
      <alignment vertical="center" wrapText="1"/>
    </xf>
    <xf numFmtId="14" fontId="3" fillId="0" borderId="1" xfId="7" applyNumberFormat="1" applyFont="1" applyFill="1" applyBorder="1" applyAlignment="1">
      <alignment vertical="center" wrapText="1"/>
    </xf>
    <xf numFmtId="9" fontId="3" fillId="0" borderId="1" xfId="7" applyNumberFormat="1" applyFont="1" applyFill="1" applyBorder="1" applyAlignment="1">
      <alignment vertical="center" wrapText="1"/>
    </xf>
    <xf numFmtId="171" fontId="0" fillId="0" borderId="1" xfId="12" applyNumberFormat="1" applyFont="1" applyFill="1" applyBorder="1" applyAlignment="1">
      <alignment vertical="center" wrapText="1"/>
    </xf>
    <xf numFmtId="0" fontId="20" fillId="0" borderId="1" xfId="0" applyFont="1" applyFill="1" applyBorder="1" applyAlignment="1">
      <alignment horizontal="center" vertical="center" wrapText="1"/>
    </xf>
    <xf numFmtId="164" fontId="20" fillId="0" borderId="13" xfId="15" applyFont="1" applyFill="1" applyBorder="1" applyAlignment="1">
      <alignment vertical="center"/>
    </xf>
    <xf numFmtId="172" fontId="21" fillId="0" borderId="1" xfId="7" applyNumberFormat="1" applyFont="1" applyFill="1" applyBorder="1" applyAlignment="1">
      <alignment horizontal="center" vertical="center" wrapText="1"/>
    </xf>
    <xf numFmtId="0" fontId="19" fillId="3" borderId="23" xfId="7" applyFont="1" applyFill="1" applyBorder="1" applyAlignment="1">
      <alignment horizontal="center" vertical="center"/>
    </xf>
    <xf numFmtId="0" fontId="20" fillId="3" borderId="1" xfId="0" applyFont="1" applyFill="1" applyBorder="1" applyAlignment="1">
      <alignment horizontal="center" vertical="center" wrapText="1"/>
    </xf>
    <xf numFmtId="164" fontId="20" fillId="3" borderId="13" xfId="15" applyFont="1" applyFill="1" applyBorder="1" applyAlignment="1">
      <alignment vertical="center"/>
    </xf>
    <xf numFmtId="9" fontId="21" fillId="3" borderId="1" xfId="7" applyNumberFormat="1" applyFont="1" applyFill="1" applyBorder="1" applyAlignment="1">
      <alignment horizontal="center" vertical="center"/>
    </xf>
    <xf numFmtId="172" fontId="21" fillId="3" borderId="1" xfId="7" applyNumberFormat="1" applyFont="1" applyFill="1" applyBorder="1" applyAlignment="1">
      <alignment horizontal="center" vertical="center" wrapText="1"/>
    </xf>
    <xf numFmtId="0" fontId="21" fillId="3" borderId="1" xfId="7" applyFont="1" applyFill="1" applyBorder="1" applyAlignment="1">
      <alignment horizontal="center" vertical="center"/>
    </xf>
    <xf numFmtId="0" fontId="21" fillId="3" borderId="1" xfId="7" applyFont="1" applyFill="1" applyBorder="1" applyAlignment="1">
      <alignment horizontal="center" vertical="center" wrapText="1"/>
    </xf>
    <xf numFmtId="0" fontId="20" fillId="3" borderId="1" xfId="0" applyFont="1" applyFill="1" applyBorder="1" applyAlignment="1">
      <alignment vertical="center" wrapText="1"/>
    </xf>
    <xf numFmtId="0" fontId="20" fillId="3" borderId="1" xfId="7" applyFont="1" applyFill="1" applyBorder="1" applyAlignment="1">
      <alignment horizontal="justify" vertical="center" wrapText="1"/>
    </xf>
    <xf numFmtId="14" fontId="21" fillId="3" borderId="1" xfId="7" applyNumberFormat="1" applyFont="1" applyFill="1" applyBorder="1" applyAlignment="1">
      <alignment horizontal="center" vertical="center"/>
    </xf>
    <xf numFmtId="0" fontId="2" fillId="0" borderId="2" xfId="0" applyFont="1" applyBorder="1" applyAlignment="1">
      <alignment horizontal="center"/>
    </xf>
    <xf numFmtId="0" fontId="2" fillId="0" borderId="3" xfId="0" applyFont="1" applyFill="1" applyBorder="1"/>
    <xf numFmtId="0" fontId="2" fillId="0" borderId="1" xfId="0" applyFont="1" applyFill="1" applyBorder="1" applyAlignment="1">
      <alignment wrapText="1"/>
    </xf>
    <xf numFmtId="0" fontId="2" fillId="0" borderId="1" xfId="0" applyFont="1" applyFill="1" applyBorder="1" applyAlignment="1">
      <alignment horizontal="center" vertical="center"/>
    </xf>
    <xf numFmtId="15" fontId="2" fillId="0" borderId="1" xfId="0" applyNumberFormat="1" applyFont="1" applyFill="1" applyBorder="1" applyAlignment="1">
      <alignment horizontal="center" vertical="center"/>
    </xf>
    <xf numFmtId="44" fontId="2" fillId="0" borderId="1" xfId="12" applyFont="1" applyFill="1" applyBorder="1" applyAlignment="1">
      <alignment horizontal="center" vertical="center"/>
    </xf>
    <xf numFmtId="167" fontId="2" fillId="0" borderId="2" xfId="13" applyFont="1" applyFill="1" applyBorder="1" applyAlignment="1">
      <alignment horizontal="center" vertical="center"/>
    </xf>
    <xf numFmtId="0" fontId="2" fillId="0" borderId="0" xfId="0" applyFont="1" applyFill="1"/>
    <xf numFmtId="0" fontId="2"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15" fontId="2" fillId="0" borderId="1" xfId="0" applyNumberFormat="1" applyFont="1" applyFill="1" applyBorder="1" applyAlignment="1">
      <alignment horizontal="center" vertical="center" wrapText="1"/>
    </xf>
    <xf numFmtId="0" fontId="2" fillId="0" borderId="4" xfId="0" applyFont="1" applyFill="1" applyBorder="1"/>
    <xf numFmtId="0" fontId="2" fillId="0" borderId="5" xfId="0" applyFont="1" applyFill="1" applyBorder="1" applyAlignment="1">
      <alignment wrapText="1"/>
    </xf>
    <xf numFmtId="0" fontId="2" fillId="0" borderId="5" xfId="0" applyFont="1" applyFill="1" applyBorder="1" applyAlignment="1">
      <alignment horizontal="center" vertical="center"/>
    </xf>
    <xf numFmtId="15" fontId="2" fillId="0" borderId="5" xfId="0" applyNumberFormat="1" applyFont="1" applyFill="1" applyBorder="1" applyAlignment="1">
      <alignment horizontal="center" vertical="center"/>
    </xf>
    <xf numFmtId="44" fontId="2" fillId="0" borderId="5" xfId="12" applyFont="1" applyFill="1" applyBorder="1" applyAlignment="1">
      <alignment horizontal="center" vertical="center"/>
    </xf>
    <xf numFmtId="167" fontId="2" fillId="0" borderId="6" xfId="13" applyFont="1" applyFill="1" applyBorder="1" applyAlignment="1">
      <alignment horizontal="center" vertical="center"/>
    </xf>
    <xf numFmtId="0" fontId="26" fillId="0" borderId="0" xfId="0" applyFont="1"/>
    <xf numFmtId="0" fontId="23" fillId="0" borderId="4" xfId="7" applyFont="1" applyFill="1" applyBorder="1" applyAlignment="1">
      <alignment horizontal="center" vertical="center"/>
    </xf>
    <xf numFmtId="0" fontId="22" fillId="0" borderId="5" xfId="0" applyFont="1" applyFill="1" applyBorder="1" applyAlignment="1">
      <alignment horizontal="left" vertical="center" wrapText="1"/>
    </xf>
    <xf numFmtId="0" fontId="22" fillId="0" borderId="5" xfId="7" applyFont="1" applyFill="1" applyBorder="1" applyAlignment="1">
      <alignment horizontal="center" vertical="center" wrapText="1"/>
    </xf>
    <xf numFmtId="171" fontId="22" fillId="0" borderId="5" xfId="12" applyNumberFormat="1" applyFont="1" applyFill="1" applyBorder="1" applyAlignment="1">
      <alignment horizontal="center" vertical="center"/>
    </xf>
    <xf numFmtId="167" fontId="22" fillId="0" borderId="5" xfId="13" applyFont="1" applyFill="1" applyBorder="1" applyAlignment="1">
      <alignment horizontal="center" vertical="center"/>
    </xf>
    <xf numFmtId="174" fontId="22" fillId="0" borderId="6" xfId="13" applyNumberFormat="1"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6" fillId="0" borderId="13" xfId="0" applyFont="1" applyBorder="1" applyAlignment="1"/>
    <xf numFmtId="0" fontId="17" fillId="5" borderId="16" xfId="0" applyFont="1" applyFill="1" applyBorder="1" applyAlignment="1">
      <alignment horizontal="center" vertical="center" wrapText="1"/>
    </xf>
    <xf numFmtId="174" fontId="16" fillId="0" borderId="13" xfId="13" applyNumberFormat="1" applyFont="1" applyBorder="1" applyAlignment="1">
      <alignment vertical="center"/>
    </xf>
    <xf numFmtId="174" fontId="16" fillId="0" borderId="5" xfId="13" applyNumberFormat="1" applyFont="1" applyBorder="1" applyAlignment="1">
      <alignment vertical="center"/>
    </xf>
    <xf numFmtId="0" fontId="26" fillId="0" borderId="0" xfId="7" applyFont="1" applyAlignment="1">
      <alignment horizontal="left" vertical="center"/>
    </xf>
    <xf numFmtId="0" fontId="3" fillId="3" borderId="1" xfId="7" applyFont="1" applyFill="1" applyBorder="1" applyAlignment="1">
      <alignment horizontal="left" vertical="center"/>
    </xf>
    <xf numFmtId="0" fontId="3" fillId="3" borderId="1" xfId="7" applyFont="1" applyFill="1" applyBorder="1" applyAlignment="1">
      <alignment horizontal="left" vertical="center" wrapText="1"/>
    </xf>
    <xf numFmtId="41" fontId="0" fillId="3" borderId="1" xfId="0" applyNumberFormat="1" applyFill="1" applyBorder="1" applyAlignment="1">
      <alignment horizontal="center" vertical="center"/>
    </xf>
    <xf numFmtId="10" fontId="3" fillId="3" borderId="1" xfId="7" applyNumberFormat="1" applyFont="1" applyFill="1" applyBorder="1" applyAlignment="1">
      <alignment horizontal="center" vertical="center"/>
    </xf>
    <xf numFmtId="15" fontId="3" fillId="3" borderId="1" xfId="7" applyNumberFormat="1" applyFont="1" applyFill="1" applyBorder="1" applyAlignment="1">
      <alignment horizontal="center" vertical="center"/>
    </xf>
    <xf numFmtId="0" fontId="28" fillId="0" borderId="0" xfId="0" applyFont="1"/>
    <xf numFmtId="171" fontId="29" fillId="0" borderId="0" xfId="12" applyNumberFormat="1" applyFont="1"/>
    <xf numFmtId="167" fontId="28" fillId="0" borderId="0" xfId="13" applyFont="1"/>
    <xf numFmtId="0" fontId="28" fillId="0" borderId="0" xfId="0" applyFont="1" applyAlignment="1">
      <alignment horizontal="center" vertical="center" wrapText="1"/>
    </xf>
    <xf numFmtId="0" fontId="3" fillId="3" borderId="1" xfId="7" applyFont="1" applyFill="1" applyBorder="1" applyAlignment="1">
      <alignment horizontal="center" vertical="center" wrapText="1"/>
    </xf>
    <xf numFmtId="165" fontId="3" fillId="3" borderId="1" xfId="14" applyFont="1" applyFill="1" applyBorder="1" applyAlignment="1">
      <alignment vertical="center"/>
    </xf>
    <xf numFmtId="0" fontId="6" fillId="0" borderId="7" xfId="7" applyFont="1" applyBorder="1" applyAlignment="1">
      <alignment horizontal="center" vertical="center"/>
    </xf>
    <xf numFmtId="0" fontId="5" fillId="2" borderId="1" xfId="7" applyFont="1" applyFill="1" applyBorder="1" applyAlignment="1">
      <alignment horizontal="center" vertical="center" wrapText="1"/>
    </xf>
    <xf numFmtId="0" fontId="6" fillId="0" borderId="0" xfId="7" applyFont="1" applyAlignment="1">
      <alignment horizontal="left" vertical="center"/>
    </xf>
    <xf numFmtId="0" fontId="6" fillId="0" borderId="0" xfId="7" applyFont="1" applyAlignment="1">
      <alignment horizontal="left" vertical="center" wrapText="1"/>
    </xf>
    <xf numFmtId="0" fontId="4" fillId="0" borderId="0" xfId="7" applyFont="1" applyAlignment="1">
      <alignment horizontal="center" vertical="center" wrapText="1"/>
    </xf>
    <xf numFmtId="0" fontId="4" fillId="0" borderId="0" xfId="7" applyFont="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2" fillId="0" borderId="0" xfId="0" applyFont="1" applyAlignment="1">
      <alignment horizontal="center"/>
    </xf>
    <xf numFmtId="0" fontId="2" fillId="0" borderId="7" xfId="0" applyFont="1" applyBorder="1" applyAlignment="1">
      <alignment horizontal="center"/>
    </xf>
    <xf numFmtId="0" fontId="14" fillId="0" borderId="0" xfId="0" applyFont="1" applyBorder="1" applyAlignment="1">
      <alignment horizontal="center"/>
    </xf>
    <xf numFmtId="0" fontId="14" fillId="0" borderId="11" xfId="0" applyFont="1" applyBorder="1" applyAlignment="1">
      <alignment horizontal="center"/>
    </xf>
    <xf numFmtId="0" fontId="14" fillId="5" borderId="21"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2" fillId="0" borderId="31" xfId="0" applyFont="1" applyBorder="1" applyAlignment="1">
      <alignment horizontal="left"/>
    </xf>
    <xf numFmtId="0" fontId="2" fillId="0" borderId="24" xfId="0" applyFont="1" applyBorder="1" applyAlignment="1">
      <alignment horizontal="left"/>
    </xf>
    <xf numFmtId="0" fontId="2" fillId="0" borderId="32" xfId="0" applyFont="1" applyBorder="1" applyAlignment="1">
      <alignment horizontal="left"/>
    </xf>
    <xf numFmtId="0" fontId="2" fillId="0" borderId="25" xfId="0" applyFont="1" applyBorder="1" applyAlignment="1">
      <alignment horizontal="left"/>
    </xf>
    <xf numFmtId="0" fontId="17" fillId="5" borderId="47" xfId="0" applyFont="1" applyFill="1" applyBorder="1" applyAlignment="1">
      <alignment horizontal="center"/>
    </xf>
    <xf numFmtId="0" fontId="17" fillId="5" borderId="33" xfId="0" applyFont="1" applyFill="1" applyBorder="1" applyAlignment="1">
      <alignment horizontal="center"/>
    </xf>
    <xf numFmtId="0" fontId="17" fillId="5" borderId="27" xfId="0" applyFont="1" applyFill="1" applyBorder="1" applyAlignment="1">
      <alignment horizontal="center"/>
    </xf>
    <xf numFmtId="0" fontId="16" fillId="0" borderId="45" xfId="0" applyFont="1" applyBorder="1" applyAlignment="1">
      <alignment horizontal="left"/>
    </xf>
    <xf numFmtId="0" fontId="16" fillId="0" borderId="46" xfId="0" applyFont="1" applyBorder="1" applyAlignment="1">
      <alignment horizontal="left"/>
    </xf>
    <xf numFmtId="0" fontId="16" fillId="0" borderId="26" xfId="0" applyFont="1" applyBorder="1" applyAlignment="1">
      <alignment horizontal="left"/>
    </xf>
    <xf numFmtId="0" fontId="16" fillId="0" borderId="1" xfId="0" applyFont="1" applyBorder="1" applyAlignment="1">
      <alignment horizontal="left"/>
    </xf>
    <xf numFmtId="0" fontId="16" fillId="0" borderId="5" xfId="0" applyFont="1" applyBorder="1" applyAlignment="1">
      <alignment horizontal="left"/>
    </xf>
    <xf numFmtId="44" fontId="2" fillId="0" borderId="0" xfId="12" applyFont="1" applyAlignment="1">
      <alignment horizontal="center"/>
    </xf>
    <xf numFmtId="0" fontId="15" fillId="5" borderId="1" xfId="0" applyFont="1" applyFill="1" applyBorder="1" applyAlignment="1">
      <alignment horizontal="center" vertical="center"/>
    </xf>
    <xf numFmtId="0" fontId="17" fillId="5" borderId="0" xfId="0" applyFont="1" applyFill="1" applyAlignment="1">
      <alignment horizontal="center" vertical="center" wrapText="1"/>
    </xf>
    <xf numFmtId="0" fontId="14" fillId="0" borderId="7" xfId="7" applyFont="1" applyBorder="1" applyAlignment="1">
      <alignment horizontal="left" vertical="center"/>
    </xf>
    <xf numFmtId="0" fontId="14" fillId="0" borderId="44" xfId="7" applyFont="1" applyBorder="1" applyAlignment="1">
      <alignment horizontal="left" vertical="center"/>
    </xf>
    <xf numFmtId="0" fontId="26" fillId="0" borderId="0" xfId="0" applyFont="1" applyAlignment="1">
      <alignment horizontal="left" vertical="center" wrapText="1"/>
    </xf>
    <xf numFmtId="0" fontId="2" fillId="0" borderId="0" xfId="0" applyFont="1" applyAlignment="1">
      <alignment horizontal="left" vertical="center" wrapText="1"/>
    </xf>
    <xf numFmtId="0" fontId="14" fillId="0" borderId="0" xfId="7" applyFont="1" applyAlignment="1">
      <alignment horizontal="center" vertical="center" wrapText="1"/>
    </xf>
    <xf numFmtId="0" fontId="14" fillId="0" borderId="0" xfId="7" applyFont="1" applyAlignment="1">
      <alignment horizontal="center" vertical="center"/>
    </xf>
    <xf numFmtId="0" fontId="14" fillId="0" borderId="0" xfId="0" applyFont="1" applyAlignment="1">
      <alignment horizontal="center" vertical="center"/>
    </xf>
    <xf numFmtId="0" fontId="14" fillId="0" borderId="0" xfId="0" applyFont="1" applyFill="1" applyAlignment="1">
      <alignment horizontal="center" vertical="center"/>
    </xf>
    <xf numFmtId="0" fontId="23" fillId="7" borderId="34" xfId="7" applyFont="1" applyFill="1" applyBorder="1" applyAlignment="1">
      <alignment horizontal="center" vertical="center"/>
    </xf>
    <xf numFmtId="0" fontId="23" fillId="7" borderId="35" xfId="7" applyFont="1" applyFill="1" applyBorder="1" applyAlignment="1">
      <alignment horizontal="center" vertical="center"/>
    </xf>
    <xf numFmtId="0" fontId="23" fillId="7" borderId="36" xfId="7" applyFont="1" applyFill="1" applyBorder="1" applyAlignment="1">
      <alignment horizontal="center" vertical="center"/>
    </xf>
    <xf numFmtId="0" fontId="16" fillId="0" borderId="13" xfId="0" applyFont="1" applyBorder="1" applyAlignment="1">
      <alignment horizontal="left"/>
    </xf>
    <xf numFmtId="167" fontId="23" fillId="5" borderId="42" xfId="13" applyFont="1" applyFill="1" applyBorder="1" applyAlignment="1">
      <alignment horizontal="center" vertical="center"/>
    </xf>
    <xf numFmtId="167" fontId="23" fillId="5" borderId="40" xfId="13" applyFont="1" applyFill="1" applyBorder="1" applyAlignment="1">
      <alignment horizontal="center" vertical="center"/>
    </xf>
    <xf numFmtId="0" fontId="23" fillId="0" borderId="0" xfId="7" applyFont="1" applyAlignment="1">
      <alignment horizontal="left" vertical="center"/>
    </xf>
    <xf numFmtId="0" fontId="23" fillId="0" borderId="0" xfId="7" applyFont="1" applyAlignment="1">
      <alignment horizontal="left" vertical="center" wrapText="1"/>
    </xf>
    <xf numFmtId="0" fontId="23" fillId="7" borderId="21" xfId="7" applyFont="1" applyFill="1" applyBorder="1" applyAlignment="1">
      <alignment horizontal="center" vertical="center"/>
    </xf>
    <xf numFmtId="0" fontId="23" fillId="7" borderId="33" xfId="7" applyFont="1" applyFill="1" applyBorder="1" applyAlignment="1">
      <alignment horizontal="center" vertical="center"/>
    </xf>
    <xf numFmtId="0" fontId="23" fillId="7" borderId="22" xfId="7" applyFont="1" applyFill="1" applyBorder="1" applyAlignment="1">
      <alignment horizontal="center" vertical="center"/>
    </xf>
    <xf numFmtId="167" fontId="23" fillId="5" borderId="15" xfId="13" applyFont="1" applyFill="1" applyBorder="1" applyAlignment="1">
      <alignment horizontal="center" vertical="center"/>
    </xf>
    <xf numFmtId="167" fontId="23" fillId="5" borderId="16" xfId="13" applyFont="1" applyFill="1" applyBorder="1" applyAlignment="1">
      <alignment horizontal="center" vertical="center"/>
    </xf>
    <xf numFmtId="0" fontId="23" fillId="0" borderId="0" xfId="7" applyFont="1" applyAlignment="1">
      <alignment horizontal="center" vertical="center" wrapText="1"/>
    </xf>
    <xf numFmtId="0" fontId="23" fillId="0" borderId="0" xfId="0" applyFont="1" applyAlignment="1">
      <alignment horizontal="center" vertical="center"/>
    </xf>
    <xf numFmtId="0" fontId="23" fillId="0" borderId="0" xfId="0" applyFont="1" applyFill="1" applyAlignment="1">
      <alignment horizontal="center" vertical="center"/>
    </xf>
  </cellXfs>
  <cellStyles count="16">
    <cellStyle name="Comma 2" xfId="1"/>
    <cellStyle name="Millares" xfId="13" builtinId="3"/>
    <cellStyle name="Millares [0]" xfId="14" builtinId="6"/>
    <cellStyle name="Millares 2" xfId="2"/>
    <cellStyle name="Millares 3" xfId="3"/>
    <cellStyle name="Moneda" xfId="12" builtinId="4"/>
    <cellStyle name="Moneda [0]" xfId="15" builtinId="7"/>
    <cellStyle name="Moneda 2" xfId="4"/>
    <cellStyle name="Moneda 3" xfId="5"/>
    <cellStyle name="Moneda 4" xfId="6"/>
    <cellStyle name="Normal" xfId="0" builtinId="0"/>
    <cellStyle name="Normal 2" xfId="7"/>
    <cellStyle name="Normal 3" xfId="8"/>
    <cellStyle name="Normal 4" xfId="9"/>
    <cellStyle name="Porcentual 2" xfId="10"/>
    <cellStyle name="Porcentual 3"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01"/>
  <sheetViews>
    <sheetView showGridLines="0" view="pageBreakPreview" zoomScale="70" zoomScaleNormal="70" zoomScaleSheetLayoutView="70" zoomScalePageLayoutView="40" workbookViewId="0">
      <selection activeCell="K63" sqref="K63:K64"/>
    </sheetView>
  </sheetViews>
  <sheetFormatPr baseColWidth="10" defaultColWidth="11.42578125" defaultRowHeight="12.75" x14ac:dyDescent="0.2"/>
  <cols>
    <col min="1" max="1" width="6.5703125" customWidth="1"/>
    <col min="2" max="2" width="6" customWidth="1"/>
    <col min="3" max="3" width="39.7109375" customWidth="1"/>
    <col min="4" max="4" width="24.7109375" customWidth="1"/>
    <col min="5" max="5" width="15.7109375" customWidth="1"/>
    <col min="6" max="6" width="31.140625" customWidth="1"/>
    <col min="7" max="7" width="38.42578125" customWidth="1"/>
    <col min="8" max="8" width="22.28515625" customWidth="1"/>
    <col min="9" max="9" width="20.85546875" customWidth="1"/>
    <col min="10" max="10" width="22.5703125" customWidth="1"/>
    <col min="11" max="11" width="21.5703125" customWidth="1"/>
  </cols>
  <sheetData>
    <row r="3" spans="2:10" ht="18.75" x14ac:dyDescent="0.2">
      <c r="B3" s="280" t="s">
        <v>18</v>
      </c>
      <c r="C3" s="281"/>
      <c r="D3" s="281"/>
      <c r="E3" s="281"/>
      <c r="F3" s="281"/>
      <c r="G3" s="281"/>
      <c r="H3" s="281"/>
      <c r="I3" s="281"/>
      <c r="J3" s="281"/>
    </row>
    <row r="4" spans="2:10" ht="18.75" x14ac:dyDescent="0.2">
      <c r="B4" s="283"/>
      <c r="C4" s="283"/>
      <c r="D4" s="283"/>
      <c r="E4" s="283"/>
      <c r="F4" s="283"/>
      <c r="G4" s="283"/>
      <c r="H4" s="283"/>
      <c r="I4" s="283"/>
      <c r="J4" s="283"/>
    </row>
    <row r="5" spans="2:10" ht="18.75" x14ac:dyDescent="0.2">
      <c r="B5" s="282" t="s">
        <v>3</v>
      </c>
      <c r="C5" s="282"/>
      <c r="D5" s="282"/>
      <c r="E5" s="282"/>
      <c r="F5" s="282"/>
      <c r="G5" s="282"/>
      <c r="H5" s="282"/>
      <c r="I5" s="282"/>
      <c r="J5" s="282"/>
    </row>
    <row r="6" spans="2:10" ht="18.75" x14ac:dyDescent="0.2">
      <c r="B6" s="5"/>
      <c r="C6" s="5"/>
      <c r="D6" s="5"/>
      <c r="E6" s="5"/>
      <c r="F6" s="5"/>
      <c r="G6" s="5"/>
      <c r="H6" s="5"/>
      <c r="I6" s="5"/>
      <c r="J6" s="5"/>
    </row>
    <row r="7" spans="2:10" ht="15.75" x14ac:dyDescent="0.2">
      <c r="B7" s="1"/>
      <c r="C7" s="1"/>
      <c r="D7" s="1"/>
      <c r="E7" s="1"/>
      <c r="F7" s="1"/>
      <c r="G7" s="1"/>
      <c r="H7" s="1"/>
      <c r="I7" s="1"/>
      <c r="J7" s="1"/>
    </row>
    <row r="8" spans="2:10" ht="15.75" x14ac:dyDescent="0.2">
      <c r="B8" s="278" t="s">
        <v>21</v>
      </c>
      <c r="C8" s="278"/>
      <c r="D8" s="279" t="s">
        <v>69</v>
      </c>
      <c r="E8" s="279"/>
      <c r="F8" s="279"/>
      <c r="G8" s="279"/>
      <c r="H8" s="279"/>
      <c r="I8" s="279"/>
      <c r="J8" s="279"/>
    </row>
    <row r="9" spans="2:10" ht="15.75" x14ac:dyDescent="0.2">
      <c r="B9" s="278" t="s">
        <v>22</v>
      </c>
      <c r="C9" s="278"/>
      <c r="D9" s="279" t="s">
        <v>70</v>
      </c>
      <c r="E9" s="279"/>
      <c r="F9" s="279"/>
      <c r="G9" s="279"/>
      <c r="H9" s="279"/>
      <c r="I9" s="279"/>
      <c r="J9" s="279"/>
    </row>
    <row r="10" spans="2:10" ht="15.75" x14ac:dyDescent="0.2">
      <c r="B10" s="3"/>
      <c r="C10" s="3"/>
      <c r="D10" s="3"/>
      <c r="E10" s="3"/>
      <c r="F10" s="3"/>
      <c r="G10" s="3"/>
      <c r="H10" s="3"/>
      <c r="I10" s="3"/>
      <c r="J10" s="2"/>
    </row>
    <row r="11" spans="2:10" ht="15.75" x14ac:dyDescent="0.2">
      <c r="B11" s="3"/>
      <c r="C11" s="3"/>
      <c r="D11" s="3"/>
      <c r="E11" s="3"/>
      <c r="F11" s="3"/>
      <c r="G11" s="3"/>
      <c r="H11" s="3"/>
      <c r="I11" s="3"/>
      <c r="J11" s="2"/>
    </row>
    <row r="12" spans="2:10" ht="15.75" x14ac:dyDescent="0.2">
      <c r="B12" s="3"/>
      <c r="C12" s="3"/>
      <c r="D12" s="2"/>
      <c r="E12" s="3"/>
      <c r="F12" s="264"/>
      <c r="G12" s="3"/>
      <c r="H12" s="3"/>
      <c r="I12" s="3"/>
      <c r="J12" s="2"/>
    </row>
    <row r="13" spans="2:10" ht="26.25" customHeight="1" x14ac:dyDescent="0.2">
      <c r="B13" s="276" t="s">
        <v>5</v>
      </c>
      <c r="C13" s="276"/>
      <c r="D13" s="276"/>
      <c r="E13" s="276"/>
      <c r="F13" s="276"/>
      <c r="G13" s="276"/>
      <c r="H13" s="276"/>
      <c r="I13" s="276"/>
      <c r="J13" s="4"/>
    </row>
    <row r="14" spans="2:10" ht="42.75" x14ac:dyDescent="0.2">
      <c r="B14" s="6"/>
      <c r="C14" s="7" t="s">
        <v>12</v>
      </c>
      <c r="D14" s="7" t="s">
        <v>0</v>
      </c>
      <c r="E14" s="7" t="s">
        <v>1</v>
      </c>
      <c r="F14" s="7" t="s">
        <v>6</v>
      </c>
      <c r="G14" s="7" t="s">
        <v>9</v>
      </c>
      <c r="H14" s="7" t="s">
        <v>2</v>
      </c>
      <c r="I14" s="7" t="s">
        <v>11</v>
      </c>
      <c r="J14" s="7" t="s">
        <v>13</v>
      </c>
    </row>
    <row r="15" spans="2:10" ht="63.75" x14ac:dyDescent="0.2">
      <c r="B15" s="8">
        <v>1</v>
      </c>
      <c r="C15" s="65" t="s">
        <v>71</v>
      </c>
      <c r="D15" s="66">
        <v>39856</v>
      </c>
      <c r="E15" s="66">
        <v>40481</v>
      </c>
      <c r="F15" s="68">
        <v>0.5</v>
      </c>
      <c r="G15" s="9" t="s">
        <v>73</v>
      </c>
      <c r="H15" s="65" t="s">
        <v>74</v>
      </c>
      <c r="I15" s="69">
        <v>5710612666</v>
      </c>
      <c r="J15" s="9">
        <v>99</v>
      </c>
    </row>
    <row r="16" spans="2:10" ht="76.5" x14ac:dyDescent="0.2">
      <c r="B16" s="8">
        <v>2</v>
      </c>
      <c r="C16" s="65" t="s">
        <v>72</v>
      </c>
      <c r="D16" s="66">
        <v>40228</v>
      </c>
      <c r="E16" s="66">
        <v>40543</v>
      </c>
      <c r="F16" s="67">
        <v>100</v>
      </c>
      <c r="G16" s="9" t="s">
        <v>73</v>
      </c>
      <c r="H16" s="9" t="s">
        <v>75</v>
      </c>
      <c r="I16" s="69">
        <v>500000000</v>
      </c>
      <c r="J16" s="9">
        <v>110</v>
      </c>
    </row>
    <row r="17" spans="2:11" ht="14.25" customHeight="1" x14ac:dyDescent="0.2">
      <c r="B17" s="10"/>
      <c r="C17" s="4"/>
      <c r="D17" s="4"/>
      <c r="E17" s="4"/>
      <c r="F17" s="4"/>
      <c r="G17" s="4"/>
      <c r="H17" s="4"/>
      <c r="I17" s="4"/>
    </row>
    <row r="18" spans="2:11" ht="31.5" customHeight="1" x14ac:dyDescent="0.2">
      <c r="B18" s="10"/>
      <c r="C18" s="4"/>
      <c r="D18" s="4"/>
      <c r="E18" s="4"/>
      <c r="F18" s="4"/>
      <c r="G18" s="277" t="s">
        <v>7</v>
      </c>
      <c r="H18" s="277"/>
      <c r="I18" s="15"/>
    </row>
    <row r="19" spans="2:11" ht="31.5" customHeight="1" x14ac:dyDescent="0.2">
      <c r="B19" s="10"/>
      <c r="C19" s="4"/>
      <c r="D19" s="4"/>
      <c r="E19" s="4"/>
      <c r="F19" s="4"/>
      <c r="G19" s="11"/>
      <c r="H19" s="11"/>
      <c r="I19" s="12"/>
    </row>
    <row r="20" spans="2:11" ht="16.5" customHeight="1" x14ac:dyDescent="0.2"/>
    <row r="21" spans="2:11" ht="15.75" x14ac:dyDescent="0.2">
      <c r="B21" s="276" t="s">
        <v>8</v>
      </c>
      <c r="C21" s="276"/>
      <c r="D21" s="276"/>
      <c r="E21" s="276"/>
      <c r="F21" s="276"/>
      <c r="G21" s="276"/>
      <c r="H21" s="276"/>
      <c r="I21" s="276"/>
      <c r="J21" s="2"/>
    </row>
    <row r="22" spans="2:11" ht="45.75" customHeight="1" x14ac:dyDescent="0.2">
      <c r="B22" s="6"/>
      <c r="C22" s="7" t="s">
        <v>4</v>
      </c>
      <c r="D22" s="7" t="s">
        <v>12</v>
      </c>
      <c r="E22" s="7" t="s">
        <v>0</v>
      </c>
      <c r="F22" s="7" t="s">
        <v>1</v>
      </c>
      <c r="G22" s="7" t="s">
        <v>17</v>
      </c>
      <c r="H22" s="7" t="s">
        <v>9</v>
      </c>
      <c r="I22" s="7" t="s">
        <v>11</v>
      </c>
      <c r="J22" s="7" t="s">
        <v>2</v>
      </c>
      <c r="K22" s="7" t="s">
        <v>13</v>
      </c>
    </row>
    <row r="23" spans="2:11" ht="38.25" x14ac:dyDescent="0.2">
      <c r="B23" s="8">
        <v>1</v>
      </c>
      <c r="C23" s="65" t="s">
        <v>76</v>
      </c>
      <c r="D23" s="65" t="s">
        <v>78</v>
      </c>
      <c r="E23" s="34">
        <v>39476</v>
      </c>
      <c r="F23" s="34">
        <v>40156</v>
      </c>
      <c r="G23" s="70">
        <v>1</v>
      </c>
      <c r="H23" s="197" t="s">
        <v>80</v>
      </c>
      <c r="I23" s="81">
        <v>1386408984.29</v>
      </c>
      <c r="J23" s="9" t="s">
        <v>81</v>
      </c>
      <c r="K23" s="9">
        <v>90</v>
      </c>
    </row>
    <row r="24" spans="2:11" ht="102" x14ac:dyDescent="0.2">
      <c r="B24" s="8">
        <v>2</v>
      </c>
      <c r="C24" s="9" t="s">
        <v>77</v>
      </c>
      <c r="D24" s="65" t="s">
        <v>79</v>
      </c>
      <c r="E24" s="34">
        <v>40771</v>
      </c>
      <c r="F24" s="34">
        <v>41228</v>
      </c>
      <c r="G24" s="70">
        <v>0.33</v>
      </c>
      <c r="H24" s="9" t="s">
        <v>73</v>
      </c>
      <c r="I24" s="71">
        <v>2392446871</v>
      </c>
      <c r="J24" s="65" t="s">
        <v>82</v>
      </c>
      <c r="K24" s="9">
        <v>94</v>
      </c>
    </row>
    <row r="25" spans="2:11" x14ac:dyDescent="0.2">
      <c r="B25" s="8">
        <v>3</v>
      </c>
      <c r="C25" s="9"/>
      <c r="D25" s="9"/>
      <c r="E25" s="9"/>
      <c r="F25" s="9"/>
      <c r="G25" s="9"/>
      <c r="H25" s="9"/>
      <c r="I25" s="13"/>
      <c r="J25" s="9"/>
      <c r="K25" s="9"/>
    </row>
    <row r="26" spans="2:11" x14ac:dyDescent="0.2">
      <c r="B26" s="8">
        <v>4</v>
      </c>
      <c r="C26" s="9"/>
      <c r="D26" s="9"/>
      <c r="E26" s="9"/>
      <c r="F26" s="9"/>
      <c r="G26" s="9"/>
      <c r="H26" s="9"/>
      <c r="I26" s="13"/>
      <c r="J26" s="9"/>
      <c r="K26" s="9"/>
    </row>
    <row r="27" spans="2:11" ht="14.25" customHeight="1" x14ac:dyDescent="0.2">
      <c r="B27" s="10"/>
      <c r="C27" s="4"/>
      <c r="D27" s="4"/>
      <c r="E27" s="4"/>
      <c r="F27" s="4"/>
      <c r="G27" s="4"/>
      <c r="H27" s="4"/>
      <c r="I27" s="4"/>
    </row>
    <row r="28" spans="2:11" ht="29.25" customHeight="1" x14ac:dyDescent="0.2">
      <c r="B28" s="10"/>
      <c r="C28" s="4"/>
      <c r="D28" s="4"/>
      <c r="E28" s="4"/>
      <c r="F28" s="4"/>
      <c r="G28" s="277" t="s">
        <v>10</v>
      </c>
      <c r="H28" s="277"/>
      <c r="I28" s="15"/>
    </row>
    <row r="29" spans="2:11" x14ac:dyDescent="0.2">
      <c r="B29" s="2"/>
      <c r="C29" s="2"/>
      <c r="D29" s="2"/>
      <c r="E29" s="4"/>
      <c r="F29" s="4"/>
      <c r="G29" s="4"/>
      <c r="H29" s="4"/>
      <c r="I29" s="4"/>
      <c r="J29" s="2"/>
    </row>
    <row r="32" spans="2:11" ht="15.75" x14ac:dyDescent="0.2">
      <c r="B32" s="278" t="s">
        <v>21</v>
      </c>
      <c r="C32" s="278"/>
      <c r="D32" s="279" t="s">
        <v>85</v>
      </c>
      <c r="E32" s="279"/>
      <c r="F32" s="279"/>
      <c r="G32" s="279"/>
      <c r="H32" s="279"/>
      <c r="I32" s="279"/>
      <c r="J32" s="279"/>
    </row>
    <row r="33" spans="2:13" ht="15.75" x14ac:dyDescent="0.2">
      <c r="B33" s="278" t="s">
        <v>22</v>
      </c>
      <c r="C33" s="278"/>
      <c r="D33" s="279" t="s">
        <v>86</v>
      </c>
      <c r="E33" s="279"/>
      <c r="F33" s="279"/>
      <c r="G33" s="279"/>
      <c r="H33" s="279"/>
      <c r="I33" s="279"/>
      <c r="J33" s="279"/>
    </row>
    <row r="34" spans="2:13" ht="15.75" x14ac:dyDescent="0.2">
      <c r="B34" s="14"/>
      <c r="C34" s="14"/>
      <c r="D34" s="14"/>
      <c r="E34" s="14"/>
      <c r="F34" s="14"/>
      <c r="G34" s="14"/>
      <c r="H34" s="14"/>
      <c r="I34" s="14"/>
      <c r="J34" s="2"/>
    </row>
    <row r="35" spans="2:13" ht="15.75" x14ac:dyDescent="0.2">
      <c r="B35" s="14"/>
      <c r="C35" s="14"/>
      <c r="D35" s="14"/>
      <c r="E35" s="14"/>
      <c r="F35" s="14"/>
      <c r="G35" s="14"/>
      <c r="H35" s="14"/>
      <c r="I35" s="14"/>
      <c r="J35" s="2"/>
    </row>
    <row r="36" spans="2:13" ht="15.75" x14ac:dyDescent="0.2">
      <c r="B36" s="14"/>
      <c r="C36" s="14"/>
      <c r="D36" s="2"/>
      <c r="E36" s="14"/>
      <c r="F36" s="14"/>
      <c r="G36" s="14"/>
      <c r="H36" s="14"/>
      <c r="I36" s="14"/>
      <c r="J36" s="2"/>
    </row>
    <row r="37" spans="2:13" ht="26.25" customHeight="1" x14ac:dyDescent="0.2">
      <c r="B37" s="276" t="s">
        <v>5</v>
      </c>
      <c r="C37" s="276"/>
      <c r="D37" s="276"/>
      <c r="E37" s="276"/>
      <c r="F37" s="276"/>
      <c r="G37" s="276"/>
      <c r="H37" s="276"/>
      <c r="I37" s="276"/>
      <c r="J37" s="4"/>
    </row>
    <row r="38" spans="2:13" ht="42.75" x14ac:dyDescent="0.2">
      <c r="B38" s="6"/>
      <c r="C38" s="7" t="s">
        <v>12</v>
      </c>
      <c r="D38" s="7" t="s">
        <v>0</v>
      </c>
      <c r="E38" s="7" t="s">
        <v>1</v>
      </c>
      <c r="F38" s="7" t="s">
        <v>6</v>
      </c>
      <c r="G38" s="7" t="s">
        <v>9</v>
      </c>
      <c r="H38" s="7" t="s">
        <v>2</v>
      </c>
      <c r="I38" s="7" t="s">
        <v>11</v>
      </c>
      <c r="J38" s="7" t="s">
        <v>13</v>
      </c>
    </row>
    <row r="39" spans="2:13" ht="89.25" x14ac:dyDescent="0.2">
      <c r="B39" s="8">
        <v>1</v>
      </c>
      <c r="C39" s="65" t="s">
        <v>87</v>
      </c>
      <c r="D39" s="93">
        <v>35774</v>
      </c>
      <c r="E39" s="93">
        <v>36086</v>
      </c>
      <c r="F39" s="94">
        <v>0.17499999999999999</v>
      </c>
      <c r="G39" s="95" t="s">
        <v>88</v>
      </c>
      <c r="H39" s="65" t="s">
        <v>89</v>
      </c>
      <c r="I39" s="96">
        <v>309313310.94999999</v>
      </c>
      <c r="J39" s="96">
        <f>I39/172005</f>
        <v>1798.2809275893142</v>
      </c>
    </row>
    <row r="40" spans="2:13" ht="114.75" x14ac:dyDescent="0.2">
      <c r="B40" s="8">
        <v>2</v>
      </c>
      <c r="C40" s="65" t="s">
        <v>90</v>
      </c>
      <c r="D40" s="93">
        <v>40330</v>
      </c>
      <c r="E40" s="93">
        <v>40510</v>
      </c>
      <c r="F40" s="94">
        <v>0.5</v>
      </c>
      <c r="G40" s="95" t="str">
        <f>+G39</f>
        <v>COLOMBIA</v>
      </c>
      <c r="H40" s="65" t="s">
        <v>91</v>
      </c>
      <c r="I40" s="96">
        <v>1589250512</v>
      </c>
      <c r="J40" s="96">
        <f>I40/515000</f>
        <v>3085.9233242718446</v>
      </c>
    </row>
    <row r="41" spans="2:13" ht="63.75" x14ac:dyDescent="0.2">
      <c r="B41" s="8">
        <v>3</v>
      </c>
      <c r="C41" s="65" t="s">
        <v>92</v>
      </c>
      <c r="D41" s="93">
        <v>36294</v>
      </c>
      <c r="E41" s="93">
        <v>36539</v>
      </c>
      <c r="F41" s="94">
        <v>0.5</v>
      </c>
      <c r="G41" s="95" t="s">
        <v>88</v>
      </c>
      <c r="H41" s="65" t="s">
        <v>93</v>
      </c>
      <c r="I41" s="96">
        <f>572971436+67273130</f>
        <v>640244566</v>
      </c>
      <c r="J41" s="96">
        <f>I41/236460</f>
        <v>2707.6231328765966</v>
      </c>
    </row>
    <row r="42" spans="2:13" ht="31.5" customHeight="1" x14ac:dyDescent="0.2">
      <c r="B42" s="10"/>
      <c r="C42" s="4"/>
      <c r="D42" s="4"/>
      <c r="E42" s="4"/>
      <c r="F42" s="4"/>
      <c r="G42" s="277" t="s">
        <v>7</v>
      </c>
      <c r="H42" s="277"/>
      <c r="I42" s="15"/>
    </row>
    <row r="43" spans="2:13" ht="31.5" customHeight="1" x14ac:dyDescent="0.2">
      <c r="B43" s="10"/>
      <c r="C43" s="4"/>
      <c r="D43" s="4"/>
      <c r="E43" s="4"/>
      <c r="F43" s="4"/>
      <c r="G43" s="11"/>
      <c r="H43" s="11"/>
      <c r="I43" s="12"/>
    </row>
    <row r="44" spans="2:13" ht="16.5" customHeight="1" x14ac:dyDescent="0.2"/>
    <row r="45" spans="2:13" ht="15.75" x14ac:dyDescent="0.2">
      <c r="B45" s="276" t="s">
        <v>8</v>
      </c>
      <c r="C45" s="276"/>
      <c r="D45" s="276"/>
      <c r="E45" s="276"/>
      <c r="F45" s="276"/>
      <c r="G45" s="276"/>
      <c r="H45" s="276"/>
      <c r="I45" s="276"/>
      <c r="J45" s="2"/>
    </row>
    <row r="46" spans="2:13" ht="45.75" customHeight="1" x14ac:dyDescent="0.2">
      <c r="B46" s="6"/>
      <c r="C46" s="7" t="s">
        <v>4</v>
      </c>
      <c r="D46" s="7" t="s">
        <v>12</v>
      </c>
      <c r="E46" s="7" t="s">
        <v>0</v>
      </c>
      <c r="F46" s="7" t="s">
        <v>1</v>
      </c>
      <c r="G46" s="7" t="s">
        <v>17</v>
      </c>
      <c r="H46" s="7" t="s">
        <v>9</v>
      </c>
      <c r="I46" s="7" t="s">
        <v>11</v>
      </c>
      <c r="J46" s="7" t="s">
        <v>2</v>
      </c>
      <c r="K46" s="7" t="s">
        <v>13</v>
      </c>
    </row>
    <row r="47" spans="2:13" ht="175.5" customHeight="1" x14ac:dyDescent="0.2">
      <c r="B47" s="209">
        <v>1</v>
      </c>
      <c r="C47" s="210" t="s">
        <v>94</v>
      </c>
      <c r="D47" s="210" t="s">
        <v>95</v>
      </c>
      <c r="E47" s="269">
        <v>39581</v>
      </c>
      <c r="F47" s="269">
        <v>40329</v>
      </c>
      <c r="G47" s="268">
        <v>0.39340000000000003</v>
      </c>
      <c r="H47" s="274" t="s">
        <v>96</v>
      </c>
      <c r="I47" s="275">
        <f>779520*1781.29</f>
        <v>1388551180.8</v>
      </c>
      <c r="J47" s="210" t="s">
        <v>97</v>
      </c>
      <c r="K47" s="210"/>
      <c r="L47" s="16"/>
    </row>
    <row r="48" spans="2:13" ht="172.5" customHeight="1" x14ac:dyDescent="0.2">
      <c r="B48" s="8">
        <v>2</v>
      </c>
      <c r="C48" s="65" t="s">
        <v>98</v>
      </c>
      <c r="D48" s="65" t="s">
        <v>99</v>
      </c>
      <c r="E48" s="93">
        <v>39834</v>
      </c>
      <c r="F48" s="93">
        <v>40703</v>
      </c>
      <c r="G48" s="94">
        <v>0.46</v>
      </c>
      <c r="H48" s="95" t="s">
        <v>73</v>
      </c>
      <c r="I48" s="96">
        <f>868754003+1466000000</f>
        <v>2334754003</v>
      </c>
      <c r="J48" s="65" t="s">
        <v>100</v>
      </c>
      <c r="K48" s="65"/>
      <c r="M48" s="270">
        <f>2569314003</f>
        <v>2569314003</v>
      </c>
    </row>
    <row r="49" spans="2:13" x14ac:dyDescent="0.2">
      <c r="B49" s="8">
        <v>3</v>
      </c>
      <c r="C49" s="9"/>
      <c r="D49" s="9"/>
      <c r="E49" s="9"/>
      <c r="F49" s="9"/>
      <c r="G49" s="9"/>
      <c r="H49" s="9"/>
      <c r="I49" s="13"/>
      <c r="J49" s="9"/>
      <c r="K49" s="9"/>
      <c r="M49" s="270">
        <v>868754003</v>
      </c>
    </row>
    <row r="50" spans="2:13" x14ac:dyDescent="0.2">
      <c r="B50" s="8">
        <v>4</v>
      </c>
      <c r="C50" s="9"/>
      <c r="D50" s="9"/>
      <c r="E50" s="9"/>
      <c r="F50" s="9"/>
      <c r="G50" s="9"/>
      <c r="H50" s="9"/>
      <c r="I50" s="13"/>
      <c r="J50" s="9"/>
      <c r="K50" s="9"/>
      <c r="M50" s="270">
        <f>+M48-M49</f>
        <v>1700560000</v>
      </c>
    </row>
    <row r="51" spans="2:13" ht="14.25" customHeight="1" x14ac:dyDescent="0.2">
      <c r="B51" s="10"/>
      <c r="C51" s="4"/>
      <c r="D51" s="4"/>
      <c r="E51" s="4"/>
      <c r="F51" s="4"/>
      <c r="G51" s="4"/>
      <c r="H51" s="4"/>
      <c r="I51" s="4"/>
      <c r="M51" s="270"/>
    </row>
    <row r="52" spans="2:13" ht="29.25" customHeight="1" x14ac:dyDescent="0.2">
      <c r="B52" s="10"/>
      <c r="C52" s="4"/>
      <c r="D52" s="4"/>
      <c r="E52" s="4"/>
      <c r="F52" s="4"/>
      <c r="G52" s="277" t="s">
        <v>10</v>
      </c>
      <c r="H52" s="277"/>
      <c r="I52" s="15"/>
      <c r="M52" s="270"/>
    </row>
    <row r="56" spans="2:13" ht="15.75" x14ac:dyDescent="0.2">
      <c r="B56" s="278" t="s">
        <v>21</v>
      </c>
      <c r="C56" s="278"/>
      <c r="D56" s="279" t="s">
        <v>102</v>
      </c>
      <c r="E56" s="279"/>
      <c r="F56" s="279"/>
      <c r="G56" s="279"/>
      <c r="H56" s="279"/>
      <c r="I56" s="279"/>
      <c r="J56" s="279"/>
    </row>
    <row r="57" spans="2:13" ht="15.75" x14ac:dyDescent="0.2">
      <c r="B57" s="278" t="s">
        <v>22</v>
      </c>
      <c r="C57" s="278"/>
      <c r="D57" s="279" t="s">
        <v>101</v>
      </c>
      <c r="E57" s="279"/>
      <c r="F57" s="279"/>
      <c r="G57" s="279"/>
      <c r="H57" s="279"/>
      <c r="I57" s="279"/>
      <c r="J57" s="279"/>
    </row>
    <row r="58" spans="2:13" ht="15.75" x14ac:dyDescent="0.2">
      <c r="B58" s="14"/>
      <c r="C58" s="14"/>
      <c r="D58" s="14"/>
      <c r="E58" s="14"/>
      <c r="F58" s="14"/>
      <c r="G58" s="14"/>
      <c r="H58" s="14"/>
      <c r="I58" s="14"/>
      <c r="J58" s="2"/>
    </row>
    <row r="59" spans="2:13" ht="15.75" x14ac:dyDescent="0.2">
      <c r="B59" s="14"/>
      <c r="C59" s="14"/>
      <c r="D59" s="14"/>
      <c r="E59" s="14"/>
      <c r="F59" s="14"/>
      <c r="G59" s="14"/>
      <c r="H59" s="14"/>
      <c r="I59" s="14"/>
      <c r="J59" s="2"/>
    </row>
    <row r="60" spans="2:13" ht="15.75" x14ac:dyDescent="0.2">
      <c r="B60" s="14"/>
      <c r="C60" s="14"/>
      <c r="D60" s="2"/>
      <c r="E60" s="14"/>
      <c r="F60" s="14"/>
      <c r="G60" s="14"/>
      <c r="H60" s="14"/>
      <c r="I60" s="14"/>
      <c r="J60" s="2"/>
    </row>
    <row r="61" spans="2:13" ht="26.25" customHeight="1" x14ac:dyDescent="0.2">
      <c r="B61" s="276" t="s">
        <v>5</v>
      </c>
      <c r="C61" s="276"/>
      <c r="D61" s="276"/>
      <c r="E61" s="276"/>
      <c r="F61" s="276"/>
      <c r="G61" s="276"/>
      <c r="H61" s="276"/>
      <c r="I61" s="276"/>
      <c r="J61" s="4"/>
    </row>
    <row r="62" spans="2:13" ht="42.75" x14ac:dyDescent="0.2">
      <c r="B62" s="6"/>
      <c r="C62" s="7" t="s">
        <v>12</v>
      </c>
      <c r="D62" s="7" t="s">
        <v>0</v>
      </c>
      <c r="E62" s="7" t="s">
        <v>1</v>
      </c>
      <c r="F62" s="7" t="s">
        <v>6</v>
      </c>
      <c r="G62" s="7" t="s">
        <v>9</v>
      </c>
      <c r="H62" s="7" t="s">
        <v>2</v>
      </c>
      <c r="I62" s="7" t="s">
        <v>11</v>
      </c>
      <c r="J62" s="7" t="s">
        <v>13</v>
      </c>
    </row>
    <row r="63" spans="2:13" ht="96.75" customHeight="1" x14ac:dyDescent="0.2">
      <c r="B63" s="209">
        <v>1</v>
      </c>
      <c r="C63" s="210" t="s">
        <v>126</v>
      </c>
      <c r="D63" s="211">
        <v>39811</v>
      </c>
      <c r="E63" s="211">
        <v>40422</v>
      </c>
      <c r="F63" s="212">
        <v>0.5</v>
      </c>
      <c r="G63" s="213" t="s">
        <v>80</v>
      </c>
      <c r="H63" s="210" t="s">
        <v>103</v>
      </c>
      <c r="I63" s="214">
        <v>1670017837</v>
      </c>
      <c r="J63" s="213"/>
      <c r="K63" s="270">
        <f>+I63/2</f>
        <v>835008918.5</v>
      </c>
    </row>
    <row r="64" spans="2:13" ht="98.25" customHeight="1" x14ac:dyDescent="0.2">
      <c r="B64" s="209">
        <v>2</v>
      </c>
      <c r="C64" s="210" t="s">
        <v>104</v>
      </c>
      <c r="D64" s="211">
        <v>39260</v>
      </c>
      <c r="E64" s="211">
        <v>39611</v>
      </c>
      <c r="F64" s="212">
        <v>1</v>
      </c>
      <c r="G64" s="213" t="s">
        <v>80</v>
      </c>
      <c r="H64" s="213" t="s">
        <v>103</v>
      </c>
      <c r="I64" s="214">
        <v>824806804</v>
      </c>
      <c r="J64" s="213"/>
      <c r="K64" s="270"/>
    </row>
    <row r="65" spans="2:11" ht="66.75" customHeight="1" x14ac:dyDescent="0.2">
      <c r="B65" s="209">
        <v>3</v>
      </c>
      <c r="C65" s="210" t="s">
        <v>151</v>
      </c>
      <c r="D65" s="211">
        <v>41493</v>
      </c>
      <c r="E65" s="211">
        <v>41677</v>
      </c>
      <c r="F65" s="212">
        <v>1</v>
      </c>
      <c r="G65" s="213" t="s">
        <v>105</v>
      </c>
      <c r="H65" s="210" t="s">
        <v>106</v>
      </c>
      <c r="I65" s="214">
        <v>2185255178.0999999</v>
      </c>
      <c r="J65" s="213"/>
    </row>
    <row r="66" spans="2:11" ht="31.5" customHeight="1" x14ac:dyDescent="0.2">
      <c r="B66" s="10"/>
      <c r="C66" s="4"/>
      <c r="D66" s="4"/>
      <c r="E66" s="4"/>
      <c r="F66" s="4"/>
      <c r="G66" s="277" t="s">
        <v>7</v>
      </c>
      <c r="H66" s="277"/>
      <c r="I66" s="15">
        <f>SUM(I63:I65)</f>
        <v>4680079819.1000004</v>
      </c>
    </row>
    <row r="67" spans="2:11" ht="31.5" customHeight="1" x14ac:dyDescent="0.2">
      <c r="B67" s="10"/>
      <c r="C67" s="4"/>
      <c r="D67" s="4"/>
      <c r="E67" s="4"/>
      <c r="F67" s="4"/>
      <c r="G67" s="11"/>
      <c r="H67" s="11"/>
      <c r="I67" s="12"/>
    </row>
    <row r="68" spans="2:11" ht="16.5" customHeight="1" x14ac:dyDescent="0.2"/>
    <row r="69" spans="2:11" ht="15.75" x14ac:dyDescent="0.2">
      <c r="B69" s="276" t="s">
        <v>8</v>
      </c>
      <c r="C69" s="276"/>
      <c r="D69" s="276"/>
      <c r="E69" s="276"/>
      <c r="F69" s="276"/>
      <c r="G69" s="276"/>
      <c r="H69" s="276"/>
      <c r="I69" s="276"/>
      <c r="J69" s="2"/>
    </row>
    <row r="70" spans="2:11" ht="45.75" customHeight="1" x14ac:dyDescent="0.2">
      <c r="B70" s="6"/>
      <c r="C70" s="7" t="s">
        <v>4</v>
      </c>
      <c r="D70" s="7" t="s">
        <v>12</v>
      </c>
      <c r="E70" s="7" t="s">
        <v>0</v>
      </c>
      <c r="F70" s="7" t="s">
        <v>1</v>
      </c>
      <c r="G70" s="7" t="s">
        <v>17</v>
      </c>
      <c r="H70" s="7" t="s">
        <v>9</v>
      </c>
      <c r="I70" s="7" t="s">
        <v>11</v>
      </c>
      <c r="J70" s="7" t="s">
        <v>2</v>
      </c>
      <c r="K70" s="7" t="s">
        <v>13</v>
      </c>
    </row>
    <row r="71" spans="2:11" ht="117" customHeight="1" x14ac:dyDescent="0.2">
      <c r="B71" s="8">
        <v>1</v>
      </c>
      <c r="C71" s="9" t="s">
        <v>107</v>
      </c>
      <c r="D71" s="65" t="s">
        <v>108</v>
      </c>
      <c r="E71" s="34">
        <v>39052</v>
      </c>
      <c r="F71" s="34">
        <v>40057</v>
      </c>
      <c r="G71" s="70">
        <v>1</v>
      </c>
      <c r="H71" s="197" t="s">
        <v>80</v>
      </c>
      <c r="I71" s="111">
        <v>1847142833</v>
      </c>
      <c r="J71" s="65" t="s">
        <v>109</v>
      </c>
      <c r="K71" s="9"/>
    </row>
    <row r="72" spans="2:11" ht="260.25" customHeight="1" x14ac:dyDescent="0.2">
      <c r="B72" s="8">
        <v>2</v>
      </c>
      <c r="C72" s="9" t="s">
        <v>107</v>
      </c>
      <c r="D72" s="65" t="s">
        <v>110</v>
      </c>
      <c r="E72" s="34">
        <v>39652</v>
      </c>
      <c r="F72" s="34">
        <v>40148</v>
      </c>
      <c r="G72" s="70">
        <v>1</v>
      </c>
      <c r="H72" s="197" t="s">
        <v>80</v>
      </c>
      <c r="I72" s="111">
        <v>1613281048.21</v>
      </c>
      <c r="J72" s="65" t="s">
        <v>111</v>
      </c>
      <c r="K72" s="9"/>
    </row>
    <row r="73" spans="2:11" x14ac:dyDescent="0.2">
      <c r="B73" s="8">
        <v>3</v>
      </c>
      <c r="C73" s="9"/>
      <c r="D73" s="9"/>
      <c r="E73" s="9"/>
      <c r="F73" s="9"/>
      <c r="G73" s="9"/>
      <c r="H73" s="9"/>
      <c r="I73" s="13"/>
      <c r="J73" s="9"/>
      <c r="K73" s="9"/>
    </row>
    <row r="74" spans="2:11" x14ac:dyDescent="0.2">
      <c r="B74" s="8">
        <v>4</v>
      </c>
      <c r="C74" s="9"/>
      <c r="D74" s="9"/>
      <c r="E74" s="9"/>
      <c r="F74" s="9"/>
      <c r="G74" s="9"/>
      <c r="H74" s="9"/>
      <c r="I74" s="13"/>
      <c r="J74" s="9"/>
      <c r="K74" s="9"/>
    </row>
    <row r="75" spans="2:11" ht="14.25" customHeight="1" x14ac:dyDescent="0.2">
      <c r="B75" s="10"/>
      <c r="C75" s="4"/>
      <c r="D75" s="4"/>
      <c r="E75" s="4"/>
      <c r="F75" s="4"/>
      <c r="G75" s="4"/>
      <c r="H75" s="4"/>
      <c r="I75" s="4"/>
    </row>
    <row r="76" spans="2:11" ht="29.25" customHeight="1" x14ac:dyDescent="0.2">
      <c r="B76" s="10"/>
      <c r="C76" s="4"/>
      <c r="D76" s="4"/>
      <c r="E76" s="4"/>
      <c r="F76" s="4"/>
      <c r="G76" s="277" t="s">
        <v>10</v>
      </c>
      <c r="H76" s="277"/>
      <c r="I76" s="15"/>
    </row>
    <row r="80" spans="2:11" ht="15.75" x14ac:dyDescent="0.2">
      <c r="B80" s="278" t="s">
        <v>21</v>
      </c>
      <c r="C80" s="278"/>
      <c r="D80" s="279" t="s">
        <v>112</v>
      </c>
      <c r="E80" s="279"/>
      <c r="F80" s="279"/>
      <c r="G80" s="279"/>
      <c r="H80" s="279"/>
      <c r="I80" s="279"/>
      <c r="J80" s="279"/>
    </row>
    <row r="81" spans="2:11" ht="15.75" x14ac:dyDescent="0.2">
      <c r="B81" s="278" t="s">
        <v>22</v>
      </c>
      <c r="C81" s="278"/>
      <c r="D81" s="279" t="s">
        <v>113</v>
      </c>
      <c r="E81" s="279"/>
      <c r="F81" s="279"/>
      <c r="G81" s="279"/>
      <c r="H81" s="279"/>
      <c r="I81" s="279"/>
      <c r="J81" s="279"/>
    </row>
    <row r="82" spans="2:11" ht="15.75" x14ac:dyDescent="0.2">
      <c r="B82" s="14"/>
      <c r="C82" s="14"/>
      <c r="D82" s="14"/>
      <c r="E82" s="14"/>
      <c r="F82" s="14"/>
      <c r="G82" s="14"/>
      <c r="H82" s="14"/>
      <c r="I82" s="14"/>
      <c r="J82" s="2"/>
    </row>
    <row r="83" spans="2:11" ht="15.75" x14ac:dyDescent="0.2">
      <c r="B83" s="14"/>
      <c r="C83" s="14"/>
      <c r="D83" s="14"/>
      <c r="E83" s="14"/>
      <c r="F83" s="14"/>
      <c r="G83" s="14"/>
      <c r="H83" s="14"/>
      <c r="I83" s="14"/>
      <c r="J83" s="2"/>
    </row>
    <row r="84" spans="2:11" ht="15.75" x14ac:dyDescent="0.2">
      <c r="B84" s="14"/>
      <c r="C84" s="14"/>
      <c r="D84" s="2"/>
      <c r="E84" s="14"/>
      <c r="F84" s="14"/>
      <c r="G84" s="14"/>
      <c r="H84" s="14"/>
      <c r="I84" s="14"/>
      <c r="J84" s="2"/>
    </row>
    <row r="85" spans="2:11" ht="26.25" customHeight="1" x14ac:dyDescent="0.2">
      <c r="B85" s="276" t="s">
        <v>5</v>
      </c>
      <c r="C85" s="276"/>
      <c r="D85" s="276"/>
      <c r="E85" s="276"/>
      <c r="F85" s="276"/>
      <c r="G85" s="276"/>
      <c r="H85" s="276"/>
      <c r="I85" s="276"/>
      <c r="J85" s="4"/>
    </row>
    <row r="86" spans="2:11" ht="42.75" x14ac:dyDescent="0.2">
      <c r="B86" s="6"/>
      <c r="C86" s="7" t="s">
        <v>12</v>
      </c>
      <c r="D86" s="7" t="s">
        <v>0</v>
      </c>
      <c r="E86" s="7" t="s">
        <v>1</v>
      </c>
      <c r="F86" s="7" t="s">
        <v>6</v>
      </c>
      <c r="G86" s="7" t="s">
        <v>9</v>
      </c>
      <c r="H86" s="7" t="s">
        <v>2</v>
      </c>
      <c r="I86" s="7" t="s">
        <v>11</v>
      </c>
      <c r="J86" s="7" t="s">
        <v>13</v>
      </c>
    </row>
    <row r="87" spans="2:11" ht="38.25" x14ac:dyDescent="0.2">
      <c r="B87" s="8">
        <v>1</v>
      </c>
      <c r="C87" s="65" t="s">
        <v>114</v>
      </c>
      <c r="D87" s="113">
        <v>39539</v>
      </c>
      <c r="E87" s="113">
        <v>39812</v>
      </c>
      <c r="F87" s="114">
        <v>0.5</v>
      </c>
      <c r="G87" s="65" t="s">
        <v>73</v>
      </c>
      <c r="H87" s="65" t="s">
        <v>118</v>
      </c>
      <c r="I87" s="115">
        <v>1492673500</v>
      </c>
      <c r="J87" s="65"/>
    </row>
    <row r="88" spans="2:11" ht="38.25" x14ac:dyDescent="0.2">
      <c r="B88" s="8">
        <v>2</v>
      </c>
      <c r="C88" s="65" t="s">
        <v>115</v>
      </c>
      <c r="D88" s="113">
        <v>39873</v>
      </c>
      <c r="E88" s="113">
        <v>40152</v>
      </c>
      <c r="F88" s="114">
        <v>1</v>
      </c>
      <c r="G88" s="65" t="s">
        <v>73</v>
      </c>
      <c r="H88" s="65" t="s">
        <v>119</v>
      </c>
      <c r="I88" s="115">
        <v>2685556855</v>
      </c>
      <c r="J88" s="65"/>
    </row>
    <row r="89" spans="2:11" ht="102" x14ac:dyDescent="0.2">
      <c r="B89" s="8">
        <v>3</v>
      </c>
      <c r="C89" s="65" t="s">
        <v>116</v>
      </c>
      <c r="D89" s="113">
        <v>40346</v>
      </c>
      <c r="E89" s="113">
        <v>40648</v>
      </c>
      <c r="F89" s="114">
        <v>1</v>
      </c>
      <c r="G89" s="65" t="s">
        <v>73</v>
      </c>
      <c r="H89" s="65" t="s">
        <v>118</v>
      </c>
      <c r="I89" s="115">
        <v>2818800000</v>
      </c>
      <c r="J89" s="65"/>
    </row>
    <row r="90" spans="2:11" ht="76.5" x14ac:dyDescent="0.2">
      <c r="B90" s="8">
        <v>4</v>
      </c>
      <c r="C90" s="65" t="s">
        <v>117</v>
      </c>
      <c r="D90" s="113">
        <v>40057</v>
      </c>
      <c r="E90" s="113">
        <v>40178</v>
      </c>
      <c r="F90" s="114">
        <v>1</v>
      </c>
      <c r="G90" s="65" t="s">
        <v>73</v>
      </c>
      <c r="H90" s="65" t="s">
        <v>118</v>
      </c>
      <c r="I90" s="115">
        <v>627549328</v>
      </c>
      <c r="J90" s="65"/>
    </row>
    <row r="91" spans="2:11" ht="31.5" customHeight="1" x14ac:dyDescent="0.2">
      <c r="B91" s="10"/>
      <c r="C91" s="4"/>
      <c r="D91" s="4"/>
      <c r="E91" s="4"/>
      <c r="F91" s="4"/>
      <c r="G91" s="277" t="s">
        <v>7</v>
      </c>
      <c r="H91" s="277"/>
      <c r="I91" s="15">
        <f>SUM(I87:I90)</f>
        <v>7624579683</v>
      </c>
    </row>
    <row r="92" spans="2:11" ht="31.5" customHeight="1" x14ac:dyDescent="0.2">
      <c r="B92" s="10"/>
      <c r="C92" s="4"/>
      <c r="D92" s="4"/>
      <c r="E92" s="4"/>
      <c r="F92" s="4"/>
      <c r="G92" s="11"/>
      <c r="H92" s="11"/>
      <c r="I92" s="12"/>
    </row>
    <row r="93" spans="2:11" ht="16.5" customHeight="1" x14ac:dyDescent="0.2"/>
    <row r="94" spans="2:11" ht="15.75" x14ac:dyDescent="0.2">
      <c r="B94" s="276" t="s">
        <v>8</v>
      </c>
      <c r="C94" s="276"/>
      <c r="D94" s="276"/>
      <c r="E94" s="276"/>
      <c r="F94" s="276"/>
      <c r="G94" s="276"/>
      <c r="H94" s="276"/>
      <c r="I94" s="276"/>
      <c r="J94" s="2"/>
    </row>
    <row r="95" spans="2:11" ht="45.75" customHeight="1" x14ac:dyDescent="0.2">
      <c r="B95" s="6"/>
      <c r="C95" s="7" t="s">
        <v>4</v>
      </c>
      <c r="D95" s="7" t="s">
        <v>12</v>
      </c>
      <c r="E95" s="7" t="s">
        <v>0</v>
      </c>
      <c r="F95" s="7" t="s">
        <v>1</v>
      </c>
      <c r="G95" s="7" t="s">
        <v>17</v>
      </c>
      <c r="H95" s="7" t="s">
        <v>9</v>
      </c>
      <c r="I95" s="7" t="s">
        <v>11</v>
      </c>
      <c r="J95" s="7" t="s">
        <v>2</v>
      </c>
      <c r="K95" s="7" t="s">
        <v>13</v>
      </c>
    </row>
    <row r="96" spans="2:11" ht="102" x14ac:dyDescent="0.2">
      <c r="B96" s="215">
        <v>1</v>
      </c>
      <c r="C96" s="216" t="s">
        <v>120</v>
      </c>
      <c r="D96" s="216" t="s">
        <v>122</v>
      </c>
      <c r="E96" s="217">
        <v>40785</v>
      </c>
      <c r="F96" s="217">
        <v>40997</v>
      </c>
      <c r="G96" s="218">
        <v>1</v>
      </c>
      <c r="H96" s="216" t="s">
        <v>124</v>
      </c>
      <c r="I96" s="219">
        <v>427018865</v>
      </c>
      <c r="J96" s="216" t="s">
        <v>125</v>
      </c>
      <c r="K96" s="216"/>
    </row>
    <row r="97" spans="2:11" ht="76.5" x14ac:dyDescent="0.2">
      <c r="B97" s="8">
        <v>2</v>
      </c>
      <c r="C97" s="65" t="s">
        <v>121</v>
      </c>
      <c r="D97" s="65" t="s">
        <v>123</v>
      </c>
      <c r="E97" s="113">
        <v>40119</v>
      </c>
      <c r="F97" s="113">
        <v>40152</v>
      </c>
      <c r="G97" s="65"/>
      <c r="H97" s="65" t="s">
        <v>73</v>
      </c>
      <c r="I97" s="116">
        <v>52563224</v>
      </c>
      <c r="J97" s="65" t="s">
        <v>119</v>
      </c>
      <c r="K97" s="65"/>
    </row>
    <row r="98" spans="2:11" x14ac:dyDescent="0.2">
      <c r="B98" s="8">
        <v>3</v>
      </c>
      <c r="C98" s="65"/>
      <c r="D98" s="65"/>
      <c r="E98" s="65"/>
      <c r="F98" s="65"/>
      <c r="G98" s="65"/>
      <c r="H98" s="65"/>
      <c r="I98" s="112"/>
      <c r="J98" s="65"/>
      <c r="K98" s="65"/>
    </row>
    <row r="99" spans="2:11" x14ac:dyDescent="0.2">
      <c r="B99" s="8">
        <v>4</v>
      </c>
      <c r="C99" s="65"/>
      <c r="D99" s="65"/>
      <c r="E99" s="65"/>
      <c r="F99" s="65"/>
      <c r="G99" s="65"/>
      <c r="H99" s="65"/>
      <c r="I99" s="112"/>
      <c r="J99" s="65"/>
      <c r="K99" s="65"/>
    </row>
    <row r="100" spans="2:11" ht="14.25" customHeight="1" x14ac:dyDescent="0.2">
      <c r="B100" s="10"/>
      <c r="C100" s="4"/>
      <c r="D100" s="4"/>
      <c r="E100" s="4"/>
      <c r="F100" s="4"/>
      <c r="G100" s="4"/>
      <c r="H100" s="4"/>
      <c r="I100" s="4"/>
    </row>
    <row r="101" spans="2:11" ht="29.25" customHeight="1" x14ac:dyDescent="0.2">
      <c r="B101" s="10"/>
      <c r="C101" s="4"/>
      <c r="D101" s="4"/>
      <c r="E101" s="4"/>
      <c r="F101" s="4"/>
      <c r="G101" s="277" t="s">
        <v>10</v>
      </c>
      <c r="H101" s="277"/>
      <c r="I101" s="15">
        <f>SUM(I96:I100)</f>
        <v>479582089</v>
      </c>
    </row>
  </sheetData>
  <mergeCells count="35">
    <mergeCell ref="B32:C32"/>
    <mergeCell ref="D32:J32"/>
    <mergeCell ref="B33:C33"/>
    <mergeCell ref="D33:J33"/>
    <mergeCell ref="B37:I37"/>
    <mergeCell ref="B3:J3"/>
    <mergeCell ref="B5:J5"/>
    <mergeCell ref="B4:J4"/>
    <mergeCell ref="G28:H28"/>
    <mergeCell ref="B8:C8"/>
    <mergeCell ref="B9:C9"/>
    <mergeCell ref="D8:J8"/>
    <mergeCell ref="D9:J9"/>
    <mergeCell ref="B13:I13"/>
    <mergeCell ref="G18:H18"/>
    <mergeCell ref="B21:I21"/>
    <mergeCell ref="G42:H42"/>
    <mergeCell ref="B45:I45"/>
    <mergeCell ref="G52:H52"/>
    <mergeCell ref="B56:C56"/>
    <mergeCell ref="D56:J56"/>
    <mergeCell ref="B57:C57"/>
    <mergeCell ref="D57:J57"/>
    <mergeCell ref="B61:I61"/>
    <mergeCell ref="G66:H66"/>
    <mergeCell ref="B69:I69"/>
    <mergeCell ref="B85:I85"/>
    <mergeCell ref="G91:H91"/>
    <mergeCell ref="B94:I94"/>
    <mergeCell ref="G101:H101"/>
    <mergeCell ref="G76:H76"/>
    <mergeCell ref="B80:C80"/>
    <mergeCell ref="D80:J80"/>
    <mergeCell ref="B81:C81"/>
    <mergeCell ref="D81:J81"/>
  </mergeCells>
  <phoneticPr fontId="10" type="noConversion"/>
  <pageMargins left="0.74803149606299213" right="0.74803149606299213" top="0.98425196850393704" bottom="0.98425196850393704" header="0.51181102362204722" footer="0.51181102362204722"/>
  <pageSetup scale="45" orientation="landscape" r:id="rId1"/>
  <headerFooter alignWithMargins="0"/>
  <rowBreaks count="3" manualBreakCount="3">
    <brk id="30" max="12" man="1"/>
    <brk id="54" max="12" man="1"/>
    <brk id="7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57"/>
  <sheetViews>
    <sheetView showGridLines="0" tabSelected="1" topLeftCell="A43" zoomScale="80" zoomScaleNormal="80" zoomScaleSheetLayoutView="40" zoomScalePageLayoutView="40" workbookViewId="0">
      <selection activeCell="B58" sqref="B58:J58"/>
    </sheetView>
  </sheetViews>
  <sheetFormatPr baseColWidth="10" defaultColWidth="11.42578125" defaultRowHeight="12.75" x14ac:dyDescent="0.2"/>
  <cols>
    <col min="1" max="1" width="6.5703125" style="16" customWidth="1"/>
    <col min="2" max="2" width="6" style="16" customWidth="1"/>
    <col min="3" max="3" width="49.28515625" style="16" customWidth="1"/>
    <col min="4" max="4" width="21" style="16" customWidth="1"/>
    <col min="5" max="5" width="23.140625" style="16" customWidth="1"/>
    <col min="6" max="6" width="28" style="16" customWidth="1"/>
    <col min="7" max="7" width="27.5703125" style="16" customWidth="1"/>
    <col min="8" max="8" width="22.42578125" style="16" bestFit="1" customWidth="1"/>
    <col min="9" max="9" width="22.28515625" style="16" customWidth="1"/>
    <col min="10" max="10" width="24.5703125" style="16" customWidth="1"/>
    <col min="11" max="11" width="21.5703125" style="16" customWidth="1"/>
    <col min="12" max="12" width="25" style="16" bestFit="1" customWidth="1"/>
    <col min="13" max="13" width="11.42578125" style="17"/>
    <col min="14" max="14" width="12.42578125" style="16" bestFit="1" customWidth="1"/>
    <col min="15" max="15" width="14.85546875" style="16" bestFit="1" customWidth="1"/>
    <col min="16" max="16384" width="11.42578125" style="16"/>
  </cols>
  <sheetData>
    <row r="2" spans="2:15" x14ac:dyDescent="0.2">
      <c r="L2" s="270" t="s">
        <v>30</v>
      </c>
    </row>
    <row r="3" spans="2:15" x14ac:dyDescent="0.2">
      <c r="B3" s="309" t="s">
        <v>18</v>
      </c>
      <c r="C3" s="310"/>
      <c r="D3" s="310"/>
      <c r="E3" s="310"/>
      <c r="F3" s="310"/>
      <c r="G3" s="310"/>
      <c r="H3" s="310"/>
      <c r="I3" s="310"/>
      <c r="J3" s="310"/>
      <c r="L3" s="270" t="s">
        <v>31</v>
      </c>
    </row>
    <row r="4" spans="2:15" ht="14.25" x14ac:dyDescent="0.2">
      <c r="B4" s="311"/>
      <c r="C4" s="311"/>
      <c r="D4" s="311"/>
      <c r="E4" s="311"/>
      <c r="F4" s="311"/>
      <c r="G4" s="311"/>
      <c r="H4" s="311"/>
      <c r="I4" s="311"/>
      <c r="J4" s="311"/>
      <c r="L4" s="271">
        <v>1129468000</v>
      </c>
    </row>
    <row r="5" spans="2:15" x14ac:dyDescent="0.2">
      <c r="B5" s="312" t="s">
        <v>3</v>
      </c>
      <c r="C5" s="312"/>
      <c r="D5" s="312"/>
      <c r="E5" s="312"/>
      <c r="F5" s="312"/>
      <c r="G5" s="312"/>
      <c r="H5" s="312"/>
      <c r="I5" s="312"/>
      <c r="J5" s="312"/>
      <c r="L5" s="272">
        <f>L4/N33</f>
        <v>1915.9762510602204</v>
      </c>
    </row>
    <row r="6" spans="2:15" x14ac:dyDescent="0.2">
      <c r="B6" s="41"/>
      <c r="C6" s="41"/>
      <c r="D6" s="41"/>
      <c r="E6" s="41"/>
      <c r="F6" s="41"/>
      <c r="G6" s="41"/>
      <c r="H6" s="41"/>
      <c r="I6" s="41"/>
      <c r="J6" s="41"/>
      <c r="L6" s="270"/>
    </row>
    <row r="7" spans="2:15" x14ac:dyDescent="0.2">
      <c r="B7" s="32"/>
      <c r="C7" s="32"/>
      <c r="D7" s="32"/>
      <c r="E7" s="32"/>
      <c r="F7" s="32"/>
      <c r="G7" s="32"/>
      <c r="H7" s="32"/>
      <c r="I7" s="32"/>
      <c r="J7" s="32"/>
      <c r="L7" s="270"/>
    </row>
    <row r="8" spans="2:15" ht="13.5" thickBot="1" x14ac:dyDescent="0.25">
      <c r="B8" s="33"/>
      <c r="C8" s="33" t="s">
        <v>20</v>
      </c>
      <c r="D8" s="305" t="str">
        <f>'Formato 6'!D8:J8</f>
        <v>CONSORCIO BTC</v>
      </c>
      <c r="E8" s="305"/>
      <c r="F8" s="305"/>
      <c r="G8" s="305"/>
      <c r="H8" s="305"/>
      <c r="I8" s="33"/>
      <c r="J8" s="33"/>
      <c r="L8" s="270"/>
    </row>
    <row r="9" spans="2:15" x14ac:dyDescent="0.2">
      <c r="B9" s="33"/>
      <c r="C9" s="33" t="s">
        <v>32</v>
      </c>
      <c r="D9" s="305" t="str">
        <f>'Formato 6'!D9:J9</f>
        <v>Bonus Banca de Inversión S.A,</v>
      </c>
      <c r="E9" s="305"/>
      <c r="F9" s="305"/>
      <c r="G9" s="305"/>
      <c r="H9" s="305"/>
      <c r="I9" s="33"/>
      <c r="J9" s="33"/>
      <c r="L9" s="270" t="s">
        <v>42</v>
      </c>
      <c r="M9" s="58" t="s">
        <v>67</v>
      </c>
      <c r="N9" s="59" t="s">
        <v>68</v>
      </c>
    </row>
    <row r="10" spans="2:15" ht="13.5" thickBot="1" x14ac:dyDescent="0.25">
      <c r="L10" s="270" t="s">
        <v>43</v>
      </c>
      <c r="M10" s="54">
        <v>1990</v>
      </c>
      <c r="N10" s="55">
        <v>41025</v>
      </c>
      <c r="O10" s="39"/>
    </row>
    <row r="11" spans="2:15" s="18" customFormat="1" ht="26.25" thickBot="1" x14ac:dyDescent="0.25">
      <c r="C11" s="288" t="s">
        <v>27</v>
      </c>
      <c r="D11" s="289" t="s">
        <v>28</v>
      </c>
      <c r="E11" s="28" t="s">
        <v>29</v>
      </c>
      <c r="F11" s="29" t="s">
        <v>33</v>
      </c>
      <c r="L11" s="273" t="s">
        <v>44</v>
      </c>
      <c r="M11" s="54">
        <v>1991</v>
      </c>
      <c r="N11" s="55">
        <v>51716</v>
      </c>
      <c r="O11" s="39"/>
    </row>
    <row r="12" spans="2:15" x14ac:dyDescent="0.2">
      <c r="C12" s="107"/>
      <c r="D12" s="108"/>
      <c r="E12" s="26"/>
      <c r="F12" s="27"/>
      <c r="L12" s="270" t="s">
        <v>45</v>
      </c>
      <c r="M12" s="54">
        <v>1992</v>
      </c>
      <c r="N12" s="55">
        <v>65190</v>
      </c>
      <c r="O12" s="39"/>
    </row>
    <row r="13" spans="2:15" x14ac:dyDescent="0.2">
      <c r="C13" s="290" t="s">
        <v>23</v>
      </c>
      <c r="D13" s="291">
        <v>0.6</v>
      </c>
      <c r="E13" s="20" t="s">
        <v>30</v>
      </c>
      <c r="F13" s="233" t="s">
        <v>30</v>
      </c>
      <c r="L13" s="270" t="s">
        <v>46</v>
      </c>
      <c r="M13" s="54">
        <v>1993</v>
      </c>
      <c r="N13" s="55">
        <v>81510</v>
      </c>
      <c r="O13" s="39"/>
    </row>
    <row r="14" spans="2:15" x14ac:dyDescent="0.2">
      <c r="C14" s="290" t="s">
        <v>25</v>
      </c>
      <c r="D14" s="291">
        <v>0.2</v>
      </c>
      <c r="E14" s="20" t="s">
        <v>30</v>
      </c>
      <c r="F14" s="22"/>
      <c r="L14" s="270" t="s">
        <v>47</v>
      </c>
      <c r="M14" s="54">
        <v>1994</v>
      </c>
      <c r="N14" s="55">
        <v>98700</v>
      </c>
      <c r="O14" s="39"/>
    </row>
    <row r="15" spans="2:15" ht="13.5" thickBot="1" x14ac:dyDescent="0.25">
      <c r="C15" s="292" t="s">
        <v>26</v>
      </c>
      <c r="D15" s="293">
        <v>0.2</v>
      </c>
      <c r="E15" s="24" t="s">
        <v>30</v>
      </c>
      <c r="F15" s="25"/>
      <c r="L15" s="270" t="s">
        <v>48</v>
      </c>
      <c r="M15" s="54">
        <v>1995</v>
      </c>
      <c r="N15" s="55">
        <v>118933</v>
      </c>
      <c r="O15" s="39"/>
    </row>
    <row r="16" spans="2:15" ht="13.5" thickBot="1" x14ac:dyDescent="0.25">
      <c r="L16" s="270" t="s">
        <v>49</v>
      </c>
      <c r="M16" s="54">
        <v>1996</v>
      </c>
      <c r="N16" s="55">
        <v>142125</v>
      </c>
      <c r="O16" s="39"/>
    </row>
    <row r="17" spans="2:15" ht="26.25" thickBot="1" x14ac:dyDescent="0.25">
      <c r="B17" s="84"/>
      <c r="C17" s="62" t="s">
        <v>12</v>
      </c>
      <c r="D17" s="85" t="s">
        <v>83</v>
      </c>
      <c r="E17" s="85" t="s">
        <v>84</v>
      </c>
      <c r="F17" s="86" t="s">
        <v>0</v>
      </c>
      <c r="G17" s="62" t="s">
        <v>1</v>
      </c>
      <c r="H17" s="62" t="s">
        <v>35</v>
      </c>
      <c r="I17" s="62" t="s">
        <v>16</v>
      </c>
      <c r="J17" s="35" t="s">
        <v>34</v>
      </c>
      <c r="L17" s="270" t="s">
        <v>50</v>
      </c>
      <c r="M17" s="54">
        <v>1997</v>
      </c>
      <c r="N17" s="55">
        <v>172005</v>
      </c>
      <c r="O17" s="39"/>
    </row>
    <row r="18" spans="2:15" ht="51" x14ac:dyDescent="0.2">
      <c r="B18" s="30">
        <v>1</v>
      </c>
      <c r="C18" s="72" t="str">
        <f>'Formato 6'!C15</f>
        <v>Apoyo a la gestion, para la asesoria tecnica, economica, financiera y juridica para la estructuracion e implementacion del plan 21 Mega - Obras 2008 - 2011 para el Municipio de Santiago de Cali</v>
      </c>
      <c r="D18" s="80"/>
      <c r="E18" s="80" t="s">
        <v>30</v>
      </c>
      <c r="F18" s="87">
        <f>'Formato 6'!D15</f>
        <v>39856</v>
      </c>
      <c r="G18" s="87">
        <f>'Formato 6'!E15</f>
        <v>40481</v>
      </c>
      <c r="H18" s="80" t="s">
        <v>30</v>
      </c>
      <c r="I18" s="88">
        <f>'Formato 6'!I15</f>
        <v>5710612666</v>
      </c>
      <c r="J18" s="89">
        <f>I18/N29</f>
        <v>11492.478699939626</v>
      </c>
      <c r="L18" s="270" t="s">
        <v>51</v>
      </c>
      <c r="M18" s="54">
        <v>1998</v>
      </c>
      <c r="N18" s="55">
        <v>203826</v>
      </c>
      <c r="O18" s="39"/>
    </row>
    <row r="19" spans="2:15" ht="63.75" x14ac:dyDescent="0.2">
      <c r="B19" s="21">
        <v>2</v>
      </c>
      <c r="C19" s="73" t="str">
        <f>'Formato 6'!C16</f>
        <v>Prestacion de servicios profesionales para la estructura tecnica legal y financiera y acompañamiento en el proceso precontractual del proyecto corredor portuario del Distrito de Barranquilla, de conformidad con el estudio previo y la propuesta</v>
      </c>
      <c r="D19" s="20"/>
      <c r="E19" s="20" t="s">
        <v>30</v>
      </c>
      <c r="F19" s="90">
        <f>'Formato 6'!D16</f>
        <v>40228</v>
      </c>
      <c r="G19" s="90">
        <f>'Formato 6'!E16</f>
        <v>40543</v>
      </c>
      <c r="H19" s="20" t="s">
        <v>30</v>
      </c>
      <c r="I19" s="91">
        <f>'Formato 6'!I16</f>
        <v>500000000</v>
      </c>
      <c r="J19" s="92">
        <f>I19/N30</f>
        <v>970.87378640776694</v>
      </c>
      <c r="L19" s="270" t="s">
        <v>52</v>
      </c>
      <c r="M19" s="54">
        <v>1999</v>
      </c>
      <c r="N19" s="55">
        <v>236460</v>
      </c>
      <c r="O19" s="39"/>
    </row>
    <row r="20" spans="2:15" ht="25.5" x14ac:dyDescent="0.2">
      <c r="B20" s="21">
        <v>3</v>
      </c>
      <c r="C20" s="73" t="str">
        <f>'Formato 6'!D23</f>
        <v>Estudio Previo del Corredor Segovia - Santo Tomé del Puerto</v>
      </c>
      <c r="D20" s="20" t="s">
        <v>30</v>
      </c>
      <c r="E20" s="20"/>
      <c r="F20" s="90">
        <f>'Formato 6'!E23</f>
        <v>39476</v>
      </c>
      <c r="G20" s="90">
        <f>'Formato 6'!F23</f>
        <v>40156</v>
      </c>
      <c r="H20" s="20" t="s">
        <v>30</v>
      </c>
      <c r="I20" s="91">
        <f>'Formato 6'!I23</f>
        <v>1386408984.29</v>
      </c>
      <c r="J20" s="92">
        <f>I20/N28</f>
        <v>3004.1364773347777</v>
      </c>
      <c r="L20" s="270" t="s">
        <v>53</v>
      </c>
      <c r="M20" s="54">
        <v>2000</v>
      </c>
      <c r="N20" s="55">
        <v>260100.00000000003</v>
      </c>
      <c r="O20" s="39"/>
    </row>
    <row r="21" spans="2:15" ht="51" x14ac:dyDescent="0.2">
      <c r="B21" s="21">
        <v>4</v>
      </c>
      <c r="C21" s="73" t="str">
        <f>'Formato 6'!D24</f>
        <v>Elaboracion de los Estudios y Diseños Urbanos, Paisajisticos, Arquitectonicos y Tecnicos para los Elementos del Sistema Estrategico de Transporte Publico de Pasajeros de Santa Marta S.E.T.P.</v>
      </c>
      <c r="D21" s="20" t="s">
        <v>30</v>
      </c>
      <c r="E21" s="20"/>
      <c r="F21" s="90">
        <f>'Formato 6'!E24</f>
        <v>40771</v>
      </c>
      <c r="G21" s="90">
        <f>'Formato 6'!F24</f>
        <v>41228</v>
      </c>
      <c r="H21" s="20" t="s">
        <v>30</v>
      </c>
      <c r="I21" s="91">
        <f>'Formato 6'!I24</f>
        <v>2392446871</v>
      </c>
      <c r="J21" s="92">
        <f>I21/N31</f>
        <v>4466.8537546676625</v>
      </c>
      <c r="L21" s="270" t="s">
        <v>54</v>
      </c>
      <c r="M21" s="54">
        <v>2001</v>
      </c>
      <c r="N21" s="55">
        <v>286000</v>
      </c>
      <c r="O21" s="39"/>
    </row>
    <row r="22" spans="2:15" x14ac:dyDescent="0.2">
      <c r="B22" s="21"/>
      <c r="C22" s="19"/>
      <c r="D22" s="75"/>
      <c r="E22" s="75"/>
      <c r="F22" s="74"/>
      <c r="G22" s="74"/>
      <c r="H22" s="75"/>
      <c r="I22" s="76"/>
      <c r="J22" s="82"/>
      <c r="L22" s="270" t="s">
        <v>55</v>
      </c>
      <c r="M22" s="54">
        <v>2002</v>
      </c>
      <c r="N22" s="55">
        <v>309000</v>
      </c>
      <c r="O22" s="39"/>
    </row>
    <row r="23" spans="2:15" ht="13.5" thickBot="1" x14ac:dyDescent="0.25">
      <c r="B23" s="23"/>
      <c r="C23" s="31"/>
      <c r="D23" s="78"/>
      <c r="E23" s="78"/>
      <c r="F23" s="77"/>
      <c r="G23" s="77"/>
      <c r="H23" s="78"/>
      <c r="I23" s="79"/>
      <c r="J23" s="83"/>
      <c r="L23" s="270" t="s">
        <v>56</v>
      </c>
      <c r="M23" s="54">
        <v>2003</v>
      </c>
      <c r="N23" s="55">
        <v>332000</v>
      </c>
      <c r="O23" s="39"/>
    </row>
    <row r="24" spans="2:15" ht="13.5" thickBot="1" x14ac:dyDescent="0.25">
      <c r="L24" s="270" t="s">
        <v>57</v>
      </c>
      <c r="M24" s="54">
        <v>2004</v>
      </c>
      <c r="N24" s="55">
        <v>358000</v>
      </c>
      <c r="O24" s="39"/>
    </row>
    <row r="25" spans="2:15" ht="13.5" thickBot="1" x14ac:dyDescent="0.25">
      <c r="E25" s="284"/>
      <c r="F25" s="284"/>
      <c r="G25" s="284"/>
      <c r="H25" s="38"/>
      <c r="I25" s="36" t="s">
        <v>36</v>
      </c>
      <c r="J25" s="37">
        <f>SUM(J18:J23)</f>
        <v>19934.342718349832</v>
      </c>
      <c r="L25" s="270" t="s">
        <v>58</v>
      </c>
      <c r="M25" s="54">
        <v>2005</v>
      </c>
      <c r="N25" s="55">
        <v>381500</v>
      </c>
      <c r="O25" s="39"/>
    </row>
    <row r="26" spans="2:15" x14ac:dyDescent="0.2">
      <c r="B26" s="284"/>
      <c r="C26" s="284"/>
      <c r="D26" s="302"/>
      <c r="E26" s="302"/>
      <c r="F26" s="38"/>
      <c r="G26" s="38"/>
      <c r="L26" s="270" t="s">
        <v>59</v>
      </c>
      <c r="M26" s="54">
        <v>2006</v>
      </c>
      <c r="N26" s="55">
        <v>408000</v>
      </c>
      <c r="O26" s="39"/>
    </row>
    <row r="27" spans="2:15" x14ac:dyDescent="0.2">
      <c r="G27" s="286" t="s">
        <v>37</v>
      </c>
      <c r="H27" s="286"/>
      <c r="I27" s="287"/>
      <c r="J27" s="40" t="str">
        <f>IF(J25&gt;(2*L5),"SI","NO")</f>
        <v>SI</v>
      </c>
      <c r="L27" s="270" t="s">
        <v>60</v>
      </c>
      <c r="M27" s="54">
        <v>2007</v>
      </c>
      <c r="N27" s="55">
        <v>433700</v>
      </c>
      <c r="O27" s="39"/>
    </row>
    <row r="28" spans="2:15" x14ac:dyDescent="0.2">
      <c r="L28" s="270" t="s">
        <v>61</v>
      </c>
      <c r="M28" s="54">
        <v>2008</v>
      </c>
      <c r="N28" s="55">
        <v>461500</v>
      </c>
      <c r="O28" s="39"/>
    </row>
    <row r="29" spans="2:15" ht="18" x14ac:dyDescent="0.2">
      <c r="C29" s="303" t="s">
        <v>38</v>
      </c>
      <c r="D29" s="303"/>
      <c r="E29" s="303"/>
      <c r="F29" s="42" t="str">
        <f>IF(AND(E13="SI",E14="SI",E15="SI",F13="SI",J27="SI"),"SI","NO")</f>
        <v>SI</v>
      </c>
      <c r="L29" s="270" t="s">
        <v>62</v>
      </c>
      <c r="M29" s="54">
        <v>2009</v>
      </c>
      <c r="N29" s="55">
        <v>496900</v>
      </c>
      <c r="O29" s="39"/>
    </row>
    <row r="30" spans="2:15" x14ac:dyDescent="0.2">
      <c r="L30" s="270" t="s">
        <v>63</v>
      </c>
      <c r="M30" s="54">
        <v>2010</v>
      </c>
      <c r="N30" s="55">
        <v>515000</v>
      </c>
      <c r="O30" s="39"/>
    </row>
    <row r="31" spans="2:15" x14ac:dyDescent="0.2">
      <c r="L31" s="270" t="s">
        <v>64</v>
      </c>
      <c r="M31" s="54">
        <v>2011</v>
      </c>
      <c r="N31" s="55">
        <v>535600</v>
      </c>
      <c r="O31" s="39"/>
    </row>
    <row r="32" spans="2:15" x14ac:dyDescent="0.2">
      <c r="B32" s="63"/>
      <c r="C32" s="63" t="s">
        <v>20</v>
      </c>
      <c r="D32" s="305" t="str">
        <f>'Formato 6'!D32:J32</f>
        <v>UNIÓN TEMPORAL EVALUACIÓN 7 APPS</v>
      </c>
      <c r="E32" s="305"/>
      <c r="F32" s="305"/>
      <c r="G32" s="305"/>
      <c r="H32" s="305"/>
      <c r="I32" s="63"/>
      <c r="J32" s="63"/>
      <c r="L32" s="270" t="s">
        <v>65</v>
      </c>
      <c r="M32" s="54">
        <v>2012</v>
      </c>
      <c r="N32" s="55">
        <v>566700</v>
      </c>
      <c r="O32" s="39"/>
    </row>
    <row r="33" spans="2:15" ht="13.5" thickBot="1" x14ac:dyDescent="0.25">
      <c r="B33" s="63"/>
      <c r="C33" s="63" t="s">
        <v>32</v>
      </c>
      <c r="D33" s="305" t="str">
        <f>'Formato 6'!D33:J33</f>
        <v>BATEMAN INGENIERÍA S.A.</v>
      </c>
      <c r="E33" s="305"/>
      <c r="F33" s="305"/>
      <c r="G33" s="305"/>
      <c r="H33" s="305"/>
      <c r="I33" s="63"/>
      <c r="J33" s="63"/>
      <c r="L33" s="270" t="s">
        <v>66</v>
      </c>
      <c r="M33" s="56">
        <v>2013</v>
      </c>
      <c r="N33" s="57">
        <v>589500</v>
      </c>
      <c r="O33" s="39"/>
    </row>
    <row r="34" spans="2:15" ht="13.5" thickBot="1" x14ac:dyDescent="0.25"/>
    <row r="35" spans="2:15" s="18" customFormat="1" ht="26.25" thickBot="1" x14ac:dyDescent="0.25">
      <c r="C35" s="288" t="s">
        <v>27</v>
      </c>
      <c r="D35" s="289"/>
      <c r="E35" s="28" t="s">
        <v>29</v>
      </c>
      <c r="F35" s="29" t="s">
        <v>33</v>
      </c>
    </row>
    <row r="36" spans="2:15" x14ac:dyDescent="0.2">
      <c r="C36" s="107"/>
      <c r="D36" s="108"/>
      <c r="E36" s="26"/>
      <c r="F36" s="27"/>
    </row>
    <row r="37" spans="2:15" x14ac:dyDescent="0.2">
      <c r="C37" s="290" t="str">
        <f>D33</f>
        <v>BATEMAN INGENIERÍA S.A.</v>
      </c>
      <c r="D37" s="291"/>
      <c r="E37" s="20" t="s">
        <v>30</v>
      </c>
      <c r="F37" s="22" t="s">
        <v>30</v>
      </c>
    </row>
    <row r="38" spans="2:15" x14ac:dyDescent="0.2">
      <c r="C38" s="290" t="str">
        <f>'Formato 6'!C47</f>
        <v>AFH CONSULTORES Y ASOCIADOS SC COLOMBIA</v>
      </c>
      <c r="D38" s="291"/>
      <c r="E38" s="20" t="s">
        <v>31</v>
      </c>
      <c r="F38" s="22"/>
    </row>
    <row r="39" spans="2:15" ht="13.5" thickBot="1" x14ac:dyDescent="0.25">
      <c r="C39" s="292" t="str">
        <f>'Formato 6'!C48</f>
        <v>ESTRUCTURAS EN FINANZAS S.A.</v>
      </c>
      <c r="D39" s="293"/>
      <c r="E39" s="24" t="s">
        <v>30</v>
      </c>
      <c r="F39" s="25"/>
    </row>
    <row r="40" spans="2:15" ht="13.5" thickBot="1" x14ac:dyDescent="0.25"/>
    <row r="41" spans="2:15" ht="26.25" thickBot="1" x14ac:dyDescent="0.25">
      <c r="B41" s="84"/>
      <c r="C41" s="62" t="s">
        <v>12</v>
      </c>
      <c r="D41" s="85" t="s">
        <v>83</v>
      </c>
      <c r="E41" s="85" t="s">
        <v>84</v>
      </c>
      <c r="F41" s="86" t="s">
        <v>0</v>
      </c>
      <c r="G41" s="62" t="s">
        <v>1</v>
      </c>
      <c r="H41" s="62" t="s">
        <v>35</v>
      </c>
      <c r="I41" s="62" t="s">
        <v>16</v>
      </c>
      <c r="J41" s="35" t="s">
        <v>34</v>
      </c>
    </row>
    <row r="42" spans="2:15" ht="76.5" x14ac:dyDescent="0.2">
      <c r="B42" s="109">
        <v>1</v>
      </c>
      <c r="C42" s="72" t="str">
        <f>'Formato 6'!C39</f>
        <v xml:space="preserve">ANALISIS Y ESTUDIO DE LAS VIAS DE ACCESO DEL SUR Y SUR OCCIDENTE DE BOGOTA Y LOS ESTUDIOS PARA LA CONCESION DE LA CARRETERA AVENIDA BOYACA - BOSA - GRANADA - GIRARDOT EN EL DEPARTAMENTO DE CUNDINAMARCA. </v>
      </c>
      <c r="D42" s="80" t="s">
        <v>30</v>
      </c>
      <c r="E42" s="80"/>
      <c r="F42" s="87">
        <f>'Formato 6'!D39</f>
        <v>35774</v>
      </c>
      <c r="G42" s="87">
        <f>'Formato 6'!E39</f>
        <v>36086</v>
      </c>
      <c r="H42" s="80" t="s">
        <v>30</v>
      </c>
      <c r="I42" s="88">
        <f>'Formato 6'!I39</f>
        <v>309313310.94999999</v>
      </c>
      <c r="J42" s="89">
        <f>I42/N17</f>
        <v>1798.2809275893142</v>
      </c>
    </row>
    <row r="43" spans="2:15" ht="102" x14ac:dyDescent="0.2">
      <c r="B43" s="54">
        <v>2</v>
      </c>
      <c r="C43" s="73" t="str">
        <f>'Formato 6'!C40</f>
        <v xml:space="preserve">ESTUDIOS Y DISEÑOS DEFINITIVOS DE LA SEGUNDA CALZADA O PAR VIAL A LA CARRETERA LOS ALPES – VILLETA (5008A) INCLUIDO EL DISEÑO DE LA VARIANTE POR EL MUNICIPIO DE VILLETA Y LOS PASOS O VARIANTES POR LOS MUNICIPIOS DE SASAIMA Y ALBÁN Y SUS CONEXIONES, ASÍ COMO EL INTERCAMBIADOR EN LA INTERSECCIÓN CHUGUACAL </v>
      </c>
      <c r="D43" s="20" t="s">
        <v>30</v>
      </c>
      <c r="E43" s="20"/>
      <c r="F43" s="90">
        <f>'Formato 6'!D40</f>
        <v>40330</v>
      </c>
      <c r="G43" s="90">
        <f>'Formato 6'!E40</f>
        <v>40510</v>
      </c>
      <c r="H43" s="20" t="s">
        <v>30</v>
      </c>
      <c r="I43" s="91">
        <f>'Formato 6'!I40</f>
        <v>1589250512</v>
      </c>
      <c r="J43" s="92">
        <f>I43/N30</f>
        <v>3085.9233242718446</v>
      </c>
    </row>
    <row r="44" spans="2:15" ht="63.75" x14ac:dyDescent="0.2">
      <c r="B44" s="54">
        <v>3</v>
      </c>
      <c r="C44" s="73" t="str">
        <f>'Formato 6'!C41</f>
        <v>ESTUDIOS Y DISEÑOS DE LA AVENIDA NORTE -QUITO-SUR (NQS) TRAMO CALLE 147 HASTA FIN DEL PERÍMETRO URBANO DE CONFORMIDAD CON LA PROPUESTA PRESENTADA EL 3 DE DICIEMBRE DE 1998</v>
      </c>
      <c r="D44" s="20" t="s">
        <v>30</v>
      </c>
      <c r="E44" s="20"/>
      <c r="F44" s="90">
        <f>'Formato 6'!D41</f>
        <v>36294</v>
      </c>
      <c r="G44" s="90">
        <f>'Formato 6'!E41</f>
        <v>36539</v>
      </c>
      <c r="H44" s="20" t="s">
        <v>30</v>
      </c>
      <c r="I44" s="91">
        <f>'Formato 6'!I41</f>
        <v>640244566</v>
      </c>
      <c r="J44" s="92">
        <f>I44/N19</f>
        <v>2707.6231328765966</v>
      </c>
    </row>
    <row r="45" spans="2:15" ht="76.5" x14ac:dyDescent="0.2">
      <c r="B45" s="242">
        <v>4</v>
      </c>
      <c r="C45" s="235" t="str">
        <f>'Formato 6'!D47</f>
        <v>Servicio de un asesor y agente coordinador en el proceso de Licitación de un contrato de cesión parcial de derechos de concesión para el diseño, construcción, equipamiento y el derecho de uso, aprovechamiento y explotación de una nueva terminal especializada de contenedores en el Puerto de Manzanillo.</v>
      </c>
      <c r="D45" s="236"/>
      <c r="E45" s="236"/>
      <c r="F45" s="237">
        <f>'Formato 6'!E47</f>
        <v>39581</v>
      </c>
      <c r="G45" s="237">
        <f>'Formato 6'!F47</f>
        <v>40329</v>
      </c>
      <c r="H45" s="236" t="s">
        <v>30</v>
      </c>
      <c r="I45" s="238">
        <f>'Formato 6'!I47</f>
        <v>1388551180.8</v>
      </c>
      <c r="J45" s="239"/>
    </row>
    <row r="46" spans="2:15" s="97" customFormat="1" ht="76.5" x14ac:dyDescent="0.2">
      <c r="B46" s="110">
        <v>5</v>
      </c>
      <c r="C46" s="73" t="str">
        <f>'Formato 6'!D48</f>
        <v>Estructuración financiera, legal y técnica y puesta en marcha del proceso de integración y concesión de los aeropuertos Camilo Daza de Cúcuta, Palonegro de Bucaramanga, Yariguíes de Barrancabermeja, Alfonso López de Valledupar, Simón Bolívar de Santa Marta y Almirante Padilla de Riohacha.</v>
      </c>
      <c r="D46" s="104"/>
      <c r="E46" s="104" t="s">
        <v>30</v>
      </c>
      <c r="F46" s="105">
        <f>'Formato 6'!E48</f>
        <v>39834</v>
      </c>
      <c r="G46" s="105">
        <f>'Formato 6'!F48</f>
        <v>40703</v>
      </c>
      <c r="H46" s="104" t="s">
        <v>30</v>
      </c>
      <c r="I46" s="91">
        <f>'Formato 6'!I48</f>
        <v>2334754003</v>
      </c>
      <c r="J46" s="106">
        <f>I46/N29</f>
        <v>4698.6395713423226</v>
      </c>
      <c r="M46" s="18"/>
    </row>
    <row r="47" spans="2:15" s="97" customFormat="1" ht="13.5" thickBot="1" x14ac:dyDescent="0.25">
      <c r="B47" s="98"/>
      <c r="C47" s="99"/>
      <c r="D47" s="100"/>
      <c r="E47" s="100"/>
      <c r="F47" s="101"/>
      <c r="G47" s="101"/>
      <c r="H47" s="100"/>
      <c r="I47" s="102"/>
      <c r="J47" s="103"/>
      <c r="M47" s="18"/>
    </row>
    <row r="48" spans="2:15" ht="13.5" thickBot="1" x14ac:dyDescent="0.25"/>
    <row r="49" spans="2:10" ht="13.5" thickBot="1" x14ac:dyDescent="0.25">
      <c r="E49" s="284"/>
      <c r="F49" s="284"/>
      <c r="G49" s="284"/>
      <c r="H49" s="38"/>
      <c r="I49" s="36" t="s">
        <v>36</v>
      </c>
      <c r="J49" s="37">
        <f>SUM(J42:J47)</f>
        <v>12290.466956080078</v>
      </c>
    </row>
    <row r="50" spans="2:10" x14ac:dyDescent="0.2">
      <c r="B50" s="284"/>
      <c r="C50" s="284"/>
      <c r="D50" s="302"/>
      <c r="E50" s="302"/>
      <c r="F50" s="38"/>
      <c r="G50" s="38"/>
    </row>
    <row r="51" spans="2:10" x14ac:dyDescent="0.2">
      <c r="G51" s="286" t="s">
        <v>37</v>
      </c>
      <c r="H51" s="286"/>
      <c r="I51" s="287"/>
      <c r="J51" s="40" t="str">
        <f>IF(J49&gt;(2*L5),"SI","NO")</f>
        <v>SI</v>
      </c>
    </row>
    <row r="53" spans="2:10" ht="18" x14ac:dyDescent="0.2">
      <c r="C53" s="303" t="s">
        <v>38</v>
      </c>
      <c r="D53" s="303"/>
      <c r="E53" s="303"/>
      <c r="F53" s="61" t="str">
        <f>IF(AND(E37="SI",E38="SI",E39="SI",F37="SI",J51="SI"),"SI","NO")</f>
        <v>NO</v>
      </c>
    </row>
    <row r="57" spans="2:10" ht="15" x14ac:dyDescent="0.2">
      <c r="B57" s="251" t="s">
        <v>162</v>
      </c>
    </row>
    <row r="58" spans="2:10" ht="54" customHeight="1" x14ac:dyDescent="0.2">
      <c r="B58" s="307" t="s">
        <v>172</v>
      </c>
      <c r="C58" s="307"/>
      <c r="D58" s="307"/>
      <c r="E58" s="307"/>
      <c r="F58" s="307"/>
      <c r="G58" s="307"/>
      <c r="H58" s="307"/>
      <c r="I58" s="307"/>
      <c r="J58" s="307"/>
    </row>
    <row r="63" spans="2:10" x14ac:dyDescent="0.2">
      <c r="B63" s="63"/>
      <c r="C63" s="63" t="s">
        <v>20</v>
      </c>
      <c r="D63" s="305" t="str">
        <f>'Formato 6'!D56:J56</f>
        <v>UNION TEMPORAL DELOITTE ADVISORY - ESTEYCO</v>
      </c>
      <c r="E63" s="305"/>
      <c r="F63" s="305"/>
      <c r="G63" s="305"/>
      <c r="H63" s="305"/>
      <c r="I63" s="63"/>
      <c r="J63" s="63"/>
    </row>
    <row r="64" spans="2:10" x14ac:dyDescent="0.2">
      <c r="B64" s="63"/>
      <c r="C64" s="63" t="s">
        <v>32</v>
      </c>
      <c r="D64" s="305" t="str">
        <f>'Formato 6'!D57:J57</f>
        <v>ESTEYCO SUCURSAL COLOMBIA</v>
      </c>
      <c r="E64" s="305"/>
      <c r="F64" s="305"/>
      <c r="G64" s="305"/>
      <c r="H64" s="305"/>
      <c r="I64" s="63"/>
      <c r="J64" s="63"/>
    </row>
    <row r="65" spans="2:13" ht="13.5" thickBot="1" x14ac:dyDescent="0.25"/>
    <row r="66" spans="2:13" s="18" customFormat="1" ht="26.25" thickBot="1" x14ac:dyDescent="0.25">
      <c r="C66" s="288" t="s">
        <v>27</v>
      </c>
      <c r="D66" s="289"/>
      <c r="E66" s="28" t="s">
        <v>29</v>
      </c>
      <c r="F66" s="29" t="s">
        <v>33</v>
      </c>
    </row>
    <row r="67" spans="2:13" x14ac:dyDescent="0.2">
      <c r="C67" s="107"/>
      <c r="D67" s="108"/>
      <c r="E67" s="26"/>
      <c r="F67" s="27"/>
    </row>
    <row r="68" spans="2:13" x14ac:dyDescent="0.2">
      <c r="C68" s="290" t="str">
        <f>D64</f>
        <v>ESTEYCO SUCURSAL COLOMBIA</v>
      </c>
      <c r="D68" s="291"/>
      <c r="E68" s="20" t="s">
        <v>30</v>
      </c>
      <c r="F68" s="22" t="s">
        <v>30</v>
      </c>
    </row>
    <row r="69" spans="2:13" x14ac:dyDescent="0.2">
      <c r="C69" s="290" t="str">
        <f>'Formato 6'!C71</f>
        <v>DELOITTE ADVISORY</v>
      </c>
      <c r="D69" s="291"/>
      <c r="E69" s="20" t="s">
        <v>30</v>
      </c>
      <c r="F69" s="22"/>
    </row>
    <row r="70" spans="2:13" ht="13.5" thickBot="1" x14ac:dyDescent="0.25">
      <c r="C70" s="292"/>
      <c r="D70" s="293"/>
      <c r="E70" s="24"/>
      <c r="F70" s="25"/>
    </row>
    <row r="71" spans="2:13" ht="13.5" thickBot="1" x14ac:dyDescent="0.25"/>
    <row r="72" spans="2:13" ht="26.25" thickBot="1" x14ac:dyDescent="0.25">
      <c r="B72" s="84"/>
      <c r="C72" s="62" t="s">
        <v>12</v>
      </c>
      <c r="D72" s="85" t="s">
        <v>83</v>
      </c>
      <c r="E72" s="85" t="s">
        <v>84</v>
      </c>
      <c r="F72" s="86" t="s">
        <v>0</v>
      </c>
      <c r="G72" s="62" t="s">
        <v>1</v>
      </c>
      <c r="H72" s="62" t="s">
        <v>35</v>
      </c>
      <c r="I72" s="62" t="s">
        <v>16</v>
      </c>
      <c r="J72" s="35" t="s">
        <v>34</v>
      </c>
    </row>
    <row r="73" spans="2:13" ht="63.75" x14ac:dyDescent="0.2">
      <c r="B73" s="30">
        <v>1</v>
      </c>
      <c r="C73" s="72" t="str">
        <f>'Formato 6'!C63</f>
        <v>Consultoria y Asistencia Tecnica para la redaccion del "Estudio Informativo de mejora general. Nueva Ronda del Maresme. Mejora de la accesibilidad al Maresme, desde la B-20/C-31 al inicio de la variante de Mataró. Tramo: Montgat-Cabrera de Mar". Clave: EI-NB-08060</v>
      </c>
      <c r="D73" s="80" t="s">
        <v>30</v>
      </c>
      <c r="E73" s="80"/>
      <c r="F73" s="87">
        <f>'Formato 6'!D63</f>
        <v>39811</v>
      </c>
      <c r="G73" s="87">
        <f>'Formato 6'!E63</f>
        <v>40422</v>
      </c>
      <c r="H73" s="80" t="s">
        <v>30</v>
      </c>
      <c r="I73" s="88">
        <f>'Formato 6'!I63</f>
        <v>1670017837</v>
      </c>
      <c r="J73" s="89">
        <f>I73/N28</f>
        <v>3618.6735362946911</v>
      </c>
    </row>
    <row r="74" spans="2:13" ht="63.75" x14ac:dyDescent="0.2">
      <c r="B74" s="21">
        <v>2</v>
      </c>
      <c r="C74" s="73" t="str">
        <f>'Formato 6'!C64</f>
        <v>Asistencia tecnica para la redacción del proyecto constructivo/estudio informativo/estudio de impacto ambiental del: "Estudio de vialidad conexión Vallés Occidental - Vallés Oriental. Tramos: Sabadell - La Roca del Vallés", clave: EV-NB-06160".</v>
      </c>
      <c r="D74" s="20" t="s">
        <v>30</v>
      </c>
      <c r="E74" s="20"/>
      <c r="F74" s="90">
        <f>'Formato 6'!D64</f>
        <v>39260</v>
      </c>
      <c r="G74" s="90">
        <f>'Formato 6'!E64</f>
        <v>39611</v>
      </c>
      <c r="H74" s="20" t="s">
        <v>30</v>
      </c>
      <c r="I74" s="91">
        <f>'Formato 6'!I64</f>
        <v>824806804</v>
      </c>
      <c r="J74" s="92">
        <f>I74/N27</f>
        <v>1901.7911090615632</v>
      </c>
    </row>
    <row r="75" spans="2:13" s="240" customFormat="1" ht="51" x14ac:dyDescent="0.2">
      <c r="B75" s="234">
        <v>3</v>
      </c>
      <c r="C75" s="235" t="str">
        <f>'Formato 6'!C65</f>
        <v>Proyecto ejecutivo - Ingeniería de detalle correspondiente a la concesión "Mejoramiento y conservación de la ruta 43 de la Región de Coquimbo Tramo la Serena - Ovalle, Chile".</v>
      </c>
      <c r="D75" s="236" t="s">
        <v>31</v>
      </c>
      <c r="E75" s="236"/>
      <c r="F75" s="237">
        <f>'Formato 6'!D65</f>
        <v>41493</v>
      </c>
      <c r="G75" s="237">
        <f>'Formato 6'!E65</f>
        <v>41677</v>
      </c>
      <c r="H75" s="236" t="s">
        <v>30</v>
      </c>
      <c r="I75" s="238">
        <f>'Formato 6'!I65</f>
        <v>2185255178.0999999</v>
      </c>
      <c r="J75" s="239"/>
      <c r="M75" s="241"/>
    </row>
    <row r="76" spans="2:13" ht="51" x14ac:dyDescent="0.2">
      <c r="B76" s="21">
        <v>4</v>
      </c>
      <c r="C76" s="73" t="str">
        <f>'Formato 6'!D71</f>
        <v>Analisis de viabilidad financiera y estructuración del esquema APP para la promoción de las autovías de "La Sagra" y "IV Centenario" en la región de Castilla - La Macha.</v>
      </c>
      <c r="D76" s="20"/>
      <c r="E76" s="20" t="s">
        <v>30</v>
      </c>
      <c r="F76" s="90">
        <f>'Formato 6'!E71</f>
        <v>39052</v>
      </c>
      <c r="G76" s="90">
        <f>'Formato 6'!F71</f>
        <v>40057</v>
      </c>
      <c r="H76" s="20" t="s">
        <v>30</v>
      </c>
      <c r="I76" s="91">
        <f>'Formato 6'!I71</f>
        <v>1847142833</v>
      </c>
      <c r="J76" s="92">
        <f>I76/N26</f>
        <v>4527.3108651960783</v>
      </c>
    </row>
    <row r="77" spans="2:13" ht="127.5" x14ac:dyDescent="0.2">
      <c r="B77" s="234">
        <v>5</v>
      </c>
      <c r="C77" s="235" t="str">
        <f>'Formato 6'!D72</f>
        <v>Analisis de viabilidad y estructuración juridico - financiera y Project Finance de las cocnesiones de obra pública para la redacción de proyectos, ejecución de obras y mantenimiento y conservación de los sectores de la red mallada estructurante de la Comunidad Autónoma de Aragón. Y la redacción de estudios de tráfico de los sectores y redacción de los pliegos de cláusulas administrativas particulares y plegos de condiciones técncias particulares de la concesión (AREA FINANCIERA)</v>
      </c>
      <c r="D77" s="243"/>
      <c r="E77" s="243" t="s">
        <v>31</v>
      </c>
      <c r="F77" s="244">
        <f>'Formato 6'!E72</f>
        <v>39652</v>
      </c>
      <c r="G77" s="244">
        <f>'Formato 6'!F72</f>
        <v>40148</v>
      </c>
      <c r="H77" s="243" t="s">
        <v>30</v>
      </c>
      <c r="I77" s="238">
        <f>'Formato 6'!I72</f>
        <v>1613281048.21</v>
      </c>
      <c r="J77" s="239"/>
    </row>
    <row r="78" spans="2:13" ht="13.5" thickBot="1" x14ac:dyDescent="0.25">
      <c r="B78" s="23"/>
      <c r="C78" s="31"/>
      <c r="D78" s="78"/>
      <c r="E78" s="78"/>
      <c r="F78" s="77"/>
      <c r="G78" s="77"/>
      <c r="H78" s="78"/>
      <c r="I78" s="79"/>
      <c r="J78" s="196">
        <f>I78/N33</f>
        <v>0</v>
      </c>
    </row>
    <row r="79" spans="2:13" ht="13.5" thickBot="1" x14ac:dyDescent="0.25"/>
    <row r="80" spans="2:13" ht="13.5" thickBot="1" x14ac:dyDescent="0.25">
      <c r="E80" s="284"/>
      <c r="F80" s="284"/>
      <c r="G80" s="284"/>
      <c r="H80" s="38"/>
      <c r="I80" s="36" t="s">
        <v>36</v>
      </c>
      <c r="J80" s="37">
        <f>SUM(J73:J78)</f>
        <v>10047.775510552332</v>
      </c>
    </row>
    <row r="81" spans="2:10" x14ac:dyDescent="0.2">
      <c r="B81" s="284"/>
      <c r="C81" s="284"/>
      <c r="D81" s="302"/>
      <c r="E81" s="302"/>
      <c r="F81" s="38"/>
      <c r="G81" s="38"/>
    </row>
    <row r="82" spans="2:10" x14ac:dyDescent="0.2">
      <c r="G82" s="286" t="s">
        <v>37</v>
      </c>
      <c r="H82" s="286"/>
      <c r="I82" s="287"/>
      <c r="J82" s="40" t="str">
        <f>IF(J80&gt;(2*L5),"SI","NO")</f>
        <v>SI</v>
      </c>
    </row>
    <row r="84" spans="2:10" ht="18" x14ac:dyDescent="0.2">
      <c r="C84" s="303" t="s">
        <v>38</v>
      </c>
      <c r="D84" s="303"/>
      <c r="E84" s="303"/>
      <c r="F84" s="61" t="str">
        <f>IF(AND(E68="SI",E69="SI",F68="SI",J82="SI"),"SI","NO")</f>
        <v>SI</v>
      </c>
    </row>
    <row r="88" spans="2:10" ht="15" x14ac:dyDescent="0.2">
      <c r="B88" s="251" t="s">
        <v>162</v>
      </c>
    </row>
    <row r="89" spans="2:10" ht="129.75" customHeight="1" x14ac:dyDescent="0.2">
      <c r="B89" s="307" t="s">
        <v>173</v>
      </c>
      <c r="C89" s="307"/>
      <c r="D89" s="307"/>
      <c r="E89" s="307"/>
      <c r="F89" s="307"/>
      <c r="G89" s="307"/>
      <c r="H89" s="307"/>
      <c r="I89" s="307"/>
      <c r="J89" s="307"/>
    </row>
    <row r="90" spans="2:10" ht="38.25" customHeight="1" x14ac:dyDescent="0.2">
      <c r="B90" s="307" t="s">
        <v>169</v>
      </c>
      <c r="C90" s="307"/>
      <c r="D90" s="307"/>
      <c r="E90" s="307"/>
      <c r="F90" s="307"/>
      <c r="G90" s="307"/>
      <c r="H90" s="307"/>
      <c r="I90" s="307"/>
      <c r="J90" s="307"/>
    </row>
    <row r="95" spans="2:10" x14ac:dyDescent="0.2">
      <c r="B95" s="189"/>
      <c r="C95" s="189" t="s">
        <v>20</v>
      </c>
      <c r="D95" s="305" t="str">
        <f>'Formato 6'!D80:J80</f>
        <v>UNION TEMPORAL REVISION APP'S 2013</v>
      </c>
      <c r="E95" s="305"/>
      <c r="F95" s="305"/>
      <c r="G95" s="305"/>
      <c r="H95" s="305"/>
      <c r="I95" s="189"/>
      <c r="J95" s="189"/>
    </row>
    <row r="96" spans="2:10" x14ac:dyDescent="0.2">
      <c r="B96" s="189"/>
      <c r="C96" s="189" t="s">
        <v>32</v>
      </c>
      <c r="D96" s="306" t="str">
        <f>'Formato 6'!D81:J81</f>
        <v>TECNOCOSULTA S.A.S.</v>
      </c>
      <c r="E96" s="306"/>
      <c r="F96" s="306"/>
      <c r="G96" s="306"/>
      <c r="H96" s="306"/>
      <c r="I96" s="189"/>
      <c r="J96" s="189"/>
    </row>
    <row r="97" spans="2:10" ht="13.5" thickBot="1" x14ac:dyDescent="0.25"/>
    <row r="98" spans="2:10" s="18" customFormat="1" ht="26.25" thickBot="1" x14ac:dyDescent="0.25">
      <c r="C98" s="288" t="s">
        <v>27</v>
      </c>
      <c r="D98" s="289"/>
      <c r="E98" s="28" t="s">
        <v>29</v>
      </c>
      <c r="F98" s="29" t="s">
        <v>33</v>
      </c>
    </row>
    <row r="99" spans="2:10" x14ac:dyDescent="0.2">
      <c r="C99" s="107"/>
      <c r="D99" s="108"/>
      <c r="E99" s="26"/>
      <c r="F99" s="27"/>
    </row>
    <row r="100" spans="2:10" x14ac:dyDescent="0.2">
      <c r="C100" s="290" t="str">
        <f>'EVA. GENERAL'!D96</f>
        <v>TECNOCOSULTA S.A.S.</v>
      </c>
      <c r="D100" s="291"/>
      <c r="E100" s="20" t="s">
        <v>30</v>
      </c>
      <c r="F100" s="22" t="s">
        <v>30</v>
      </c>
    </row>
    <row r="101" spans="2:10" x14ac:dyDescent="0.2">
      <c r="C101" s="290" t="str">
        <f>'Formato 6'!C96</f>
        <v>Corporación Helios S.A.</v>
      </c>
      <c r="D101" s="291"/>
      <c r="E101" s="20" t="s">
        <v>30</v>
      </c>
      <c r="F101" s="22"/>
    </row>
    <row r="102" spans="2:10" ht="13.5" thickBot="1" x14ac:dyDescent="0.25">
      <c r="C102" s="292" t="str">
        <f>'Formato 6'!C97</f>
        <v>Rafael J. Guisa Rueda</v>
      </c>
      <c r="D102" s="293"/>
      <c r="E102" s="24" t="s">
        <v>30</v>
      </c>
      <c r="F102" s="25"/>
    </row>
    <row r="103" spans="2:10" ht="13.5" thickBot="1" x14ac:dyDescent="0.25"/>
    <row r="104" spans="2:10" ht="26.25" thickBot="1" x14ac:dyDescent="0.25">
      <c r="B104" s="84"/>
      <c r="C104" s="62" t="s">
        <v>12</v>
      </c>
      <c r="D104" s="85" t="s">
        <v>83</v>
      </c>
      <c r="E104" s="85" t="s">
        <v>84</v>
      </c>
      <c r="F104" s="86" t="s">
        <v>0</v>
      </c>
      <c r="G104" s="62" t="s">
        <v>1</v>
      </c>
      <c r="H104" s="62" t="s">
        <v>35</v>
      </c>
      <c r="I104" s="62" t="s">
        <v>16</v>
      </c>
      <c r="J104" s="35" t="s">
        <v>34</v>
      </c>
    </row>
    <row r="105" spans="2:10" ht="38.25" x14ac:dyDescent="0.2">
      <c r="B105" s="30">
        <v>1</v>
      </c>
      <c r="C105" s="72" t="str">
        <f>'Formato 6'!C87</f>
        <v>Estudios y Diseños definitivos para las obras de Construcción, Mejoramiento y Rehabilitación del Proyecto Concesión Vial Ruta Caribe</v>
      </c>
      <c r="D105" s="80" t="s">
        <v>30</v>
      </c>
      <c r="E105" s="80"/>
      <c r="F105" s="87">
        <f>'Formato 6'!D87</f>
        <v>39539</v>
      </c>
      <c r="G105" s="87">
        <f>'Formato 6'!E87</f>
        <v>39812</v>
      </c>
      <c r="H105" s="80" t="s">
        <v>30</v>
      </c>
      <c r="I105" s="88">
        <f>'Formato 6'!I87</f>
        <v>1492673500</v>
      </c>
      <c r="J105" s="89">
        <f>I105/N28</f>
        <v>3234.3954496208016</v>
      </c>
    </row>
    <row r="106" spans="2:10" ht="38.25" x14ac:dyDescent="0.2">
      <c r="B106" s="21">
        <v>2</v>
      </c>
      <c r="C106" s="73" t="str">
        <f>'Formato 6'!C88</f>
        <v>Estudios y Diseños para la construcción y Mejoramiento de la concesión vial Duitama - Charala - San Gil (132 Km)</v>
      </c>
      <c r="D106" s="20" t="s">
        <v>30</v>
      </c>
      <c r="E106" s="20"/>
      <c r="F106" s="90">
        <f>'Formato 6'!D88</f>
        <v>39873</v>
      </c>
      <c r="G106" s="90">
        <f>'Formato 6'!E88</f>
        <v>40152</v>
      </c>
      <c r="H106" s="20" t="s">
        <v>30</v>
      </c>
      <c r="I106" s="91">
        <f>'Formato 6'!I88</f>
        <v>2685556855</v>
      </c>
      <c r="J106" s="92">
        <f>I106/N29</f>
        <v>5404.6223686858521</v>
      </c>
    </row>
    <row r="107" spans="2:10" ht="89.25" x14ac:dyDescent="0.2">
      <c r="B107" s="21">
        <v>3</v>
      </c>
      <c r="C107" s="73" t="str">
        <f>'Formato 6'!C89</f>
        <v>Estudios y diseños definitivos para la construcción de la segunda calzada de la carretera Gambote - Variante Mamonal, la variante de Cartagena y la Cerretera Palmar de Varela - Sabanagrande y los Estudios y Diseños para el Mejoramiento del tramo existente la Carretera Gambote - Variante Mamonal y la Variante de Cartagena.</v>
      </c>
      <c r="D107" s="20" t="s">
        <v>30</v>
      </c>
      <c r="E107" s="20"/>
      <c r="F107" s="90">
        <f>'Formato 6'!D89</f>
        <v>40346</v>
      </c>
      <c r="G107" s="90">
        <f>'Formato 6'!E89</f>
        <v>40648</v>
      </c>
      <c r="H107" s="20" t="s">
        <v>30</v>
      </c>
      <c r="I107" s="91">
        <f>'Formato 6'!I89</f>
        <v>2818800000</v>
      </c>
      <c r="J107" s="92">
        <f>I107/N30</f>
        <v>5473.3980582524273</v>
      </c>
    </row>
    <row r="108" spans="2:10" ht="63.75" x14ac:dyDescent="0.2">
      <c r="B108" s="21">
        <v>4</v>
      </c>
      <c r="C108" s="73" t="str">
        <f>'Formato 6'!C90</f>
        <v>Estudios y diseños para el mejoramiento de la calzada existente dentre Sabanalarga y Barranquilla (42 Km) y los Estudios y Diseños para la construcción de la segunda calzada entre Galapa y Barranquila (15 Km), de la conceisón Ruta Caribe</v>
      </c>
      <c r="D108" s="20" t="s">
        <v>31</v>
      </c>
      <c r="E108" s="20"/>
      <c r="F108" s="90">
        <f>'Formato 6'!D90</f>
        <v>40057</v>
      </c>
      <c r="G108" s="90">
        <f>'Formato 6'!E90</f>
        <v>40178</v>
      </c>
      <c r="H108" s="20" t="s">
        <v>30</v>
      </c>
      <c r="I108" s="91">
        <f>'Formato 6'!I90</f>
        <v>627549328</v>
      </c>
      <c r="J108" s="92"/>
    </row>
    <row r="109" spans="2:10" ht="51" x14ac:dyDescent="0.2">
      <c r="B109" s="21"/>
      <c r="C109" s="73" t="str">
        <f>'Formato 6'!D96</f>
        <v>Asesoría de transacción para Alianza Público - Privada para otrorgar en concesión el Corredor Logístico Goascoran - Villa de San Antonio, Tegucigalpa - Villa de San Antonio - San Pedro Sula - Puerto Cortés.</v>
      </c>
      <c r="D109" s="20"/>
      <c r="E109" s="20" t="s">
        <v>30</v>
      </c>
      <c r="F109" s="90">
        <f>'Formato 6'!E96</f>
        <v>40785</v>
      </c>
      <c r="G109" s="90">
        <f>'Formato 6'!F96</f>
        <v>40997</v>
      </c>
      <c r="H109" s="20" t="s">
        <v>30</v>
      </c>
      <c r="I109" s="238">
        <f>'Formato 6'!I96</f>
        <v>427018865</v>
      </c>
      <c r="J109" s="92">
        <f>I109/N31</f>
        <v>797.2719660194175</v>
      </c>
    </row>
    <row r="110" spans="2:10" ht="39" thickBot="1" x14ac:dyDescent="0.25">
      <c r="B110" s="245"/>
      <c r="C110" s="246" t="str">
        <f>'Formato 6'!D97</f>
        <v>Estudios y diseños (Fase I) para mejoramiento de vías secundarias circundantes a la concesión vial Duitama - Charala - San Gil, Sector ramal al Encino (L=15 Km)</v>
      </c>
      <c r="D110" s="247" t="s">
        <v>30</v>
      </c>
      <c r="E110" s="247"/>
      <c r="F110" s="248">
        <f>'Formato 6'!E97</f>
        <v>40119</v>
      </c>
      <c r="G110" s="248">
        <f>'Formato 6'!F97</f>
        <v>40152</v>
      </c>
      <c r="H110" s="247"/>
      <c r="I110" s="249">
        <f>'Formato 6'!I97</f>
        <v>52563224</v>
      </c>
      <c r="J110" s="250">
        <f>I110/N29</f>
        <v>105.7822982491447</v>
      </c>
    </row>
    <row r="111" spans="2:10" ht="13.5" thickBot="1" x14ac:dyDescent="0.25"/>
    <row r="112" spans="2:10" ht="13.5" thickBot="1" x14ac:dyDescent="0.25">
      <c r="E112" s="284"/>
      <c r="F112" s="284"/>
      <c r="G112" s="284"/>
      <c r="H112" s="38"/>
      <c r="I112" s="36" t="s">
        <v>36</v>
      </c>
      <c r="J112" s="37">
        <f>SUM(J105:J110)</f>
        <v>15015.470140827643</v>
      </c>
    </row>
    <row r="113" spans="2:10" x14ac:dyDescent="0.2">
      <c r="B113" s="284"/>
      <c r="C113" s="284"/>
      <c r="D113" s="302"/>
      <c r="E113" s="302"/>
      <c r="F113" s="38"/>
      <c r="G113" s="38"/>
    </row>
    <row r="114" spans="2:10" x14ac:dyDescent="0.2">
      <c r="G114" s="286" t="s">
        <v>37</v>
      </c>
      <c r="H114" s="286"/>
      <c r="I114" s="287"/>
      <c r="J114" s="40" t="str">
        <f>IF(J112&gt;(2*L5),"SI","NO")</f>
        <v>SI</v>
      </c>
    </row>
    <row r="116" spans="2:10" ht="18" x14ac:dyDescent="0.2">
      <c r="C116" s="303" t="s">
        <v>38</v>
      </c>
      <c r="D116" s="303"/>
      <c r="E116" s="303"/>
      <c r="F116" s="61" t="str">
        <f>IF(AND(E100="SI",E101="SI",E102="SI",F100="SI",J114="SI"),"SI","NO")</f>
        <v>SI</v>
      </c>
    </row>
    <row r="120" spans="2:10" x14ac:dyDescent="0.2">
      <c r="B120" s="16" t="s">
        <v>162</v>
      </c>
    </row>
    <row r="121" spans="2:10" ht="76.5" customHeight="1" x14ac:dyDescent="0.2">
      <c r="B121" s="308" t="s">
        <v>163</v>
      </c>
      <c r="C121" s="308"/>
      <c r="D121" s="308"/>
      <c r="E121" s="308"/>
      <c r="F121" s="308"/>
      <c r="G121" s="308"/>
      <c r="H121" s="308"/>
      <c r="I121" s="308"/>
      <c r="J121" s="308"/>
    </row>
    <row r="132" spans="2:13" ht="20.25" customHeight="1" x14ac:dyDescent="0.2">
      <c r="C132" s="304" t="s">
        <v>39</v>
      </c>
      <c r="D132" s="304"/>
      <c r="E132" s="304"/>
      <c r="F132" s="304"/>
      <c r="G132" s="304"/>
      <c r="H132" s="304"/>
    </row>
    <row r="133" spans="2:13" s="51" customFormat="1" ht="20.25" x14ac:dyDescent="0.2">
      <c r="C133" s="52"/>
      <c r="D133" s="52"/>
      <c r="E133" s="52"/>
      <c r="F133" s="52"/>
      <c r="G133" s="52"/>
      <c r="H133" s="52"/>
      <c r="M133" s="53"/>
    </row>
    <row r="134" spans="2:13" ht="13.5" thickBot="1" x14ac:dyDescent="0.25"/>
    <row r="135" spans="2:13" ht="21" thickBot="1" x14ac:dyDescent="0.35">
      <c r="B135" s="49"/>
      <c r="C135" s="294" t="s">
        <v>40</v>
      </c>
      <c r="D135" s="295"/>
      <c r="E135" s="295"/>
      <c r="F135" s="295"/>
      <c r="G135" s="296"/>
      <c r="H135" s="50" t="s">
        <v>41</v>
      </c>
    </row>
    <row r="136" spans="2:13" ht="20.25" x14ac:dyDescent="0.3">
      <c r="B136" s="47">
        <v>1</v>
      </c>
      <c r="C136" s="297" t="str">
        <f>D8</f>
        <v>CONSORCIO BTC</v>
      </c>
      <c r="D136" s="298"/>
      <c r="E136" s="298"/>
      <c r="F136" s="298"/>
      <c r="G136" s="299"/>
      <c r="H136" s="48" t="str">
        <f>F29</f>
        <v>SI</v>
      </c>
    </row>
    <row r="137" spans="2:13" ht="20.25" x14ac:dyDescent="0.3">
      <c r="B137" s="43">
        <v>2</v>
      </c>
      <c r="C137" s="300" t="str">
        <f>D32</f>
        <v>UNIÓN TEMPORAL EVALUACIÓN 7 APPS</v>
      </c>
      <c r="D137" s="300"/>
      <c r="E137" s="300"/>
      <c r="F137" s="300"/>
      <c r="G137" s="300"/>
      <c r="H137" s="44" t="str">
        <f>F53</f>
        <v>NO</v>
      </c>
    </row>
    <row r="138" spans="2:13" ht="20.25" x14ac:dyDescent="0.3">
      <c r="B138" s="43">
        <v>3</v>
      </c>
      <c r="C138" s="300" t="str">
        <f>D63</f>
        <v>UNION TEMPORAL DELOITTE ADVISORY - ESTEYCO</v>
      </c>
      <c r="D138" s="300"/>
      <c r="E138" s="300"/>
      <c r="F138" s="300"/>
      <c r="G138" s="300"/>
      <c r="H138" s="44" t="str">
        <f>F84</f>
        <v>SI</v>
      </c>
    </row>
    <row r="139" spans="2:13" ht="21" thickBot="1" x14ac:dyDescent="0.35">
      <c r="B139" s="45">
        <v>4</v>
      </c>
      <c r="C139" s="301" t="str">
        <f>D95</f>
        <v>UNION TEMPORAL REVISION APP'S 2013</v>
      </c>
      <c r="D139" s="301"/>
      <c r="E139" s="301"/>
      <c r="F139" s="301"/>
      <c r="G139" s="301"/>
      <c r="H139" s="46" t="str">
        <f>F116</f>
        <v>SI</v>
      </c>
    </row>
    <row r="155" spans="2:7" x14ac:dyDescent="0.2">
      <c r="B155" s="285"/>
      <c r="C155" s="285"/>
      <c r="F155" s="285"/>
      <c r="G155" s="285"/>
    </row>
    <row r="156" spans="2:7" x14ac:dyDescent="0.2">
      <c r="B156" s="284" t="s">
        <v>164</v>
      </c>
      <c r="C156" s="284"/>
      <c r="F156" s="284" t="s">
        <v>166</v>
      </c>
      <c r="G156" s="284"/>
    </row>
    <row r="157" spans="2:7" x14ac:dyDescent="0.2">
      <c r="B157" s="284" t="s">
        <v>165</v>
      </c>
      <c r="C157" s="284"/>
      <c r="F157" s="284" t="s">
        <v>165</v>
      </c>
      <c r="G157" s="284"/>
    </row>
  </sheetData>
  <mergeCells count="63">
    <mergeCell ref="B26:C26"/>
    <mergeCell ref="D26:E26"/>
    <mergeCell ref="E25:G25"/>
    <mergeCell ref="B3:J3"/>
    <mergeCell ref="B4:J4"/>
    <mergeCell ref="B5:J5"/>
    <mergeCell ref="D8:H8"/>
    <mergeCell ref="D9:H9"/>
    <mergeCell ref="C11:D11"/>
    <mergeCell ref="C13:D13"/>
    <mergeCell ref="C14:D14"/>
    <mergeCell ref="C15:D15"/>
    <mergeCell ref="E80:G80"/>
    <mergeCell ref="B81:C81"/>
    <mergeCell ref="D81:E81"/>
    <mergeCell ref="C29:E29"/>
    <mergeCell ref="E49:G49"/>
    <mergeCell ref="B50:C50"/>
    <mergeCell ref="D50:E50"/>
    <mergeCell ref="D63:H63"/>
    <mergeCell ref="D64:H64"/>
    <mergeCell ref="C53:E53"/>
    <mergeCell ref="D32:H32"/>
    <mergeCell ref="D33:H33"/>
    <mergeCell ref="B58:J58"/>
    <mergeCell ref="D113:E113"/>
    <mergeCell ref="C116:E116"/>
    <mergeCell ref="C132:H132"/>
    <mergeCell ref="E112:G112"/>
    <mergeCell ref="C84:E84"/>
    <mergeCell ref="D95:H95"/>
    <mergeCell ref="D96:H96"/>
    <mergeCell ref="C102:D102"/>
    <mergeCell ref="B89:J89"/>
    <mergeCell ref="B121:J121"/>
    <mergeCell ref="B90:J90"/>
    <mergeCell ref="C135:G135"/>
    <mergeCell ref="C136:G136"/>
    <mergeCell ref="C137:G137"/>
    <mergeCell ref="C138:G138"/>
    <mergeCell ref="C139:G139"/>
    <mergeCell ref="G27:I27"/>
    <mergeCell ref="G51:I51"/>
    <mergeCell ref="G82:I82"/>
    <mergeCell ref="G114:I114"/>
    <mergeCell ref="C35:D35"/>
    <mergeCell ref="C37:D37"/>
    <mergeCell ref="C38:D38"/>
    <mergeCell ref="C39:D39"/>
    <mergeCell ref="C66:D66"/>
    <mergeCell ref="C68:D68"/>
    <mergeCell ref="C69:D69"/>
    <mergeCell ref="C70:D70"/>
    <mergeCell ref="C98:D98"/>
    <mergeCell ref="C100:D100"/>
    <mergeCell ref="C101:D101"/>
    <mergeCell ref="B113:C113"/>
    <mergeCell ref="B156:C156"/>
    <mergeCell ref="B157:C157"/>
    <mergeCell ref="F156:G156"/>
    <mergeCell ref="F157:G157"/>
    <mergeCell ref="B155:C155"/>
    <mergeCell ref="F155:G155"/>
  </mergeCells>
  <dataValidations disablePrompts="1" count="1">
    <dataValidation type="list" allowBlank="1" showInputMessage="1" showErrorMessage="1" sqref="E20:E23 E45:E47 F68 E68:E70 E100:E102 F37 E37:E39 F13 E13:E15 E76:E78 F100 E109:E110">
      <formula1>$L$2:$L$3</formula1>
    </dataValidation>
  </dataValidations>
  <pageMargins left="0.74803149606299213" right="0.74803149606299213" top="0.98425196850393704" bottom="0.98425196850393704" header="0.51181102362204722" footer="0.51181102362204722"/>
  <pageSetup scale="53" orientation="landscape" r:id="rId1"/>
  <headerFooter alignWithMargins="0"/>
  <rowBreaks count="4" manualBreakCount="4">
    <brk id="30" max="9" man="1"/>
    <brk id="61" max="9" man="1"/>
    <brk id="93" max="9" man="1"/>
    <brk id="12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L72"/>
  <sheetViews>
    <sheetView showGridLines="0" zoomScale="60" zoomScaleNormal="60" zoomScalePageLayoutView="40" workbookViewId="0">
      <selection activeCell="L52" sqref="L52"/>
    </sheetView>
  </sheetViews>
  <sheetFormatPr baseColWidth="10" defaultColWidth="11.42578125" defaultRowHeight="12.75" x14ac:dyDescent="0.2"/>
  <cols>
    <col min="1" max="1" width="6.5703125" customWidth="1"/>
    <col min="2" max="2" width="6" customWidth="1"/>
    <col min="3" max="3" width="29.5703125" bestFit="1" customWidth="1"/>
    <col min="4" max="4" width="69.42578125" customWidth="1"/>
    <col min="5" max="5" width="24.140625" bestFit="1" customWidth="1"/>
    <col min="6" max="6" width="31.42578125" customWidth="1"/>
    <col min="7" max="7" width="19.42578125" customWidth="1"/>
    <col min="8" max="8" width="45.5703125" bestFit="1" customWidth="1"/>
    <col min="9" max="9" width="21.5703125" customWidth="1"/>
    <col min="10" max="10" width="16.140625" customWidth="1"/>
    <col min="11" max="11" width="17.28515625" customWidth="1"/>
  </cols>
  <sheetData>
    <row r="3" spans="2:11" ht="18.75" x14ac:dyDescent="0.2">
      <c r="B3" s="280" t="s">
        <v>18</v>
      </c>
      <c r="C3" s="280"/>
      <c r="D3" s="280"/>
      <c r="E3" s="280"/>
      <c r="F3" s="280"/>
      <c r="G3" s="280"/>
      <c r="H3" s="280"/>
    </row>
    <row r="4" spans="2:11" ht="18.75" x14ac:dyDescent="0.2">
      <c r="B4" s="283" t="s">
        <v>14</v>
      </c>
      <c r="C4" s="283"/>
      <c r="D4" s="283"/>
      <c r="E4" s="283"/>
      <c r="F4" s="283"/>
      <c r="G4" s="283"/>
      <c r="H4" s="283"/>
    </row>
    <row r="5" spans="2:11" ht="18.75" x14ac:dyDescent="0.2">
      <c r="B5" s="282" t="s">
        <v>15</v>
      </c>
      <c r="C5" s="282"/>
      <c r="D5" s="282"/>
      <c r="E5" s="282"/>
      <c r="F5" s="282"/>
      <c r="G5" s="282"/>
      <c r="H5" s="282"/>
    </row>
    <row r="6" spans="2:11" ht="18.75" x14ac:dyDescent="0.2">
      <c r="B6" s="5"/>
      <c r="C6" s="5"/>
      <c r="D6" s="5"/>
      <c r="E6" s="5"/>
      <c r="F6" s="5"/>
      <c r="G6" s="5"/>
      <c r="H6" s="5"/>
    </row>
    <row r="7" spans="2:11" ht="15.75" x14ac:dyDescent="0.2">
      <c r="B7" s="1"/>
      <c r="C7" s="1"/>
      <c r="D7" s="1"/>
      <c r="E7" s="1"/>
      <c r="F7" s="1"/>
      <c r="G7" s="1"/>
      <c r="H7" s="1"/>
    </row>
    <row r="8" spans="2:11" ht="15.75" x14ac:dyDescent="0.2">
      <c r="B8" s="278" t="s">
        <v>21</v>
      </c>
      <c r="C8" s="278"/>
      <c r="D8" s="279" t="s">
        <v>69</v>
      </c>
      <c r="E8" s="279"/>
      <c r="F8" s="279"/>
      <c r="G8" s="279"/>
      <c r="H8" s="279"/>
      <c r="I8" s="279"/>
      <c r="J8" s="279"/>
    </row>
    <row r="9" spans="2:11" ht="15.75" x14ac:dyDescent="0.2">
      <c r="B9" s="278" t="s">
        <v>22</v>
      </c>
      <c r="C9" s="278"/>
      <c r="D9" s="279" t="s">
        <v>70</v>
      </c>
      <c r="E9" s="279"/>
      <c r="F9" s="279"/>
      <c r="G9" s="279"/>
      <c r="H9" s="279"/>
      <c r="I9" s="279"/>
      <c r="J9" s="279"/>
    </row>
    <row r="10" spans="2:11" ht="15.75" x14ac:dyDescent="0.2">
      <c r="B10" s="3"/>
      <c r="C10" s="3"/>
      <c r="D10" s="3"/>
      <c r="E10" s="3"/>
      <c r="F10" s="3"/>
      <c r="G10" s="3"/>
      <c r="H10" s="3"/>
    </row>
    <row r="11" spans="2:11" ht="15.75" x14ac:dyDescent="0.2">
      <c r="B11" s="3"/>
      <c r="C11" s="3"/>
      <c r="D11" s="3"/>
      <c r="E11" s="3"/>
      <c r="F11" s="3"/>
      <c r="G11" s="3"/>
      <c r="H11" s="3"/>
    </row>
    <row r="12" spans="2:11" ht="15.75" x14ac:dyDescent="0.2">
      <c r="B12" s="276"/>
      <c r="C12" s="276"/>
      <c r="D12" s="276"/>
      <c r="E12" s="276"/>
      <c r="F12" s="276"/>
      <c r="G12" s="276"/>
      <c r="H12" s="276"/>
    </row>
    <row r="13" spans="2:11" ht="57" x14ac:dyDescent="0.2">
      <c r="B13" s="6"/>
      <c r="C13" s="7" t="s">
        <v>4</v>
      </c>
      <c r="D13" s="7" t="s">
        <v>12</v>
      </c>
      <c r="E13" s="7" t="s">
        <v>16</v>
      </c>
      <c r="F13" s="7" t="s">
        <v>17</v>
      </c>
      <c r="G13" s="7" t="s">
        <v>0</v>
      </c>
      <c r="H13" s="7" t="s">
        <v>1</v>
      </c>
      <c r="I13" s="7" t="s">
        <v>9</v>
      </c>
      <c r="J13" s="7" t="s">
        <v>2</v>
      </c>
      <c r="K13" s="7" t="s">
        <v>13</v>
      </c>
    </row>
    <row r="14" spans="2:11" ht="90" x14ac:dyDescent="0.2">
      <c r="B14" s="117">
        <v>1</v>
      </c>
      <c r="C14" s="118" t="s">
        <v>127</v>
      </c>
      <c r="D14" s="119" t="s">
        <v>71</v>
      </c>
      <c r="E14" s="120">
        <f>433705605+(1808250480+1481628129+1259179202)*1.16</f>
        <v>5710612665.7599993</v>
      </c>
      <c r="F14" s="121">
        <v>0.5</v>
      </c>
      <c r="G14" s="122">
        <v>39856</v>
      </c>
      <c r="H14" s="123">
        <v>40481</v>
      </c>
      <c r="I14" s="124" t="s">
        <v>73</v>
      </c>
      <c r="J14" s="125" t="s">
        <v>74</v>
      </c>
      <c r="K14" s="9"/>
    </row>
    <row r="15" spans="2:11" ht="63" x14ac:dyDescent="0.2">
      <c r="B15" s="117">
        <v>2</v>
      </c>
      <c r="C15" s="126" t="s">
        <v>127</v>
      </c>
      <c r="D15" s="127" t="s">
        <v>128</v>
      </c>
      <c r="E15" s="128">
        <v>500000000</v>
      </c>
      <c r="F15" s="121">
        <v>0.5</v>
      </c>
      <c r="G15" s="123">
        <v>40228</v>
      </c>
      <c r="H15" s="123">
        <v>40543</v>
      </c>
      <c r="I15" s="124" t="s">
        <v>73</v>
      </c>
      <c r="J15" s="125" t="s">
        <v>129</v>
      </c>
      <c r="K15" s="9"/>
    </row>
    <row r="16" spans="2:11" ht="63" x14ac:dyDescent="0.2">
      <c r="B16" s="198">
        <v>3</v>
      </c>
      <c r="C16" s="206" t="s">
        <v>130</v>
      </c>
      <c r="D16" s="200" t="s">
        <v>131</v>
      </c>
      <c r="E16" s="201">
        <v>626941.63</v>
      </c>
      <c r="F16" s="202">
        <v>1</v>
      </c>
      <c r="G16" s="207">
        <v>37845</v>
      </c>
      <c r="H16" s="207">
        <v>39373</v>
      </c>
      <c r="I16" s="204" t="s">
        <v>80</v>
      </c>
      <c r="J16" s="208" t="s">
        <v>81</v>
      </c>
      <c r="K16" s="197"/>
    </row>
    <row r="17" spans="2:11" ht="63" x14ac:dyDescent="0.2">
      <c r="B17" s="198">
        <v>4</v>
      </c>
      <c r="C17" s="199" t="s">
        <v>130</v>
      </c>
      <c r="D17" s="200" t="s">
        <v>132</v>
      </c>
      <c r="E17" s="201">
        <v>567491.64</v>
      </c>
      <c r="F17" s="202">
        <v>1</v>
      </c>
      <c r="G17" s="203">
        <v>38826</v>
      </c>
      <c r="H17" s="203">
        <v>40136</v>
      </c>
      <c r="I17" s="204" t="s">
        <v>80</v>
      </c>
      <c r="J17" s="205" t="s">
        <v>81</v>
      </c>
      <c r="K17" s="197"/>
    </row>
    <row r="18" spans="2:11" ht="63" x14ac:dyDescent="0.2">
      <c r="B18" s="198">
        <v>5</v>
      </c>
      <c r="C18" s="199" t="s">
        <v>130</v>
      </c>
      <c r="D18" s="200" t="s">
        <v>78</v>
      </c>
      <c r="E18" s="201">
        <v>476596.9</v>
      </c>
      <c r="F18" s="202">
        <v>1</v>
      </c>
      <c r="G18" s="203">
        <v>39476</v>
      </c>
      <c r="H18" s="203">
        <v>40156</v>
      </c>
      <c r="I18" s="204" t="s">
        <v>80</v>
      </c>
      <c r="J18" s="205" t="s">
        <v>81</v>
      </c>
      <c r="K18" s="197"/>
    </row>
    <row r="19" spans="2:11" x14ac:dyDescent="0.2">
      <c r="B19" s="10"/>
      <c r="C19" s="4"/>
      <c r="D19" s="4"/>
      <c r="E19" s="4"/>
      <c r="F19" s="4"/>
      <c r="G19" s="4"/>
      <c r="H19" s="4"/>
    </row>
    <row r="20" spans="2:11" x14ac:dyDescent="0.2">
      <c r="B20" s="2"/>
      <c r="C20" s="2"/>
      <c r="D20" s="2"/>
      <c r="E20" s="4"/>
      <c r="F20" s="4"/>
      <c r="G20" s="4"/>
      <c r="H20" s="4"/>
    </row>
    <row r="21" spans="2:11" x14ac:dyDescent="0.2">
      <c r="B21" s="2"/>
      <c r="C21" s="2"/>
      <c r="D21" s="2"/>
      <c r="E21" s="4"/>
      <c r="F21" s="4"/>
      <c r="G21" s="4"/>
      <c r="H21" s="4"/>
    </row>
    <row r="22" spans="2:11" x14ac:dyDescent="0.2">
      <c r="B22" s="2"/>
      <c r="C22" s="2"/>
      <c r="D22" s="2"/>
      <c r="E22" s="2"/>
      <c r="F22" s="2"/>
      <c r="G22" s="2"/>
      <c r="H22" s="2"/>
    </row>
    <row r="23" spans="2:11" s="173" customFormat="1" ht="15.75" x14ac:dyDescent="0.2">
      <c r="B23" s="4"/>
      <c r="C23" s="4"/>
      <c r="D23" s="4"/>
      <c r="E23" s="172"/>
      <c r="F23" s="4"/>
      <c r="G23" s="4"/>
    </row>
    <row r="24" spans="2:11" s="173" customFormat="1" ht="15.75" x14ac:dyDescent="0.2">
      <c r="B24" s="4"/>
      <c r="C24" s="4"/>
      <c r="D24" s="4"/>
      <c r="E24" s="172"/>
      <c r="F24" s="4"/>
      <c r="G24" s="4"/>
    </row>
    <row r="25" spans="2:11" s="173" customFormat="1" ht="15.75" x14ac:dyDescent="0.2">
      <c r="B25" s="4"/>
      <c r="C25" s="4"/>
      <c r="D25" s="4"/>
      <c r="E25" s="172"/>
      <c r="G25" s="4"/>
    </row>
    <row r="26" spans="2:11" ht="15.75" x14ac:dyDescent="0.2">
      <c r="B26" s="278" t="s">
        <v>21</v>
      </c>
      <c r="C26" s="278"/>
      <c r="D26" s="279" t="s">
        <v>85</v>
      </c>
      <c r="E26" s="279"/>
      <c r="F26" s="279"/>
      <c r="G26" s="279"/>
      <c r="H26" s="279"/>
      <c r="I26" s="279"/>
      <c r="J26" s="279"/>
    </row>
    <row r="27" spans="2:11" ht="15.75" x14ac:dyDescent="0.2">
      <c r="B27" s="278" t="s">
        <v>22</v>
      </c>
      <c r="C27" s="278"/>
      <c r="D27" s="279" t="s">
        <v>86</v>
      </c>
      <c r="E27" s="279"/>
      <c r="F27" s="279"/>
      <c r="G27" s="279"/>
      <c r="H27" s="279"/>
      <c r="I27" s="279"/>
      <c r="J27" s="279"/>
    </row>
    <row r="28" spans="2:11" ht="15.75" x14ac:dyDescent="0.2">
      <c r="B28" s="60"/>
      <c r="C28" s="60"/>
      <c r="D28" s="60"/>
      <c r="E28" s="60"/>
      <c r="F28" s="60"/>
      <c r="G28" s="60"/>
      <c r="H28" s="60"/>
    </row>
    <row r="29" spans="2:11" ht="15.75" x14ac:dyDescent="0.2">
      <c r="B29" s="60"/>
      <c r="C29" s="60"/>
      <c r="D29" s="60"/>
      <c r="E29" s="60"/>
      <c r="F29" s="60"/>
      <c r="G29" s="60"/>
      <c r="H29" s="60"/>
    </row>
    <row r="30" spans="2:11" ht="15.75" x14ac:dyDescent="0.2">
      <c r="B30" s="276"/>
      <c r="C30" s="276"/>
      <c r="D30" s="276"/>
      <c r="E30" s="276"/>
      <c r="F30" s="276"/>
      <c r="G30" s="276"/>
      <c r="H30" s="276"/>
    </row>
    <row r="31" spans="2:11" ht="57" x14ac:dyDescent="0.2">
      <c r="B31" s="6"/>
      <c r="C31" s="7" t="s">
        <v>4</v>
      </c>
      <c r="D31" s="7" t="s">
        <v>12</v>
      </c>
      <c r="E31" s="7" t="s">
        <v>16</v>
      </c>
      <c r="F31" s="7" t="s">
        <v>17</v>
      </c>
      <c r="G31" s="7" t="s">
        <v>0</v>
      </c>
      <c r="H31" s="7" t="s">
        <v>1</v>
      </c>
      <c r="I31" s="7" t="s">
        <v>9</v>
      </c>
      <c r="J31" s="7" t="s">
        <v>2</v>
      </c>
      <c r="K31" s="7" t="s">
        <v>13</v>
      </c>
    </row>
    <row r="32" spans="2:11" ht="38.25" x14ac:dyDescent="0.2">
      <c r="B32" s="8">
        <v>1</v>
      </c>
      <c r="C32" s="174" t="s">
        <v>24</v>
      </c>
      <c r="D32" s="175" t="s">
        <v>145</v>
      </c>
      <c r="E32" s="176">
        <v>309313311</v>
      </c>
      <c r="F32" s="94">
        <v>0.17499999999999999</v>
      </c>
      <c r="G32" s="93">
        <v>35774</v>
      </c>
      <c r="H32" s="93">
        <v>36086</v>
      </c>
      <c r="I32" s="67" t="s">
        <v>73</v>
      </c>
      <c r="J32" s="95" t="s">
        <v>147</v>
      </c>
      <c r="K32" s="9"/>
    </row>
    <row r="33" spans="2:12" ht="51" x14ac:dyDescent="0.2">
      <c r="B33" s="8">
        <v>2</v>
      </c>
      <c r="C33" s="174" t="s">
        <v>24</v>
      </c>
      <c r="D33" s="175" t="s">
        <v>146</v>
      </c>
      <c r="E33" s="176">
        <v>1589250512</v>
      </c>
      <c r="F33" s="68">
        <v>0.5</v>
      </c>
      <c r="G33" s="93">
        <v>40330</v>
      </c>
      <c r="H33" s="93">
        <v>40510</v>
      </c>
      <c r="I33" s="67" t="s">
        <v>73</v>
      </c>
      <c r="J33" s="95" t="s">
        <v>148</v>
      </c>
      <c r="K33" s="9"/>
    </row>
    <row r="34" spans="2:12" ht="38.25" x14ac:dyDescent="0.2">
      <c r="B34" s="8">
        <v>3</v>
      </c>
      <c r="C34" s="174" t="s">
        <v>24</v>
      </c>
      <c r="D34" s="175" t="s">
        <v>150</v>
      </c>
      <c r="E34" s="176">
        <v>159902414</v>
      </c>
      <c r="F34" s="68">
        <v>1</v>
      </c>
      <c r="G34" s="93">
        <v>36010</v>
      </c>
      <c r="H34" s="93">
        <v>36194</v>
      </c>
      <c r="I34" s="67" t="s">
        <v>73</v>
      </c>
      <c r="J34" s="95" t="s">
        <v>149</v>
      </c>
      <c r="K34" s="9"/>
    </row>
    <row r="35" spans="2:12" ht="51" x14ac:dyDescent="0.2">
      <c r="B35" s="209">
        <v>4</v>
      </c>
      <c r="C35" s="265" t="s">
        <v>94</v>
      </c>
      <c r="D35" s="266" t="s">
        <v>95</v>
      </c>
      <c r="E35" s="267">
        <v>1388551180.8</v>
      </c>
      <c r="F35" s="268">
        <v>0.39340000000000003</v>
      </c>
      <c r="G35" s="269">
        <v>39581</v>
      </c>
      <c r="H35" s="269">
        <v>40329</v>
      </c>
      <c r="I35" s="269" t="s">
        <v>96</v>
      </c>
      <c r="J35" s="266" t="s">
        <v>97</v>
      </c>
      <c r="K35" s="213"/>
      <c r="L35" s="16"/>
    </row>
    <row r="36" spans="2:12" ht="63.75" x14ac:dyDescent="0.2">
      <c r="B36" s="8">
        <v>5</v>
      </c>
      <c r="C36" s="174" t="s">
        <v>98</v>
      </c>
      <c r="D36" s="175" t="s">
        <v>99</v>
      </c>
      <c r="E36" s="177">
        <v>2569314003</v>
      </c>
      <c r="F36" s="94">
        <v>0.46</v>
      </c>
      <c r="G36" s="93">
        <v>39825</v>
      </c>
      <c r="H36" s="93">
        <v>40703</v>
      </c>
      <c r="I36" s="93" t="s">
        <v>73</v>
      </c>
      <c r="J36" s="175" t="s">
        <v>100</v>
      </c>
      <c r="K36" s="9"/>
    </row>
    <row r="44" spans="2:12" ht="15.75" x14ac:dyDescent="0.2">
      <c r="B44" s="278" t="s">
        <v>21</v>
      </c>
      <c r="C44" s="278"/>
      <c r="D44" s="279" t="s">
        <v>102</v>
      </c>
      <c r="E44" s="279"/>
      <c r="F44" s="279"/>
      <c r="G44" s="279"/>
      <c r="H44" s="279"/>
      <c r="I44" s="279"/>
      <c r="J44" s="279"/>
    </row>
    <row r="45" spans="2:12" ht="15.75" x14ac:dyDescent="0.2">
      <c r="B45" s="278" t="s">
        <v>22</v>
      </c>
      <c r="C45" s="278"/>
      <c r="D45" s="279" t="s">
        <v>101</v>
      </c>
      <c r="E45" s="279"/>
      <c r="F45" s="279"/>
      <c r="G45" s="279"/>
      <c r="H45" s="279"/>
      <c r="I45" s="279"/>
      <c r="J45" s="279"/>
    </row>
    <row r="46" spans="2:12" ht="15.75" x14ac:dyDescent="0.2">
      <c r="B46" s="60"/>
      <c r="C46" s="60"/>
      <c r="D46" s="60"/>
      <c r="E46" s="60"/>
      <c r="F46" s="60"/>
      <c r="G46" s="60"/>
      <c r="H46" s="60"/>
    </row>
    <row r="47" spans="2:12" ht="15.75" x14ac:dyDescent="0.2">
      <c r="B47" s="60"/>
      <c r="C47" s="60"/>
      <c r="D47" s="60"/>
      <c r="E47" s="60"/>
      <c r="F47" s="60"/>
      <c r="G47" s="60"/>
      <c r="H47" s="60"/>
    </row>
    <row r="48" spans="2:12" ht="15.75" x14ac:dyDescent="0.2">
      <c r="B48" s="276"/>
      <c r="C48" s="276"/>
      <c r="D48" s="276"/>
      <c r="E48" s="276"/>
      <c r="F48" s="276"/>
      <c r="G48" s="276"/>
      <c r="H48" s="276"/>
    </row>
    <row r="49" spans="2:12" ht="57" x14ac:dyDescent="0.2">
      <c r="B49" s="6"/>
      <c r="C49" s="7" t="s">
        <v>4</v>
      </c>
      <c r="D49" s="7" t="s">
        <v>12</v>
      </c>
      <c r="E49" s="7" t="s">
        <v>16</v>
      </c>
      <c r="F49" s="7" t="s">
        <v>17</v>
      </c>
      <c r="G49" s="7" t="s">
        <v>0</v>
      </c>
      <c r="H49" s="7" t="s">
        <v>1</v>
      </c>
      <c r="I49" s="7" t="s">
        <v>9</v>
      </c>
      <c r="J49" s="7" t="s">
        <v>2</v>
      </c>
      <c r="K49" s="7" t="s">
        <v>13</v>
      </c>
    </row>
    <row r="50" spans="2:12" ht="54" x14ac:dyDescent="0.2">
      <c r="B50" s="198">
        <v>1</v>
      </c>
      <c r="C50" s="220" t="s">
        <v>101</v>
      </c>
      <c r="D50" s="216" t="str">
        <f>'Formato 6'!C63</f>
        <v>Consultoria y Asistencia Tecnica para la redaccion del "Estudio Informativo de mejora general. Nueva Ronda del Maresme. Mejora de la accesibilidad al Maresme, desde la B-20/C-31 al inicio de la variante de Mataró. Tramo: Montgat-Cabrera de Mar". Clave: EI-NB-08060</v>
      </c>
      <c r="E50" s="221">
        <f>'Formato 6'!I63</f>
        <v>1670017837</v>
      </c>
      <c r="F50" s="202">
        <f>'Formato 6'!F63</f>
        <v>0.5</v>
      </c>
      <c r="G50" s="222">
        <f>'Formato 6'!D63</f>
        <v>39811</v>
      </c>
      <c r="H50" s="222">
        <f>'Formato 6'!E63</f>
        <v>40422</v>
      </c>
      <c r="I50" s="204" t="str">
        <f>'Formato 6'!G63</f>
        <v>España</v>
      </c>
      <c r="J50" s="205" t="str">
        <f>'Formato 6'!H63</f>
        <v>Gestión d'Infraestructures, SAU</v>
      </c>
      <c r="K50" s="197"/>
    </row>
    <row r="51" spans="2:12" ht="54" x14ac:dyDescent="0.2">
      <c r="B51" s="198">
        <v>2</v>
      </c>
      <c r="C51" s="220" t="s">
        <v>101</v>
      </c>
      <c r="D51" s="216" t="str">
        <f>'Formato 6'!C64</f>
        <v>Asistencia tecnica para la redacción del proyecto constructivo/estudio informativo/estudio de impacto ambiental del: "Estudio de vialidad conexión Vallés Occidental - Vallés Oriental. Tramos: Sabadell - La Roca del Vallés", clave: EV-NB-06160".</v>
      </c>
      <c r="E51" s="221">
        <f>'Formato 6'!I64</f>
        <v>824806804</v>
      </c>
      <c r="F51" s="202">
        <f>'Formato 6'!F64</f>
        <v>1</v>
      </c>
      <c r="G51" s="222">
        <f>'Formato 6'!D64</f>
        <v>39260</v>
      </c>
      <c r="H51" s="222">
        <f>'Formato 6'!E64</f>
        <v>39611</v>
      </c>
      <c r="I51" s="204" t="str">
        <f>'Formato 6'!G64</f>
        <v>España</v>
      </c>
      <c r="J51" s="205" t="str">
        <f>'Formato 6'!H64</f>
        <v>Gestión d'Infraestructures, SAU</v>
      </c>
      <c r="K51" s="197"/>
    </row>
    <row r="52" spans="2:12" ht="72" x14ac:dyDescent="0.2">
      <c r="B52" s="223">
        <v>3</v>
      </c>
      <c r="C52" s="224" t="s">
        <v>101</v>
      </c>
      <c r="D52" s="210" t="str">
        <f>'Formato 6'!C65</f>
        <v>Proyecto ejecutivo - Ingeniería de detalle correspondiente a la concesión "Mejoramiento y conservación de la ruta 43 de la Región de Coquimbo Tramo la Serena - Ovalle, Chile".</v>
      </c>
      <c r="E52" s="225">
        <f>'Formato 6'!I65</f>
        <v>2185255178.0999999</v>
      </c>
      <c r="F52" s="226">
        <f>'Formato 6'!F65</f>
        <v>1</v>
      </c>
      <c r="G52" s="227">
        <f>'Formato 6'!D65</f>
        <v>41493</v>
      </c>
      <c r="H52" s="227">
        <f>'Formato 6'!E65</f>
        <v>41677</v>
      </c>
      <c r="I52" s="228" t="str">
        <f>'Formato 6'!G65</f>
        <v>Chile</v>
      </c>
      <c r="J52" s="229" t="str">
        <f>'Formato 6'!H65</f>
        <v>DDQ Ingenieros Consultores LTDA.</v>
      </c>
      <c r="K52" s="213"/>
      <c r="L52" s="16"/>
    </row>
    <row r="53" spans="2:12" ht="70.5" customHeight="1" x14ac:dyDescent="0.2">
      <c r="B53" s="223">
        <v>4</v>
      </c>
      <c r="C53" s="230" t="s">
        <v>107</v>
      </c>
      <c r="D53" s="231" t="s">
        <v>152</v>
      </c>
      <c r="E53" s="225">
        <v>1349606597.8</v>
      </c>
      <c r="F53" s="226">
        <v>0.5</v>
      </c>
      <c r="G53" s="232">
        <v>38687</v>
      </c>
      <c r="H53" s="232">
        <v>39518</v>
      </c>
      <c r="I53" s="228" t="s">
        <v>154</v>
      </c>
      <c r="J53" s="229" t="s">
        <v>155</v>
      </c>
      <c r="K53" s="213"/>
    </row>
    <row r="54" spans="2:12" ht="70.5" customHeight="1" x14ac:dyDescent="0.2">
      <c r="B54" s="223">
        <v>5</v>
      </c>
      <c r="C54" s="230" t="s">
        <v>107</v>
      </c>
      <c r="D54" s="231" t="s">
        <v>153</v>
      </c>
      <c r="E54" s="225">
        <v>1805701582.1199999</v>
      </c>
      <c r="F54" s="226">
        <v>0.5</v>
      </c>
      <c r="G54" s="232">
        <v>38657</v>
      </c>
      <c r="H54" s="232">
        <v>39507</v>
      </c>
      <c r="I54" s="228" t="s">
        <v>154</v>
      </c>
      <c r="J54" s="229" t="s">
        <v>156</v>
      </c>
      <c r="K54" s="213"/>
    </row>
    <row r="62" spans="2:12" ht="15.75" x14ac:dyDescent="0.2">
      <c r="B62" s="278" t="s">
        <v>21</v>
      </c>
      <c r="C62" s="278"/>
      <c r="D62" s="279" t="str">
        <f>'Formato 6'!D80:J80</f>
        <v>UNION TEMPORAL REVISION APP'S 2013</v>
      </c>
      <c r="E62" s="279"/>
      <c r="F62" s="279"/>
      <c r="G62" s="279"/>
      <c r="H62" s="279"/>
      <c r="I62" s="279"/>
      <c r="J62" s="279"/>
    </row>
    <row r="63" spans="2:12" ht="15.75" x14ac:dyDescent="0.2">
      <c r="B63" s="278" t="s">
        <v>22</v>
      </c>
      <c r="C63" s="278"/>
      <c r="D63" s="279" t="str">
        <f>'Formato 6'!D81:J81</f>
        <v>TECNOCOSULTA S.A.S.</v>
      </c>
      <c r="E63" s="279"/>
      <c r="F63" s="279"/>
      <c r="G63" s="279"/>
      <c r="H63" s="279"/>
      <c r="I63" s="279"/>
      <c r="J63" s="279"/>
    </row>
    <row r="64" spans="2:12" ht="15.75" x14ac:dyDescent="0.2">
      <c r="B64" s="64"/>
      <c r="C64" s="64"/>
      <c r="D64" s="64"/>
      <c r="E64" s="64"/>
      <c r="F64" s="64"/>
      <c r="G64" s="64"/>
      <c r="H64" s="64"/>
    </row>
    <row r="65" spans="2:11" ht="15.75" x14ac:dyDescent="0.2">
      <c r="B65" s="64"/>
      <c r="C65" s="64"/>
      <c r="D65" s="64"/>
      <c r="E65" s="64"/>
      <c r="F65" s="64"/>
      <c r="G65" s="64"/>
      <c r="H65" s="64"/>
    </row>
    <row r="66" spans="2:11" ht="15.75" x14ac:dyDescent="0.2">
      <c r="B66" s="276"/>
      <c r="C66" s="276"/>
      <c r="D66" s="276"/>
      <c r="E66" s="276"/>
      <c r="F66" s="276"/>
      <c r="G66" s="276"/>
      <c r="H66" s="276"/>
    </row>
    <row r="67" spans="2:11" ht="57" x14ac:dyDescent="0.2">
      <c r="B67" s="6"/>
      <c r="C67" s="7" t="s">
        <v>4</v>
      </c>
      <c r="D67" s="7" t="s">
        <v>12</v>
      </c>
      <c r="E67" s="7" t="s">
        <v>16</v>
      </c>
      <c r="F67" s="7" t="s">
        <v>17</v>
      </c>
      <c r="G67" s="7" t="s">
        <v>0</v>
      </c>
      <c r="H67" s="7" t="s">
        <v>1</v>
      </c>
      <c r="I67" s="7" t="s">
        <v>9</v>
      </c>
      <c r="J67" s="7" t="s">
        <v>2</v>
      </c>
      <c r="K67" s="7" t="s">
        <v>13</v>
      </c>
    </row>
    <row r="68" spans="2:11" ht="117" customHeight="1" x14ac:dyDescent="0.2">
      <c r="B68" s="223">
        <v>1</v>
      </c>
      <c r="C68" s="224" t="s">
        <v>120</v>
      </c>
      <c r="D68" s="210" t="s">
        <v>157</v>
      </c>
      <c r="E68" s="225">
        <v>427018865.27999997</v>
      </c>
      <c r="F68" s="226">
        <v>1</v>
      </c>
      <c r="G68" s="227">
        <f>'Formato 6'!E96</f>
        <v>40785</v>
      </c>
      <c r="H68" s="227">
        <f>'Formato 6'!F96</f>
        <v>40997</v>
      </c>
      <c r="I68" s="228" t="str">
        <f>'Formato 6'!H96</f>
        <v>Honduras</v>
      </c>
      <c r="J68" s="229" t="str">
        <f>'Formato 6'!J96</f>
        <v>Comisión para la Promoción de Alianzas Público - Privadas (Coalianza)</v>
      </c>
      <c r="K68" s="213"/>
    </row>
    <row r="69" spans="2:11" ht="108" x14ac:dyDescent="0.2">
      <c r="B69" s="223">
        <v>2</v>
      </c>
      <c r="C69" s="224" t="s">
        <v>120</v>
      </c>
      <c r="D69" s="210" t="s">
        <v>158</v>
      </c>
      <c r="E69" s="225">
        <v>397226644.81999999</v>
      </c>
      <c r="F69" s="226">
        <v>1</v>
      </c>
      <c r="G69" s="227">
        <v>37133</v>
      </c>
      <c r="H69" s="227">
        <v>41250</v>
      </c>
      <c r="I69" s="228" t="s">
        <v>124</v>
      </c>
      <c r="J69" s="229" t="str">
        <f>'Formato 6'!J96</f>
        <v>Comisión para la Promoción de Alianzas Público - Privadas (Coalianza)</v>
      </c>
      <c r="K69" s="213"/>
    </row>
    <row r="70" spans="2:11" ht="59.25" customHeight="1" x14ac:dyDescent="0.2">
      <c r="B70" s="117">
        <v>3</v>
      </c>
      <c r="C70" s="118" t="s">
        <v>159</v>
      </c>
      <c r="D70" s="65" t="str">
        <f>'Formato 6'!C87</f>
        <v>Estudios y Diseños definitivos para las obras de Construcción, Mejoramiento y Rehabilitación del Proyecto Concesión Vial Ruta Caribe</v>
      </c>
      <c r="E70" s="120">
        <v>1492673500</v>
      </c>
      <c r="F70" s="121">
        <v>0.5</v>
      </c>
      <c r="G70" s="122">
        <f>'Formato 6'!D87</f>
        <v>39539</v>
      </c>
      <c r="H70" s="122">
        <f>'Formato 6'!E87</f>
        <v>39812</v>
      </c>
      <c r="I70" s="124" t="str">
        <f>'Formato 6'!G87</f>
        <v>Colombia</v>
      </c>
      <c r="J70" s="125" t="str">
        <f>'Formato 6'!H87</f>
        <v>Autopistas del Sol S.A.</v>
      </c>
      <c r="K70" s="9"/>
    </row>
    <row r="71" spans="2:11" ht="59.25" customHeight="1" x14ac:dyDescent="0.2">
      <c r="B71" s="117">
        <v>4</v>
      </c>
      <c r="C71" s="118" t="s">
        <v>159</v>
      </c>
      <c r="D71" s="65" t="str">
        <f>'Formato 6'!C88</f>
        <v>Estudios y Diseños para la construcción y Mejoramiento de la concesión vial Duitama - Charala - San Gil (132 Km)</v>
      </c>
      <c r="E71" s="120">
        <v>2685556855</v>
      </c>
      <c r="F71" s="121">
        <v>1</v>
      </c>
      <c r="G71" s="122">
        <f>'Formato 6'!D88</f>
        <v>39873</v>
      </c>
      <c r="H71" s="122">
        <f>'Formato 6'!E88</f>
        <v>40152</v>
      </c>
      <c r="I71" s="124" t="str">
        <f>'Formato 6'!G88</f>
        <v>Colombia</v>
      </c>
      <c r="J71" s="125" t="str">
        <f>'Formato 6'!H88</f>
        <v>Autopista Duitama San Gil S.A.</v>
      </c>
      <c r="K71" s="9"/>
    </row>
    <row r="72" spans="2:11" ht="76.5" customHeight="1" x14ac:dyDescent="0.2">
      <c r="B72" s="117">
        <v>5</v>
      </c>
      <c r="C72" s="118" t="s">
        <v>159</v>
      </c>
      <c r="D72" s="65" t="str">
        <f>'Formato 6'!C89</f>
        <v>Estudios y diseños definitivos para la construcción de la segunda calzada de la carretera Gambote - Variante Mamonal, la variante de Cartagena y la Cerretera Palmar de Varela - Sabanagrande y los Estudios y Diseños para el Mejoramiento del tramo existente la Carretera Gambote - Variante Mamonal y la Variante de Cartagena.</v>
      </c>
      <c r="E72" s="120">
        <v>2818800000</v>
      </c>
      <c r="F72" s="121">
        <v>1</v>
      </c>
      <c r="G72" s="122">
        <f>'Formato 6'!D89</f>
        <v>40346</v>
      </c>
      <c r="H72" s="122">
        <f>'Formato 6'!E89</f>
        <v>40648</v>
      </c>
      <c r="I72" s="124" t="str">
        <f>'Formato 6'!G89</f>
        <v>Colombia</v>
      </c>
      <c r="J72" s="125" t="str">
        <f>'Formato 6'!H89</f>
        <v>Autopistas del Sol S.A.</v>
      </c>
      <c r="K72" s="9"/>
    </row>
  </sheetData>
  <mergeCells count="23">
    <mergeCell ref="B63:C63"/>
    <mergeCell ref="D63:J63"/>
    <mergeCell ref="B66:H66"/>
    <mergeCell ref="B26:C26"/>
    <mergeCell ref="D26:J26"/>
    <mergeCell ref="B27:C27"/>
    <mergeCell ref="D27:J27"/>
    <mergeCell ref="B62:C62"/>
    <mergeCell ref="D62:J62"/>
    <mergeCell ref="B48:H48"/>
    <mergeCell ref="B30:H30"/>
    <mergeCell ref="B44:C44"/>
    <mergeCell ref="D44:J44"/>
    <mergeCell ref="B45:C45"/>
    <mergeCell ref="D45:J45"/>
    <mergeCell ref="B12:H12"/>
    <mergeCell ref="B3:H3"/>
    <mergeCell ref="B4:H4"/>
    <mergeCell ref="B5:H5"/>
    <mergeCell ref="B8:C8"/>
    <mergeCell ref="D8:J8"/>
    <mergeCell ref="B9:C9"/>
    <mergeCell ref="D9:J9"/>
  </mergeCells>
  <phoneticPr fontId="0" type="noConversion"/>
  <pageMargins left="0.74803149606299213" right="0.74803149606299213" top="0.98425196850393704" bottom="0.98425196850393704" header="0.51181102362204722" footer="0.51181102362204722"/>
  <pageSetup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13"/>
  <sheetViews>
    <sheetView topLeftCell="A31" zoomScale="80" zoomScaleNormal="80" workbookViewId="0">
      <selection activeCell="C105" sqref="C105"/>
    </sheetView>
  </sheetViews>
  <sheetFormatPr baseColWidth="10" defaultColWidth="11.42578125" defaultRowHeight="14.25" x14ac:dyDescent="0.2"/>
  <cols>
    <col min="1" max="1" width="6.5703125" style="132" customWidth="1"/>
    <col min="2" max="2" width="6" style="132" customWidth="1"/>
    <col min="3" max="3" width="63.140625" style="132" customWidth="1"/>
    <col min="4" max="4" width="14.7109375" style="132" customWidth="1"/>
    <col min="5" max="5" width="24.140625" style="132" bestFit="1" customWidth="1"/>
    <col min="6" max="6" width="27" style="132" customWidth="1"/>
    <col min="7" max="7" width="24.140625" style="132" customWidth="1"/>
    <col min="8" max="8" width="31.42578125" style="132" customWidth="1"/>
    <col min="9" max="9" width="19.42578125" style="132" customWidth="1"/>
    <col min="10" max="10" width="44" style="132" customWidth="1"/>
    <col min="11" max="16384" width="11.42578125" style="132"/>
  </cols>
  <sheetData>
    <row r="3" spans="2:9" ht="15" x14ac:dyDescent="0.2">
      <c r="B3" s="326" t="s">
        <v>18</v>
      </c>
      <c r="C3" s="326"/>
      <c r="D3" s="326"/>
      <c r="E3" s="326"/>
      <c r="F3" s="326"/>
      <c r="G3" s="326"/>
      <c r="H3" s="326"/>
      <c r="I3" s="326"/>
    </row>
    <row r="4" spans="2:9" ht="15" x14ac:dyDescent="0.2">
      <c r="B4" s="327"/>
      <c r="C4" s="327"/>
      <c r="D4" s="327"/>
      <c r="E4" s="327"/>
      <c r="F4" s="327"/>
      <c r="G4" s="327"/>
      <c r="H4" s="327"/>
      <c r="I4" s="327"/>
    </row>
    <row r="5" spans="2:9" ht="15" x14ac:dyDescent="0.2">
      <c r="B5" s="328" t="s">
        <v>133</v>
      </c>
      <c r="C5" s="328"/>
      <c r="D5" s="328"/>
      <c r="E5" s="328"/>
      <c r="F5" s="328"/>
      <c r="G5" s="328"/>
      <c r="H5" s="328"/>
      <c r="I5" s="328"/>
    </row>
    <row r="6" spans="2:9" ht="15" x14ac:dyDescent="0.2">
      <c r="B6" s="133"/>
      <c r="C6" s="133"/>
      <c r="D6" s="133"/>
      <c r="E6" s="133"/>
      <c r="F6" s="133"/>
      <c r="G6" s="133"/>
      <c r="H6" s="133"/>
      <c r="I6" s="133"/>
    </row>
    <row r="7" spans="2:9" ht="15" x14ac:dyDescent="0.2">
      <c r="B7" s="134"/>
      <c r="C7" s="134"/>
      <c r="D7" s="134"/>
      <c r="E7" s="134"/>
      <c r="F7" s="134"/>
      <c r="G7" s="134"/>
      <c r="H7" s="134"/>
      <c r="I7" s="134"/>
    </row>
    <row r="8" spans="2:9" ht="15" x14ac:dyDescent="0.2">
      <c r="B8" s="319" t="s">
        <v>21</v>
      </c>
      <c r="C8" s="319"/>
      <c r="D8" s="320" t="s">
        <v>69</v>
      </c>
      <c r="E8" s="320"/>
      <c r="F8" s="320"/>
      <c r="G8" s="320"/>
      <c r="H8" s="320"/>
      <c r="I8" s="320"/>
    </row>
    <row r="9" spans="2:9" ht="15" x14ac:dyDescent="0.2">
      <c r="B9" s="319" t="s">
        <v>22</v>
      </c>
      <c r="C9" s="319"/>
      <c r="D9" s="320" t="s">
        <v>70</v>
      </c>
      <c r="E9" s="320"/>
      <c r="F9" s="320"/>
      <c r="G9" s="320"/>
      <c r="H9" s="320"/>
      <c r="I9" s="320"/>
    </row>
    <row r="10" spans="2:9" ht="15.75" thickBot="1" x14ac:dyDescent="0.25">
      <c r="B10" s="135"/>
      <c r="C10" s="135"/>
      <c r="D10" s="135"/>
      <c r="E10" s="135"/>
      <c r="F10" s="135"/>
      <c r="G10" s="135"/>
      <c r="H10" s="135"/>
      <c r="I10" s="135"/>
    </row>
    <row r="11" spans="2:9" ht="15.75" thickBot="1" x14ac:dyDescent="0.25">
      <c r="B11" s="313" t="s">
        <v>136</v>
      </c>
      <c r="C11" s="314"/>
      <c r="D11" s="314"/>
      <c r="E11" s="314"/>
      <c r="F11" s="314"/>
      <c r="G11" s="314"/>
      <c r="H11" s="314"/>
      <c r="I11" s="315"/>
    </row>
    <row r="12" spans="2:9" ht="45.75" thickBot="1" x14ac:dyDescent="0.25">
      <c r="B12" s="129"/>
      <c r="C12" s="130" t="s">
        <v>12</v>
      </c>
      <c r="D12" s="130" t="s">
        <v>19</v>
      </c>
      <c r="E12" s="130" t="s">
        <v>137</v>
      </c>
      <c r="F12" s="136" t="s">
        <v>138</v>
      </c>
      <c r="G12" s="130" t="s">
        <v>139</v>
      </c>
      <c r="H12" s="130" t="s">
        <v>134</v>
      </c>
      <c r="I12" s="131" t="s">
        <v>135</v>
      </c>
    </row>
    <row r="13" spans="2:9" ht="57" x14ac:dyDescent="0.2">
      <c r="B13" s="137">
        <v>1</v>
      </c>
      <c r="C13" s="138" t="str">
        <f>'Formato 7'!D14</f>
        <v>Apoyo a la gestion, para la asesoria tecnica, economica, financiera y juridica para la estructuracion e implementacion del plan 21 Mega - Obras 2008 - 2011 para el Municipio de Santiago de Cali</v>
      </c>
      <c r="D13" s="139" t="s">
        <v>30</v>
      </c>
      <c r="E13" s="140">
        <f>161433231033+189952324232+231826984594</f>
        <v>583212539859</v>
      </c>
      <c r="F13" s="141">
        <v>1988.32</v>
      </c>
      <c r="G13" s="142">
        <f>E13/F13</f>
        <v>293319254.37505031</v>
      </c>
      <c r="H13" s="143" t="str">
        <f>IF(G13&gt;100000000,"SI","NO")</f>
        <v>SI</v>
      </c>
      <c r="I13" s="144">
        <f>IF(AND(D13="SI",H13="si"),100,0)</f>
        <v>100</v>
      </c>
    </row>
    <row r="14" spans="2:9" ht="71.25" customHeight="1" thickBot="1" x14ac:dyDescent="0.25">
      <c r="B14" s="145">
        <v>2</v>
      </c>
      <c r="C14" s="146" t="str">
        <f>'Formato 7'!D15</f>
        <v>Prestacion de servicios profesionales para la estructuracion tecnica legal y financiera y acompañamiento en el proceso precontractual del proyecto corredor portuario del Distrito de Barranquilla, de conformidad con el estudio previo y la propuesta.</v>
      </c>
      <c r="D14" s="147" t="s">
        <v>30</v>
      </c>
      <c r="E14" s="148">
        <v>212406137622</v>
      </c>
      <c r="F14" s="149">
        <v>1861.74</v>
      </c>
      <c r="G14" s="150">
        <f>E14/F14</f>
        <v>114090118.71797352</v>
      </c>
      <c r="H14" s="151" t="str">
        <f>IF(G14&gt;100000000,"SI","NO")</f>
        <v>SI</v>
      </c>
      <c r="I14" s="144">
        <f>IF(AND(D14="SI",H14="si"),100,0)</f>
        <v>100</v>
      </c>
    </row>
    <row r="15" spans="2:9" ht="15.75" thickBot="1" x14ac:dyDescent="0.25">
      <c r="B15" s="152"/>
      <c r="C15" s="153"/>
      <c r="D15" s="154"/>
      <c r="E15" s="155"/>
      <c r="F15" s="324" t="s">
        <v>143</v>
      </c>
      <c r="G15" s="325"/>
      <c r="H15" s="325"/>
      <c r="I15" s="156">
        <f>SUM(I13:I14)</f>
        <v>200</v>
      </c>
    </row>
    <row r="16" spans="2:9" ht="15" thickBot="1" x14ac:dyDescent="0.25"/>
    <row r="17" spans="2:10" ht="15.75" thickBot="1" x14ac:dyDescent="0.25">
      <c r="B17" s="321" t="s">
        <v>140</v>
      </c>
      <c r="C17" s="322"/>
      <c r="D17" s="322"/>
      <c r="E17" s="322"/>
      <c r="F17" s="322"/>
      <c r="G17" s="323"/>
    </row>
    <row r="18" spans="2:10" ht="30.75" thickBot="1" x14ac:dyDescent="0.25">
      <c r="B18" s="129"/>
      <c r="C18" s="130" t="s">
        <v>12</v>
      </c>
      <c r="D18" s="130" t="s">
        <v>19</v>
      </c>
      <c r="E18" s="130" t="s">
        <v>141</v>
      </c>
      <c r="F18" s="136" t="s">
        <v>142</v>
      </c>
      <c r="G18" s="131" t="s">
        <v>135</v>
      </c>
    </row>
    <row r="19" spans="2:10" ht="15" x14ac:dyDescent="0.2">
      <c r="B19" s="157">
        <v>1</v>
      </c>
      <c r="C19" s="158" t="str">
        <f>'Formato 7'!D16</f>
        <v>Estudio Informativo Autovia A-57: Pontevedra - Conexión A - 52</v>
      </c>
      <c r="D19" s="159" t="s">
        <v>30</v>
      </c>
      <c r="E19" s="160" t="s">
        <v>30</v>
      </c>
      <c r="F19" s="161" t="s">
        <v>30</v>
      </c>
      <c r="G19" s="162">
        <v>100</v>
      </c>
    </row>
    <row r="20" spans="2:10" ht="28.5" x14ac:dyDescent="0.2">
      <c r="B20" s="163">
        <v>2</v>
      </c>
      <c r="C20" s="138" t="str">
        <f>'Formato 7'!D17</f>
        <v>Estudio informativo Conexión de la Autovia A-57 con la Red Arterial de Vigo y Acceso al Aeropuerto de Peinador.</v>
      </c>
      <c r="D20" s="164" t="s">
        <v>30</v>
      </c>
      <c r="E20" s="165" t="s">
        <v>30</v>
      </c>
      <c r="F20" s="166" t="s">
        <v>30</v>
      </c>
      <c r="G20" s="167">
        <v>100</v>
      </c>
    </row>
    <row r="21" spans="2:10" ht="15.75" thickBot="1" x14ac:dyDescent="0.25">
      <c r="B21" s="145">
        <v>3</v>
      </c>
      <c r="C21" s="168" t="str">
        <f>'Formato 7'!D18</f>
        <v>Estudio Previo del Corredor Segovia - Santo Tomé del Puerto</v>
      </c>
      <c r="D21" s="147" t="s">
        <v>30</v>
      </c>
      <c r="E21" s="169" t="s">
        <v>30</v>
      </c>
      <c r="F21" s="170" t="s">
        <v>30</v>
      </c>
      <c r="G21" s="171">
        <v>100</v>
      </c>
    </row>
    <row r="22" spans="2:10" ht="15.75" thickBot="1" x14ac:dyDescent="0.25">
      <c r="D22" s="324" t="s">
        <v>144</v>
      </c>
      <c r="E22" s="325"/>
      <c r="F22" s="325"/>
      <c r="G22" s="156">
        <f>SUM(G19:G21)</f>
        <v>300</v>
      </c>
    </row>
    <row r="26" spans="2:10" ht="15" x14ac:dyDescent="0.2">
      <c r="B26" s="319" t="s">
        <v>21</v>
      </c>
      <c r="C26" s="319"/>
      <c r="D26" s="320" t="str">
        <f>'EVA. GENERAL'!D32:H32</f>
        <v>UNIÓN TEMPORAL EVALUACIÓN 7 APPS</v>
      </c>
      <c r="E26" s="320"/>
      <c r="F26" s="320"/>
      <c r="G26" s="320"/>
      <c r="H26" s="320"/>
      <c r="I26" s="320"/>
    </row>
    <row r="27" spans="2:10" ht="15" x14ac:dyDescent="0.2">
      <c r="B27" s="319" t="s">
        <v>22</v>
      </c>
      <c r="C27" s="319"/>
      <c r="D27" s="320" t="str">
        <f>'EVA. GENERAL'!D33:H33</f>
        <v>BATEMAN INGENIERÍA S.A.</v>
      </c>
      <c r="E27" s="320"/>
      <c r="F27" s="320"/>
      <c r="G27" s="320"/>
      <c r="H27" s="320"/>
      <c r="I27" s="320"/>
    </row>
    <row r="28" spans="2:10" ht="15.75" thickBot="1" x14ac:dyDescent="0.25">
      <c r="B28" s="135"/>
      <c r="C28" s="135"/>
      <c r="D28" s="135"/>
      <c r="E28" s="135"/>
      <c r="F28" s="135"/>
      <c r="G28" s="135"/>
      <c r="H28" s="135"/>
      <c r="I28" s="135"/>
    </row>
    <row r="29" spans="2:10" ht="15.75" thickBot="1" x14ac:dyDescent="0.25">
      <c r="B29" s="313" t="s">
        <v>136</v>
      </c>
      <c r="C29" s="314"/>
      <c r="D29" s="314"/>
      <c r="E29" s="314"/>
      <c r="F29" s="314"/>
      <c r="G29" s="314"/>
      <c r="H29" s="314"/>
      <c r="I29" s="315"/>
    </row>
    <row r="30" spans="2:10" ht="45.75" thickBot="1" x14ac:dyDescent="0.25">
      <c r="B30" s="129"/>
      <c r="C30" s="130" t="s">
        <v>12</v>
      </c>
      <c r="D30" s="130" t="s">
        <v>19</v>
      </c>
      <c r="E30" s="130" t="s">
        <v>137</v>
      </c>
      <c r="F30" s="136" t="s">
        <v>138</v>
      </c>
      <c r="G30" s="130" t="s">
        <v>139</v>
      </c>
      <c r="H30" s="130" t="s">
        <v>134</v>
      </c>
      <c r="I30" s="131" t="s">
        <v>135</v>
      </c>
    </row>
    <row r="31" spans="2:10" ht="88.5" customHeight="1" x14ac:dyDescent="0.2">
      <c r="B31" s="137">
        <v>1</v>
      </c>
      <c r="C31" s="138" t="str">
        <f>'Formato 7'!D35</f>
        <v>Servicio de un asesor y agente coordinador en el proceso de Licitación de un contrato de cesión parcial de derechos de concesión para el diseño, construcción, equipamiento y el derecho de uso, aprovechamiento y explotación de una nueva terminal especializada de contenedores en el Puerto de Manzanillo.</v>
      </c>
      <c r="D31" s="139" t="s">
        <v>31</v>
      </c>
      <c r="E31" s="140"/>
      <c r="F31" s="141"/>
      <c r="G31" s="142">
        <v>565000000</v>
      </c>
      <c r="H31" s="143" t="s">
        <v>31</v>
      </c>
      <c r="I31" s="144">
        <v>0</v>
      </c>
      <c r="J31" s="193"/>
    </row>
    <row r="32" spans="2:10" ht="73.5" customHeight="1" thickBot="1" x14ac:dyDescent="0.25">
      <c r="B32" s="145">
        <v>2</v>
      </c>
      <c r="C32" s="138" t="str">
        <f>'Formato 7'!D36</f>
        <v>Estructuración financiera, legal y técnica y puesta en marcha del proceso de integración y concesión de los aeropuertos Camilo Daza de Cúcuta, Palonegro de Bucaramanga, Yariguíes de Barrancabermeja, Alfonso López de Valledupar, Simón Bolívar de Santa Marta y Almirante Padilla de Riohacha.</v>
      </c>
      <c r="D32" s="147" t="s">
        <v>30</v>
      </c>
      <c r="E32" s="148">
        <v>298900000000</v>
      </c>
      <c r="F32" s="149">
        <v>2044.23</v>
      </c>
      <c r="G32" s="150">
        <f>E32/F32</f>
        <v>146216423.78792992</v>
      </c>
      <c r="H32" s="151" t="str">
        <f>IF(G32&gt;100000000,"SI","NO")</f>
        <v>SI</v>
      </c>
      <c r="I32" s="144">
        <v>100</v>
      </c>
    </row>
    <row r="33" spans="2:13" ht="15.75" thickBot="1" x14ac:dyDescent="0.25">
      <c r="B33" s="152"/>
      <c r="C33" s="153"/>
      <c r="D33" s="154"/>
      <c r="E33" s="155"/>
      <c r="F33" s="324" t="s">
        <v>143</v>
      </c>
      <c r="G33" s="325"/>
      <c r="H33" s="325"/>
      <c r="I33" s="156">
        <f>SUM(I31:I32)</f>
        <v>100</v>
      </c>
    </row>
    <row r="34" spans="2:13" ht="15" thickBot="1" x14ac:dyDescent="0.25"/>
    <row r="35" spans="2:13" ht="15.75" thickBot="1" x14ac:dyDescent="0.25">
      <c r="B35" s="321" t="s">
        <v>140</v>
      </c>
      <c r="C35" s="322"/>
      <c r="D35" s="322"/>
      <c r="E35" s="322"/>
      <c r="F35" s="322"/>
      <c r="G35" s="323"/>
    </row>
    <row r="36" spans="2:13" ht="30.75" thickBot="1" x14ac:dyDescent="0.25">
      <c r="B36" s="178"/>
      <c r="C36" s="179" t="s">
        <v>12</v>
      </c>
      <c r="D36" s="179" t="s">
        <v>19</v>
      </c>
      <c r="E36" s="179" t="s">
        <v>141</v>
      </c>
      <c r="F36" s="180" t="s">
        <v>142</v>
      </c>
      <c r="G36" s="181" t="s">
        <v>135</v>
      </c>
    </row>
    <row r="37" spans="2:13" ht="57" x14ac:dyDescent="0.2">
      <c r="B37" s="157">
        <v>1</v>
      </c>
      <c r="C37" s="158" t="str">
        <f>'Formato 7'!D32</f>
        <v xml:space="preserve">Análisis y estudios vías de acceso del sur y sur occidente de Bogotá, Santa Fé de Bogotá y los Estudios para la concesión de la carretera Av Boyacá - Bosa - Granada - Girardot, en el Departamento de Cundinamarca. </v>
      </c>
      <c r="D37" s="159" t="s">
        <v>30</v>
      </c>
      <c r="E37" s="160" t="s">
        <v>30</v>
      </c>
      <c r="F37" s="161" t="s">
        <v>30</v>
      </c>
      <c r="G37" s="162">
        <v>100</v>
      </c>
    </row>
    <row r="38" spans="2:13" ht="71.25" x14ac:dyDescent="0.2">
      <c r="B38" s="187">
        <v>2</v>
      </c>
      <c r="C38" s="183" t="str">
        <f>'Formato 7'!D33</f>
        <v xml:space="preserve">Estudios y diseños definitivos de la segunda calzada o par vial a la carretera Los Alpes - Villeta (5008A) incluido el diseño de la variante por el municipio de Villeta y los pasos o variantes por los municipios de Sasaima y Albán y sus conexiones, así como el intercambiador en la intersección Chuguacal.  </v>
      </c>
      <c r="D38" s="184" t="s">
        <v>30</v>
      </c>
      <c r="E38" s="185" t="s">
        <v>30</v>
      </c>
      <c r="F38" s="186"/>
      <c r="G38" s="188">
        <v>100</v>
      </c>
    </row>
    <row r="39" spans="2:13" ht="29.25" thickBot="1" x14ac:dyDescent="0.25">
      <c r="B39" s="145">
        <v>3</v>
      </c>
      <c r="C39" s="146" t="str">
        <f>'Formato 7'!D34</f>
        <v xml:space="preserve">Análisis y estudios gerenciales malla vIal Atlántico - Bolívar - Sucre </v>
      </c>
      <c r="D39" s="147" t="s">
        <v>30</v>
      </c>
      <c r="E39" s="169" t="s">
        <v>30</v>
      </c>
      <c r="F39" s="170"/>
      <c r="G39" s="171">
        <v>100</v>
      </c>
    </row>
    <row r="40" spans="2:13" ht="15.75" thickBot="1" x14ac:dyDescent="0.25">
      <c r="D40" s="317" t="s">
        <v>144</v>
      </c>
      <c r="E40" s="318"/>
      <c r="F40" s="318"/>
      <c r="G40" s="182">
        <f>SUM(G37:G39)</f>
        <v>300</v>
      </c>
    </row>
    <row r="43" spans="2:13" s="16" customFormat="1" ht="15" x14ac:dyDescent="0.2">
      <c r="B43" s="251" t="s">
        <v>162</v>
      </c>
      <c r="M43" s="17"/>
    </row>
    <row r="44" spans="2:13" s="16" customFormat="1" ht="54" customHeight="1" x14ac:dyDescent="0.2">
      <c r="B44" s="307" t="s">
        <v>170</v>
      </c>
      <c r="C44" s="307"/>
      <c r="D44" s="307"/>
      <c r="E44" s="307"/>
      <c r="F44" s="307"/>
      <c r="G44" s="307"/>
      <c r="H44" s="307"/>
      <c r="I44" s="307"/>
      <c r="J44" s="307"/>
      <c r="M44" s="17"/>
    </row>
    <row r="47" spans="2:13" ht="15" x14ac:dyDescent="0.2">
      <c r="B47" s="319" t="s">
        <v>21</v>
      </c>
      <c r="C47" s="319"/>
      <c r="D47" s="320" t="str">
        <f>'EVA. GENERAL'!D63:H63</f>
        <v>UNION TEMPORAL DELOITTE ADVISORY - ESTEYCO</v>
      </c>
      <c r="E47" s="320"/>
      <c r="F47" s="320"/>
      <c r="G47" s="320"/>
      <c r="H47" s="320"/>
      <c r="I47" s="320"/>
    </row>
    <row r="48" spans="2:13" ht="15" x14ac:dyDescent="0.2">
      <c r="B48" s="319" t="s">
        <v>22</v>
      </c>
      <c r="C48" s="319"/>
      <c r="D48" s="320" t="str">
        <f>'EVA. GENERAL'!D64:H64</f>
        <v>ESTEYCO SUCURSAL COLOMBIA</v>
      </c>
      <c r="E48" s="320"/>
      <c r="F48" s="320"/>
      <c r="G48" s="320"/>
      <c r="H48" s="320"/>
      <c r="I48" s="320"/>
    </row>
    <row r="49" spans="2:13" ht="15.75" thickBot="1" x14ac:dyDescent="0.25">
      <c r="B49" s="135"/>
      <c r="C49" s="135"/>
      <c r="D49" s="135"/>
      <c r="E49" s="135"/>
      <c r="F49" s="135"/>
      <c r="G49" s="135"/>
      <c r="H49" s="135"/>
      <c r="I49" s="135"/>
    </row>
    <row r="50" spans="2:13" ht="15.75" thickBot="1" x14ac:dyDescent="0.25">
      <c r="B50" s="313" t="s">
        <v>136</v>
      </c>
      <c r="C50" s="314"/>
      <c r="D50" s="314"/>
      <c r="E50" s="314"/>
      <c r="F50" s="314"/>
      <c r="G50" s="314"/>
      <c r="H50" s="314"/>
      <c r="I50" s="315"/>
    </row>
    <row r="51" spans="2:13" ht="45.75" thickBot="1" x14ac:dyDescent="0.25">
      <c r="B51" s="129"/>
      <c r="C51" s="130" t="s">
        <v>12</v>
      </c>
      <c r="D51" s="130" t="s">
        <v>19</v>
      </c>
      <c r="E51" s="130" t="s">
        <v>137</v>
      </c>
      <c r="F51" s="136" t="s">
        <v>138</v>
      </c>
      <c r="G51" s="130" t="s">
        <v>139</v>
      </c>
      <c r="H51" s="130" t="s">
        <v>134</v>
      </c>
      <c r="I51" s="131" t="s">
        <v>135</v>
      </c>
    </row>
    <row r="52" spans="2:13" ht="88.5" customHeight="1" x14ac:dyDescent="0.2">
      <c r="B52" s="157">
        <v>1</v>
      </c>
      <c r="C52" s="158" t="str">
        <f>'Formato 7'!D53</f>
        <v>Estructuración Financiera del corredor Interestatal   I-595</v>
      </c>
      <c r="D52" s="159" t="s">
        <v>30</v>
      </c>
      <c r="E52" s="190"/>
      <c r="F52" s="161"/>
      <c r="G52" s="160">
        <v>1225000000</v>
      </c>
      <c r="H52" s="191" t="s">
        <v>30</v>
      </c>
      <c r="I52" s="162">
        <v>100</v>
      </c>
    </row>
    <row r="53" spans="2:13" ht="73.5" customHeight="1" thickBot="1" x14ac:dyDescent="0.25">
      <c r="B53" s="145">
        <v>2</v>
      </c>
      <c r="C53" s="146" t="str">
        <f>'Formato 7'!D54</f>
        <v>Estructuración Financiera en el proyecto del Túnel del Puerto de Miami</v>
      </c>
      <c r="D53" s="147" t="s">
        <v>30</v>
      </c>
      <c r="E53" s="148"/>
      <c r="F53" s="149"/>
      <c r="G53" s="169">
        <v>800000000</v>
      </c>
      <c r="H53" s="192" t="s">
        <v>30</v>
      </c>
      <c r="I53" s="194">
        <v>100</v>
      </c>
    </row>
    <row r="54" spans="2:13" ht="15.75" thickBot="1" x14ac:dyDescent="0.25">
      <c r="B54" s="152"/>
      <c r="C54" s="153"/>
      <c r="D54" s="154"/>
      <c r="E54" s="155"/>
      <c r="F54" s="317" t="s">
        <v>143</v>
      </c>
      <c r="G54" s="318"/>
      <c r="H54" s="318"/>
      <c r="I54" s="195">
        <f>SUM(I52:I53)</f>
        <v>200</v>
      </c>
    </row>
    <row r="55" spans="2:13" ht="15" thickBot="1" x14ac:dyDescent="0.25"/>
    <row r="56" spans="2:13" ht="15.75" thickBot="1" x14ac:dyDescent="0.25">
      <c r="B56" s="321" t="s">
        <v>140</v>
      </c>
      <c r="C56" s="322"/>
      <c r="D56" s="322"/>
      <c r="E56" s="322"/>
      <c r="F56" s="322"/>
      <c r="G56" s="323"/>
    </row>
    <row r="57" spans="2:13" ht="30.75" thickBot="1" x14ac:dyDescent="0.25">
      <c r="B57" s="178"/>
      <c r="C57" s="179" t="s">
        <v>12</v>
      </c>
      <c r="D57" s="179" t="s">
        <v>19</v>
      </c>
      <c r="E57" s="179" t="s">
        <v>141</v>
      </c>
      <c r="F57" s="180" t="s">
        <v>142</v>
      </c>
      <c r="G57" s="181" t="s">
        <v>135</v>
      </c>
    </row>
    <row r="58" spans="2:13" ht="71.25" x14ac:dyDescent="0.2">
      <c r="B58" s="157">
        <v>1</v>
      </c>
      <c r="C58" s="158" t="str">
        <f>'Formato 7'!D50</f>
        <v>Consultoria y Asistencia Tecnica para la redaccion del "Estudio Informativo de mejora general. Nueva Ronda del Maresme. Mejora de la accesibilidad al Maresme, desde la B-20/C-31 al inicio de la variante de Mataró. Tramo: Montgat-Cabrera de Mar". Clave: EI-NB-08060</v>
      </c>
      <c r="D58" s="159" t="s">
        <v>30</v>
      </c>
      <c r="E58" s="160" t="s">
        <v>30</v>
      </c>
      <c r="F58" s="161" t="s">
        <v>30</v>
      </c>
      <c r="G58" s="162">
        <v>100</v>
      </c>
    </row>
    <row r="59" spans="2:13" ht="71.25" x14ac:dyDescent="0.2">
      <c r="B59" s="187">
        <v>2</v>
      </c>
      <c r="C59" s="183" t="str">
        <f>'Formato 7'!D51</f>
        <v>Asistencia tecnica para la redacción del proyecto constructivo/estudio informativo/estudio de impacto ambiental del: "Estudio de vialidad conexión Vallés Occidental - Vallés Oriental. Tramos: Sabadell - La Roca del Vallés", clave: EV-NB-06160".</v>
      </c>
      <c r="D59" s="184" t="s">
        <v>30</v>
      </c>
      <c r="E59" s="185" t="s">
        <v>30</v>
      </c>
      <c r="F59" s="186" t="s">
        <v>30</v>
      </c>
      <c r="G59" s="188">
        <v>100</v>
      </c>
    </row>
    <row r="60" spans="2:13" ht="51" customHeight="1" thickBot="1" x14ac:dyDescent="0.25">
      <c r="B60" s="252">
        <v>3</v>
      </c>
      <c r="C60" s="253" t="str">
        <f>'Formato 7'!D52</f>
        <v>Proyecto ejecutivo - Ingeniería de detalle correspondiente a la concesión "Mejoramiento y conservación de la ruta 43 de la Región de Coquimbo Tramo la Serena - Ovalle, Chile".</v>
      </c>
      <c r="D60" s="254"/>
      <c r="E60" s="255"/>
      <c r="F60" s="256"/>
      <c r="G60" s="257">
        <v>0</v>
      </c>
      <c r="H60" s="193"/>
    </row>
    <row r="61" spans="2:13" ht="15.75" thickBot="1" x14ac:dyDescent="0.25">
      <c r="D61" s="317" t="s">
        <v>144</v>
      </c>
      <c r="E61" s="318"/>
      <c r="F61" s="318"/>
      <c r="G61" s="182">
        <f>SUM(G58:G60)</f>
        <v>200</v>
      </c>
    </row>
    <row r="64" spans="2:13" s="16" customFormat="1" ht="15" x14ac:dyDescent="0.2">
      <c r="B64" s="251" t="s">
        <v>162</v>
      </c>
      <c r="M64" s="17"/>
    </row>
    <row r="65" spans="2:13" s="16" customFormat="1" ht="96" customHeight="1" x14ac:dyDescent="0.2">
      <c r="B65" s="307" t="s">
        <v>171</v>
      </c>
      <c r="C65" s="307"/>
      <c r="D65" s="307"/>
      <c r="E65" s="307"/>
      <c r="F65" s="307"/>
      <c r="G65" s="307"/>
      <c r="H65" s="307"/>
      <c r="I65" s="307"/>
      <c r="J65" s="307"/>
      <c r="M65" s="17"/>
    </row>
    <row r="68" spans="2:13" ht="15" x14ac:dyDescent="0.2">
      <c r="B68" s="319" t="s">
        <v>21</v>
      </c>
      <c r="C68" s="319"/>
      <c r="D68" s="320" t="str">
        <f>'Formato 7'!D62:J62</f>
        <v>UNION TEMPORAL REVISION APP'S 2013</v>
      </c>
      <c r="E68" s="320"/>
      <c r="F68" s="320"/>
      <c r="G68" s="320"/>
      <c r="H68" s="320"/>
      <c r="I68" s="320"/>
    </row>
    <row r="69" spans="2:13" ht="15" x14ac:dyDescent="0.2">
      <c r="B69" s="319" t="s">
        <v>22</v>
      </c>
      <c r="C69" s="319"/>
      <c r="D69" s="320" t="str">
        <f>'Formato 7'!D63:J63</f>
        <v>TECNOCOSULTA S.A.S.</v>
      </c>
      <c r="E69" s="320"/>
      <c r="F69" s="320"/>
      <c r="G69" s="320"/>
      <c r="H69" s="320"/>
      <c r="I69" s="320"/>
    </row>
    <row r="70" spans="2:13" ht="15.75" thickBot="1" x14ac:dyDescent="0.25">
      <c r="B70" s="135"/>
      <c r="C70" s="135"/>
      <c r="D70" s="135"/>
      <c r="E70" s="135"/>
      <c r="F70" s="135"/>
      <c r="G70" s="135"/>
      <c r="H70" s="135"/>
      <c r="I70" s="135"/>
    </row>
    <row r="71" spans="2:13" ht="15.75" thickBot="1" x14ac:dyDescent="0.25">
      <c r="B71" s="313" t="s">
        <v>136</v>
      </c>
      <c r="C71" s="314"/>
      <c r="D71" s="314"/>
      <c r="E71" s="314"/>
      <c r="F71" s="314"/>
      <c r="G71" s="314"/>
      <c r="H71" s="314"/>
      <c r="I71" s="315"/>
    </row>
    <row r="72" spans="2:13" ht="45.75" thickBot="1" x14ac:dyDescent="0.25">
      <c r="B72" s="129"/>
      <c r="C72" s="130" t="s">
        <v>12</v>
      </c>
      <c r="D72" s="130" t="s">
        <v>19</v>
      </c>
      <c r="E72" s="130" t="s">
        <v>137</v>
      </c>
      <c r="F72" s="136" t="s">
        <v>138</v>
      </c>
      <c r="G72" s="130" t="s">
        <v>139</v>
      </c>
      <c r="H72" s="130" t="s">
        <v>134</v>
      </c>
      <c r="I72" s="131" t="s">
        <v>135</v>
      </c>
    </row>
    <row r="73" spans="2:13" ht="89.25" customHeight="1" x14ac:dyDescent="0.2">
      <c r="B73" s="157">
        <v>1</v>
      </c>
      <c r="C73" s="158" t="str">
        <f>'Formato 7'!D68</f>
        <v>Servicio de asesor de transacción para la alianza público - privada para otorgar en concesión el Corredor Logístico Goascorán - Villa de San Antonio, Tegucigalpa - Villa de San Antonio - San Pedro Sula - Puerto Cortés.</v>
      </c>
      <c r="D73" s="159" t="s">
        <v>30</v>
      </c>
      <c r="E73" s="190"/>
      <c r="F73" s="161"/>
      <c r="G73" s="160" t="s">
        <v>160</v>
      </c>
      <c r="H73" s="191" t="str">
        <f>IF(G73&gt;100000000,"SI","NO")</f>
        <v>SI</v>
      </c>
      <c r="I73" s="162">
        <v>100</v>
      </c>
    </row>
    <row r="74" spans="2:13" ht="89.25" customHeight="1" thickBot="1" x14ac:dyDescent="0.25">
      <c r="B74" s="145">
        <v>2</v>
      </c>
      <c r="C74" s="146" t="str">
        <f>'Formato 7'!D69</f>
        <v>Servicio de asesor de transacción para la alianza público - privada para otorgar en concesión el corredor Turistico El Progreso - Tela y Tramos San Pedro Sula - El Progreso y La Barca - El Progreso.</v>
      </c>
      <c r="D74" s="147" t="s">
        <v>30</v>
      </c>
      <c r="E74" s="148"/>
      <c r="F74" s="149"/>
      <c r="G74" s="169" t="s">
        <v>161</v>
      </c>
      <c r="H74" s="192" t="str">
        <f>IF(G74&gt;100000000,"SI","NO")</f>
        <v>SI</v>
      </c>
      <c r="I74" s="194">
        <v>100</v>
      </c>
    </row>
    <row r="75" spans="2:13" ht="15.75" thickBot="1" x14ac:dyDescent="0.25">
      <c r="B75" s="152"/>
      <c r="C75" s="153"/>
      <c r="D75" s="154"/>
      <c r="E75" s="155"/>
      <c r="F75" s="317" t="s">
        <v>143</v>
      </c>
      <c r="G75" s="318"/>
      <c r="H75" s="318"/>
      <c r="I75" s="195">
        <f>SUM(I73:I74)</f>
        <v>200</v>
      </c>
    </row>
    <row r="76" spans="2:13" ht="15" thickBot="1" x14ac:dyDescent="0.25"/>
    <row r="77" spans="2:13" ht="15.75" thickBot="1" x14ac:dyDescent="0.25">
      <c r="B77" s="321" t="s">
        <v>140</v>
      </c>
      <c r="C77" s="322"/>
      <c r="D77" s="322"/>
      <c r="E77" s="322"/>
      <c r="F77" s="322"/>
      <c r="G77" s="323"/>
    </row>
    <row r="78" spans="2:13" ht="30.75" thickBot="1" x14ac:dyDescent="0.25">
      <c r="B78" s="178"/>
      <c r="C78" s="179" t="s">
        <v>12</v>
      </c>
      <c r="D78" s="179" t="s">
        <v>19</v>
      </c>
      <c r="E78" s="179" t="s">
        <v>141</v>
      </c>
      <c r="F78" s="180" t="s">
        <v>142</v>
      </c>
      <c r="G78" s="181" t="s">
        <v>135</v>
      </c>
    </row>
    <row r="79" spans="2:13" ht="75.75" customHeight="1" x14ac:dyDescent="0.2">
      <c r="B79" s="157">
        <v>1</v>
      </c>
      <c r="C79" s="158" t="str">
        <f>'Formato 7'!D70</f>
        <v>Estudios y Diseños definitivos para las obras de Construcción, Mejoramiento y Rehabilitación del Proyecto Concesión Vial Ruta Caribe</v>
      </c>
      <c r="D79" s="159" t="s">
        <v>30</v>
      </c>
      <c r="E79" s="160" t="s">
        <v>30</v>
      </c>
      <c r="F79" s="161" t="s">
        <v>30</v>
      </c>
      <c r="G79" s="162">
        <v>100</v>
      </c>
    </row>
    <row r="80" spans="2:13" ht="75.75" customHeight="1" x14ac:dyDescent="0.2">
      <c r="B80" s="187">
        <v>2</v>
      </c>
      <c r="C80" s="183" t="str">
        <f>'Formato 7'!D71</f>
        <v>Estudios y Diseños para la construcción y Mejoramiento de la concesión vial Duitama - Charala - San Gil (132 Km)</v>
      </c>
      <c r="D80" s="184" t="s">
        <v>30</v>
      </c>
      <c r="E80" s="185" t="s">
        <v>30</v>
      </c>
      <c r="F80" s="186" t="s">
        <v>30</v>
      </c>
      <c r="G80" s="188">
        <v>100</v>
      </c>
    </row>
    <row r="81" spans="2:13" ht="102" customHeight="1" thickBot="1" x14ac:dyDescent="0.25">
      <c r="B81" s="145">
        <v>3</v>
      </c>
      <c r="C81" s="146" t="str">
        <f>'Formato 7'!D72</f>
        <v>Estudios y diseños definitivos para la construcción de la segunda calzada de la carretera Gambote - Variante Mamonal, la variante de Cartagena y la Cerretera Palmar de Varela - Sabanagrande y los Estudios y Diseños para el Mejoramiento del tramo existente la Carretera Gambote - Variante Mamonal y la Variante de Cartagena.</v>
      </c>
      <c r="D81" s="147" t="s">
        <v>30</v>
      </c>
      <c r="E81" s="169" t="s">
        <v>30</v>
      </c>
      <c r="F81" s="170" t="s">
        <v>30</v>
      </c>
      <c r="G81" s="171">
        <v>100</v>
      </c>
    </row>
    <row r="82" spans="2:13" ht="15.75" thickBot="1" x14ac:dyDescent="0.25">
      <c r="D82" s="317" t="s">
        <v>144</v>
      </c>
      <c r="E82" s="318"/>
      <c r="F82" s="318"/>
      <c r="G82" s="182">
        <f>SUM(G79:G81)</f>
        <v>300</v>
      </c>
    </row>
    <row r="85" spans="2:13" s="16" customFormat="1" ht="12.75" x14ac:dyDescent="0.2">
      <c r="M85" s="17"/>
    </row>
    <row r="86" spans="2:13" s="16" customFormat="1" ht="20.25" customHeight="1" x14ac:dyDescent="0.2">
      <c r="C86" s="304" t="s">
        <v>167</v>
      </c>
      <c r="D86" s="304"/>
      <c r="E86" s="304"/>
      <c r="F86" s="304"/>
      <c r="G86" s="304"/>
      <c r="H86" s="304"/>
      <c r="M86" s="17"/>
    </row>
    <row r="87" spans="2:13" s="51" customFormat="1" ht="20.25" x14ac:dyDescent="0.2">
      <c r="C87" s="52"/>
      <c r="D87" s="52"/>
      <c r="E87" s="52"/>
      <c r="F87" s="52"/>
      <c r="G87" s="52"/>
      <c r="H87" s="52"/>
      <c r="M87" s="53"/>
    </row>
    <row r="88" spans="2:13" s="16" customFormat="1" ht="13.5" thickBot="1" x14ac:dyDescent="0.25">
      <c r="M88" s="17"/>
    </row>
    <row r="89" spans="2:13" s="18" customFormat="1" ht="61.5" thickBot="1" x14ac:dyDescent="0.25">
      <c r="B89" s="258"/>
      <c r="C89" s="261" t="s">
        <v>40</v>
      </c>
      <c r="D89" s="261"/>
      <c r="E89" s="261" t="s">
        <v>136</v>
      </c>
      <c r="F89" s="261" t="s">
        <v>140</v>
      </c>
      <c r="G89" s="261" t="s">
        <v>168</v>
      </c>
      <c r="H89" s="259" t="s">
        <v>36</v>
      </c>
    </row>
    <row r="90" spans="2:13" s="16" customFormat="1" ht="20.25" x14ac:dyDescent="0.3">
      <c r="B90" s="47">
        <v>1</v>
      </c>
      <c r="C90" s="316" t="str">
        <f>D8</f>
        <v>CONSORCIO BTC</v>
      </c>
      <c r="D90" s="316"/>
      <c r="E90" s="262">
        <f>I15</f>
        <v>200</v>
      </c>
      <c r="F90" s="262">
        <f>G22</f>
        <v>300</v>
      </c>
      <c r="G90" s="260">
        <v>100</v>
      </c>
      <c r="H90" s="48">
        <f>SUM(E90:G90)</f>
        <v>600</v>
      </c>
      <c r="M90" s="17"/>
    </row>
    <row r="91" spans="2:13" s="16" customFormat="1" ht="21" thickBot="1" x14ac:dyDescent="0.35">
      <c r="B91" s="43">
        <v>2</v>
      </c>
      <c r="C91" s="300" t="str">
        <f>D26</f>
        <v>UNIÓN TEMPORAL EVALUACIÓN 7 APPS</v>
      </c>
      <c r="D91" s="300"/>
      <c r="E91" s="263" t="s">
        <v>174</v>
      </c>
      <c r="F91" s="263" t="s">
        <v>174</v>
      </c>
      <c r="G91" s="263" t="s">
        <v>174</v>
      </c>
      <c r="H91" s="263" t="s">
        <v>174</v>
      </c>
      <c r="M91" s="17"/>
    </row>
    <row r="92" spans="2:13" s="16" customFormat="1" ht="21" thickBot="1" x14ac:dyDescent="0.35">
      <c r="B92" s="43">
        <v>3</v>
      </c>
      <c r="C92" s="300" t="str">
        <f>D47</f>
        <v>UNION TEMPORAL DELOITTE ADVISORY - ESTEYCO</v>
      </c>
      <c r="D92" s="300"/>
      <c r="E92" s="263" t="s">
        <v>174</v>
      </c>
      <c r="F92" s="263" t="s">
        <v>174</v>
      </c>
      <c r="G92" s="263" t="s">
        <v>174</v>
      </c>
      <c r="H92" s="263" t="s">
        <v>174</v>
      </c>
      <c r="M92" s="17"/>
    </row>
    <row r="93" spans="2:13" s="16" customFormat="1" ht="21" thickBot="1" x14ac:dyDescent="0.35">
      <c r="B93" s="45">
        <v>4</v>
      </c>
      <c r="C93" s="301" t="str">
        <f>D68</f>
        <v>UNION TEMPORAL REVISION APP'S 2013</v>
      </c>
      <c r="D93" s="301"/>
      <c r="E93" s="263" t="s">
        <v>174</v>
      </c>
      <c r="F93" s="263" t="s">
        <v>174</v>
      </c>
      <c r="G93" s="263" t="s">
        <v>174</v>
      </c>
      <c r="H93" s="263" t="s">
        <v>174</v>
      </c>
      <c r="M93" s="17"/>
    </row>
    <row r="94" spans="2:13" s="16" customFormat="1" ht="12.75" x14ac:dyDescent="0.2">
      <c r="M94" s="17"/>
    </row>
    <row r="95" spans="2:13" s="16" customFormat="1" ht="12.75" x14ac:dyDescent="0.2">
      <c r="M95" s="17"/>
    </row>
    <row r="96" spans="2:13" s="16" customFormat="1" ht="12.75" x14ac:dyDescent="0.2">
      <c r="B96" s="284" t="s">
        <v>175</v>
      </c>
      <c r="C96" s="284"/>
      <c r="D96" s="284"/>
      <c r="E96" s="284"/>
      <c r="F96" s="284"/>
      <c r="G96" s="284"/>
      <c r="H96" s="284"/>
      <c r="M96" s="17"/>
    </row>
    <row r="97" spans="2:13" s="16" customFormat="1" ht="12.75" x14ac:dyDescent="0.2">
      <c r="M97" s="17"/>
    </row>
    <row r="98" spans="2:13" s="16" customFormat="1" ht="12.75" x14ac:dyDescent="0.2">
      <c r="M98" s="17"/>
    </row>
    <row r="99" spans="2:13" s="16" customFormat="1" ht="12.75" x14ac:dyDescent="0.2">
      <c r="M99" s="17"/>
    </row>
    <row r="100" spans="2:13" s="16" customFormat="1" ht="12.75" x14ac:dyDescent="0.2">
      <c r="M100" s="17"/>
    </row>
    <row r="101" spans="2:13" s="16" customFormat="1" ht="12.75" x14ac:dyDescent="0.2">
      <c r="M101" s="17"/>
    </row>
    <row r="102" spans="2:13" s="16" customFormat="1" ht="12.75" x14ac:dyDescent="0.2">
      <c r="M102" s="17"/>
    </row>
    <row r="103" spans="2:13" s="16" customFormat="1" ht="12.75" x14ac:dyDescent="0.2">
      <c r="M103" s="17"/>
    </row>
    <row r="104" spans="2:13" s="16" customFormat="1" ht="12.75" x14ac:dyDescent="0.2">
      <c r="M104" s="17"/>
    </row>
    <row r="105" spans="2:13" s="16" customFormat="1" ht="12.75" x14ac:dyDescent="0.2">
      <c r="M105" s="17"/>
    </row>
    <row r="106" spans="2:13" s="16" customFormat="1" ht="12.75" x14ac:dyDescent="0.2">
      <c r="M106" s="17"/>
    </row>
    <row r="107" spans="2:13" s="16" customFormat="1" ht="12.75" x14ac:dyDescent="0.2">
      <c r="M107" s="17"/>
    </row>
    <row r="108" spans="2:13" s="16" customFormat="1" ht="12.75" x14ac:dyDescent="0.2">
      <c r="M108" s="17"/>
    </row>
    <row r="109" spans="2:13" s="16" customFormat="1" ht="12.75" x14ac:dyDescent="0.2">
      <c r="B109" s="285"/>
      <c r="C109" s="285"/>
      <c r="F109" s="285"/>
      <c r="G109" s="285"/>
      <c r="M109" s="17"/>
    </row>
    <row r="110" spans="2:13" s="16" customFormat="1" ht="12.75" x14ac:dyDescent="0.2">
      <c r="B110" s="284" t="s">
        <v>164</v>
      </c>
      <c r="C110" s="284"/>
      <c r="F110" s="284" t="s">
        <v>166</v>
      </c>
      <c r="G110" s="284"/>
      <c r="M110" s="17"/>
    </row>
    <row r="111" spans="2:13" s="16" customFormat="1" ht="12.75" x14ac:dyDescent="0.2">
      <c r="B111" s="284" t="s">
        <v>165</v>
      </c>
      <c r="C111" s="284"/>
      <c r="F111" s="284" t="s">
        <v>165</v>
      </c>
      <c r="G111" s="284"/>
      <c r="M111" s="17"/>
    </row>
    <row r="112" spans="2:13" s="16" customFormat="1" ht="12.75" x14ac:dyDescent="0.2">
      <c r="M112" s="17"/>
    </row>
    <row r="113" spans="13:13" s="16" customFormat="1" ht="12.75" x14ac:dyDescent="0.2">
      <c r="M113" s="17"/>
    </row>
  </sheetData>
  <mergeCells count="49">
    <mergeCell ref="B3:I3"/>
    <mergeCell ref="B4:I4"/>
    <mergeCell ref="B5:I5"/>
    <mergeCell ref="B8:C8"/>
    <mergeCell ref="D8:I8"/>
    <mergeCell ref="B48:C48"/>
    <mergeCell ref="D48:I48"/>
    <mergeCell ref="B44:J44"/>
    <mergeCell ref="B29:I29"/>
    <mergeCell ref="B9:C9"/>
    <mergeCell ref="D9:I9"/>
    <mergeCell ref="B11:I11"/>
    <mergeCell ref="B17:G17"/>
    <mergeCell ref="F15:H15"/>
    <mergeCell ref="D22:F22"/>
    <mergeCell ref="B26:C26"/>
    <mergeCell ref="D26:I26"/>
    <mergeCell ref="B27:C27"/>
    <mergeCell ref="D27:I27"/>
    <mergeCell ref="F33:H33"/>
    <mergeCell ref="B35:G35"/>
    <mergeCell ref="D40:F40"/>
    <mergeCell ref="B47:C47"/>
    <mergeCell ref="D47:I47"/>
    <mergeCell ref="B65:J65"/>
    <mergeCell ref="C86:H86"/>
    <mergeCell ref="B50:I50"/>
    <mergeCell ref="F54:H54"/>
    <mergeCell ref="B56:G56"/>
    <mergeCell ref="D61:F61"/>
    <mergeCell ref="F75:H75"/>
    <mergeCell ref="B77:G77"/>
    <mergeCell ref="D82:F82"/>
    <mergeCell ref="B68:C68"/>
    <mergeCell ref="D68:I68"/>
    <mergeCell ref="B69:C69"/>
    <mergeCell ref="D69:I69"/>
    <mergeCell ref="B71:I71"/>
    <mergeCell ref="B111:C111"/>
    <mergeCell ref="F111:G111"/>
    <mergeCell ref="C90:D90"/>
    <mergeCell ref="C91:D91"/>
    <mergeCell ref="C92:D92"/>
    <mergeCell ref="C93:D93"/>
    <mergeCell ref="B109:C109"/>
    <mergeCell ref="F109:G109"/>
    <mergeCell ref="B110:C110"/>
    <mergeCell ref="F110:G110"/>
    <mergeCell ref="B96:H96"/>
  </mergeCells>
  <pageMargins left="0.70866141732283472" right="0.70866141732283472" top="0.74803149606299213" bottom="0.74803149606299213" header="0.31496062992125984" footer="0.31496062992125984"/>
  <pageSetup scale="52" orientation="landscape" r:id="rId1"/>
  <rowBreaks count="4" manualBreakCount="4">
    <brk id="24" max="16383" man="1"/>
    <brk id="45" max="16383" man="1"/>
    <brk id="66" max="16383" man="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Formato 6</vt:lpstr>
      <vt:lpstr>EVA. GENERAL</vt:lpstr>
      <vt:lpstr>Formato 7</vt:lpstr>
      <vt:lpstr>EVA. ESPECIFICA</vt:lpstr>
      <vt:lpstr>'EVA. ESPECIFICA'!Área_de_impresión</vt:lpstr>
      <vt:lpstr>'EVA. GENERAL'!Área_de_impresión</vt:lpstr>
      <vt:lpstr>'Formato 6'!Área_de_impresión</vt:lpstr>
      <vt:lpstr>'Formato 7'!Área_de_impresión</vt:lpstr>
      <vt:lpstr>'EVA. ESPECIFICA'!Títulos_a_imprimir</vt:lpstr>
      <vt:lpstr>'EVA. GENERAL'!Títulos_a_imprimir</vt:lpstr>
      <vt:lpstr>'Formato 6'!Títulos_a_imprimir</vt:lpstr>
    </vt:vector>
  </TitlesOfParts>
  <Company>Posse Herrera &amp; Ruiz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Ricardo  Perez Latorre</cp:lastModifiedBy>
  <cp:lastPrinted>2013-12-12T16:31:01Z</cp:lastPrinted>
  <dcterms:created xsi:type="dcterms:W3CDTF">2009-03-04T21:53:46Z</dcterms:created>
  <dcterms:modified xsi:type="dcterms:W3CDTF">2013-12-13T16:05:31Z</dcterms:modified>
</cp:coreProperties>
</file>