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hecha\Documents\ML MAHECHA\ANI 2014\INTERVENTORIAS 4G\"/>
    </mc:Choice>
  </mc:AlternateContent>
  <workbookProtection workbookAlgorithmName="SHA-512" workbookHashValue="2zN9YVqk8QzFiGIGMqiUP9pdl9mWgkrT4+wvvcdgdLZWueKSsp3JiopSgj6MrrUvwC9suqV+EI7FKFG2Xqfd4w==" workbookSaltValue="Dht3/dncvB578NqkFQIM5w==" workbookSpinCount="100000" lockStructure="1"/>
  <bookViews>
    <workbookView xWindow="0" yWindow="0" windowWidth="20400" windowHeight="7695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Hoja1!$A$2:$V$66</definedName>
    <definedName name="_xlnm.Print_Area" localSheetId="0">Hoja1!$A$1:$V$66</definedName>
  </definedNames>
  <calcPr calcId="152511"/>
</workbook>
</file>

<file path=xl/calcChain.xml><?xml version="1.0" encoding="utf-8"?>
<calcChain xmlns="http://schemas.openxmlformats.org/spreadsheetml/2006/main">
  <c r="V28" i="1" l="1"/>
  <c r="U28" i="1"/>
  <c r="T28" i="1"/>
  <c r="S28" i="1"/>
  <c r="R28" i="1"/>
  <c r="Q28" i="1"/>
  <c r="P28" i="1"/>
  <c r="O28" i="1"/>
  <c r="N28" i="1"/>
  <c r="V62" i="1"/>
  <c r="U62" i="1"/>
  <c r="T62" i="1"/>
  <c r="S62" i="1"/>
  <c r="R62" i="1"/>
  <c r="Q62" i="1"/>
  <c r="P62" i="1"/>
  <c r="O62" i="1"/>
  <c r="N62" i="1" l="1"/>
  <c r="M20" i="1" l="1"/>
  <c r="O20" i="1" s="1"/>
  <c r="N20" i="1"/>
  <c r="Q20" i="1"/>
  <c r="R20" i="1"/>
  <c r="U20" i="1"/>
  <c r="V20" i="1"/>
  <c r="T20" i="1" l="1"/>
  <c r="P20" i="1"/>
  <c r="S20" i="1"/>
  <c r="M27" i="1" l="1"/>
  <c r="M26" i="1"/>
  <c r="I26" i="1" l="1"/>
  <c r="I27" i="1"/>
  <c r="N27" i="1"/>
  <c r="O27" i="1"/>
  <c r="P27" i="1"/>
  <c r="Q27" i="1"/>
  <c r="R27" i="1"/>
  <c r="S27" i="1"/>
  <c r="T27" i="1"/>
  <c r="U27" i="1"/>
  <c r="V27" i="1"/>
  <c r="O25" i="1" l="1"/>
  <c r="Q25" i="1"/>
  <c r="N18" i="1"/>
  <c r="N16" i="1" l="1"/>
  <c r="O16" i="1"/>
  <c r="I64" i="1" l="1"/>
  <c r="I61" i="1"/>
  <c r="I59" i="1"/>
  <c r="I56" i="1"/>
  <c r="I54" i="1"/>
  <c r="I52" i="1"/>
  <c r="I49" i="1"/>
  <c r="I47" i="1"/>
  <c r="I45" i="1"/>
  <c r="I43" i="1"/>
  <c r="I40" i="1"/>
  <c r="I38" i="1"/>
  <c r="I36" i="1"/>
  <c r="I34" i="1"/>
  <c r="I32" i="1"/>
  <c r="I25" i="1"/>
  <c r="I24" i="1"/>
  <c r="I21" i="1"/>
  <c r="I20" i="1"/>
  <c r="I17" i="1"/>
  <c r="I14" i="1"/>
  <c r="I12" i="1"/>
  <c r="I10" i="1"/>
  <c r="I8" i="1"/>
  <c r="I5" i="1"/>
  <c r="I4" i="1"/>
  <c r="I3" i="1"/>
  <c r="N4" i="1"/>
  <c r="N3" i="1"/>
  <c r="V34" i="1"/>
  <c r="V35" i="1"/>
  <c r="V36" i="1"/>
  <c r="V37" i="1"/>
  <c r="V39" i="1"/>
  <c r="V41" i="1"/>
  <c r="V43" i="1"/>
  <c r="V44" i="1"/>
  <c r="V46" i="1"/>
  <c r="V48" i="1"/>
  <c r="V50" i="1"/>
  <c r="V52" i="1"/>
  <c r="V54" i="1"/>
  <c r="V55" i="1"/>
  <c r="V57" i="1"/>
  <c r="V60" i="1"/>
  <c r="V65" i="1"/>
  <c r="V33" i="1"/>
  <c r="V4" i="1"/>
  <c r="V7" i="1"/>
  <c r="V9" i="1"/>
  <c r="V11" i="1"/>
  <c r="V13" i="1"/>
  <c r="V16" i="1"/>
  <c r="V18" i="1"/>
  <c r="V23" i="1"/>
  <c r="V25" i="1"/>
  <c r="V29" i="1"/>
  <c r="V30" i="1"/>
  <c r="U34" i="1"/>
  <c r="U35" i="1"/>
  <c r="U36" i="1"/>
  <c r="U37" i="1"/>
  <c r="U39" i="1"/>
  <c r="U41" i="1"/>
  <c r="U43" i="1"/>
  <c r="U44" i="1"/>
  <c r="U46" i="1"/>
  <c r="U48" i="1"/>
  <c r="U50" i="1"/>
  <c r="U52" i="1"/>
  <c r="U54" i="1"/>
  <c r="U55" i="1"/>
  <c r="U57" i="1"/>
  <c r="U60" i="1"/>
  <c r="U65" i="1"/>
  <c r="U33" i="1"/>
  <c r="U29" i="1"/>
  <c r="U30" i="1"/>
  <c r="U4" i="1"/>
  <c r="U7" i="1"/>
  <c r="U9" i="1"/>
  <c r="U11" i="1"/>
  <c r="U13" i="1"/>
  <c r="U16" i="1"/>
  <c r="U18" i="1"/>
  <c r="U23" i="1"/>
  <c r="U25" i="1"/>
  <c r="T34" i="1"/>
  <c r="T35" i="1"/>
  <c r="T36" i="1"/>
  <c r="T37" i="1"/>
  <c r="T39" i="1"/>
  <c r="T41" i="1"/>
  <c r="T43" i="1"/>
  <c r="T44" i="1"/>
  <c r="T46" i="1"/>
  <c r="T48" i="1"/>
  <c r="T50" i="1"/>
  <c r="T52" i="1"/>
  <c r="T54" i="1"/>
  <c r="T55" i="1"/>
  <c r="T57" i="1"/>
  <c r="T60" i="1"/>
  <c r="T65" i="1"/>
  <c r="T33" i="1"/>
  <c r="T30" i="1"/>
  <c r="T29" i="1"/>
  <c r="T7" i="1"/>
  <c r="T9" i="1"/>
  <c r="T11" i="1"/>
  <c r="T13" i="1"/>
  <c r="T16" i="1"/>
  <c r="T18" i="1"/>
  <c r="T23" i="1"/>
  <c r="T25" i="1"/>
  <c r="S34" i="1"/>
  <c r="S35" i="1"/>
  <c r="S36" i="1"/>
  <c r="S37" i="1"/>
  <c r="S39" i="1"/>
  <c r="S41" i="1"/>
  <c r="S43" i="1"/>
  <c r="S44" i="1"/>
  <c r="S46" i="1"/>
  <c r="S48" i="1"/>
  <c r="S50" i="1"/>
  <c r="S52" i="1"/>
  <c r="S54" i="1"/>
  <c r="S55" i="1"/>
  <c r="S57" i="1"/>
  <c r="S60" i="1"/>
  <c r="S65" i="1"/>
  <c r="S33" i="1"/>
  <c r="S29" i="1"/>
  <c r="S30" i="1"/>
  <c r="S23" i="1"/>
  <c r="S25" i="1"/>
  <c r="S7" i="1"/>
  <c r="S9" i="1"/>
  <c r="S11" i="1"/>
  <c r="S13" i="1"/>
  <c r="S16" i="1"/>
  <c r="S18" i="1"/>
  <c r="V3" i="1"/>
  <c r="U3" i="1"/>
  <c r="T3" i="1"/>
  <c r="S3" i="1"/>
  <c r="R34" i="1"/>
  <c r="R35" i="1"/>
  <c r="R36" i="1"/>
  <c r="R37" i="1"/>
  <c r="R39" i="1"/>
  <c r="R41" i="1"/>
  <c r="R43" i="1"/>
  <c r="R44" i="1"/>
  <c r="R46" i="1"/>
  <c r="R48" i="1"/>
  <c r="R50" i="1"/>
  <c r="R52" i="1"/>
  <c r="R54" i="1"/>
  <c r="R55" i="1"/>
  <c r="R57" i="1"/>
  <c r="R60" i="1"/>
  <c r="R65" i="1"/>
  <c r="R33" i="1"/>
  <c r="R29" i="1"/>
  <c r="R30" i="1"/>
  <c r="R25" i="1"/>
  <c r="R23" i="1"/>
  <c r="R4" i="1"/>
  <c r="R7" i="1"/>
  <c r="R9" i="1"/>
  <c r="R11" i="1"/>
  <c r="R13" i="1"/>
  <c r="R16" i="1"/>
  <c r="R18" i="1"/>
  <c r="R3" i="1"/>
  <c r="Q34" i="1"/>
  <c r="Q35" i="1"/>
  <c r="Q36" i="1"/>
  <c r="Q37" i="1"/>
  <c r="Q39" i="1"/>
  <c r="Q41" i="1"/>
  <c r="Q43" i="1"/>
  <c r="Q44" i="1"/>
  <c r="Q46" i="1"/>
  <c r="Q48" i="1"/>
  <c r="Q50" i="1"/>
  <c r="Q52" i="1"/>
  <c r="Q54" i="1"/>
  <c r="Q55" i="1"/>
  <c r="Q57" i="1"/>
  <c r="Q60" i="1"/>
  <c r="Q65" i="1"/>
  <c r="Q33" i="1"/>
  <c r="Q7" i="1"/>
  <c r="Q9" i="1"/>
  <c r="Q11" i="1"/>
  <c r="Q13" i="1"/>
  <c r="Q16" i="1"/>
  <c r="Q18" i="1"/>
  <c r="Q23" i="1"/>
  <c r="Q29" i="1"/>
  <c r="Q30" i="1"/>
  <c r="P60" i="1"/>
  <c r="P65" i="1"/>
  <c r="P34" i="1"/>
  <c r="P35" i="1"/>
  <c r="P36" i="1"/>
  <c r="P37" i="1"/>
  <c r="P39" i="1"/>
  <c r="P41" i="1"/>
  <c r="P43" i="1"/>
  <c r="P44" i="1"/>
  <c r="P46" i="1"/>
  <c r="P48" i="1"/>
  <c r="P50" i="1"/>
  <c r="P52" i="1"/>
  <c r="P54" i="1"/>
  <c r="P55" i="1"/>
  <c r="P57" i="1"/>
  <c r="P33" i="1"/>
  <c r="P25" i="1"/>
  <c r="P29" i="1"/>
  <c r="P30" i="1"/>
  <c r="P7" i="1"/>
  <c r="P9" i="1"/>
  <c r="P11" i="1"/>
  <c r="P13" i="1"/>
  <c r="P16" i="1"/>
  <c r="P18" i="1"/>
  <c r="P23" i="1"/>
  <c r="P3" i="1"/>
  <c r="O57" i="1"/>
  <c r="O60" i="1"/>
  <c r="O65" i="1"/>
  <c r="O41" i="1"/>
  <c r="O43" i="1"/>
  <c r="O44" i="1"/>
  <c r="O46" i="1"/>
  <c r="O48" i="1"/>
  <c r="O50" i="1"/>
  <c r="O52" i="1"/>
  <c r="O54" i="1"/>
  <c r="O55" i="1"/>
  <c r="O29" i="1"/>
  <c r="O30" i="1"/>
  <c r="O33" i="1"/>
  <c r="O34" i="1"/>
  <c r="O35" i="1"/>
  <c r="O36" i="1"/>
  <c r="O37" i="1"/>
  <c r="O39" i="1"/>
  <c r="O9" i="1"/>
  <c r="O11" i="1"/>
  <c r="O13" i="1"/>
  <c r="O18" i="1"/>
  <c r="O23" i="1"/>
  <c r="N60" i="1"/>
  <c r="N65" i="1"/>
  <c r="N55" i="1"/>
  <c r="N57" i="1"/>
  <c r="N44" i="1"/>
  <c r="N46" i="1"/>
  <c r="N48" i="1"/>
  <c r="N50" i="1"/>
  <c r="N52" i="1"/>
  <c r="N54" i="1"/>
  <c r="N35" i="1"/>
  <c r="N36" i="1"/>
  <c r="N37" i="1"/>
  <c r="N39" i="1"/>
  <c r="N41" i="1"/>
  <c r="N43" i="1"/>
  <c r="N34" i="1"/>
  <c r="N33" i="1"/>
  <c r="N30" i="1"/>
  <c r="N29" i="1"/>
  <c r="N25" i="1"/>
  <c r="N23" i="1"/>
  <c r="N9" i="1"/>
  <c r="N11" i="1"/>
  <c r="N13" i="1"/>
  <c r="N7" i="1"/>
  <c r="P4" i="1" l="1"/>
  <c r="S4" i="1"/>
  <c r="T4" i="1"/>
  <c r="I29" i="1" l="1"/>
</calcChain>
</file>

<file path=xl/sharedStrings.xml><?xml version="1.0" encoding="utf-8"?>
<sst xmlns="http://schemas.openxmlformats.org/spreadsheetml/2006/main" count="368" uniqueCount="136">
  <si>
    <t>DIEGO IGNACIO ARENAS</t>
  </si>
  <si>
    <t>VELNEC S.A.</t>
  </si>
  <si>
    <t>DIS S.A.S.</t>
  </si>
  <si>
    <t>EDINTER S.A.S.</t>
  </si>
  <si>
    <t>PRODEINCOL S.A.S.</t>
  </si>
  <si>
    <t>GEOTECNIA Y CIMIENTOS INGEOCIM S.A.S.</t>
  </si>
  <si>
    <t>JAHB McGREGOR S.A. AUDITORES CONSULTORES</t>
  </si>
  <si>
    <t>PROYECTOS E INTERVENTORÍAS LTDA.</t>
  </si>
  <si>
    <t>CIVILTEC INGENIEROS LTDA.</t>
  </si>
  <si>
    <t>INCOPLAN S.A.</t>
  </si>
  <si>
    <t>INTEGRAL INGENIERÍA DE SUPERVISIÓN S.A.S.</t>
  </si>
  <si>
    <t>SEG INGENIERÍA S.A.S.</t>
  </si>
  <si>
    <t>AYESA COLOMBIA S.A.S.</t>
  </si>
  <si>
    <t>INTERSA S.A.</t>
  </si>
  <si>
    <t>JOYCO S.A.S.</t>
  </si>
  <si>
    <t>CONSULTORES TÉCNICOS Y ECONÓMICOS S.A.</t>
  </si>
  <si>
    <t>JORGE PIDDO SEGUIDO DE LA EXPRESIÓN SUCURSAL COLOMBIA</t>
  </si>
  <si>
    <t>ESTRUCTURADOR COLOMBIA S.A.S.</t>
  </si>
  <si>
    <t>EUROESTUDIOS S.A.S.</t>
  </si>
  <si>
    <t>CONSORCIO VÍAS DE COLOMBIA</t>
  </si>
  <si>
    <t>INGENIEROS CIVILES ESPECIALISTAS LTDA.</t>
  </si>
  <si>
    <t>CONSORCIO INTERCOM 4G</t>
  </si>
  <si>
    <t>COOPEBA LTDA.</t>
  </si>
  <si>
    <t>1, 2, 3, 4, 5, 6, 7, 8, 9</t>
  </si>
  <si>
    <t>1, 3, 4, 5, 6, 7, 8, 9</t>
  </si>
  <si>
    <t>CONSORCIO PROSPERIDAD</t>
  </si>
  <si>
    <t>ARREDONDO MADRID INGENIEROS CIVILES AIM LTDA</t>
  </si>
  <si>
    <t>PLANES S.A.</t>
  </si>
  <si>
    <t>COLOMBIA</t>
  </si>
  <si>
    <t>COMPAÑÍA COLOMBIANA DE CONSULTORES S.A.</t>
  </si>
  <si>
    <t>CONSULTORES E INGENIERÍA S.A.S.</t>
  </si>
  <si>
    <t>INGENIERÍA DE PROYECTOS S.A.S.</t>
  </si>
  <si>
    <t>ESPAÑA</t>
  </si>
  <si>
    <t>ICEACSA CONSULTORES S.A. SUCURSAL COLOMBIA</t>
  </si>
  <si>
    <t>CONSORCIO INTERCONCESIONES 4G</t>
  </si>
  <si>
    <t>SOCIEDAD INTERVENTORIÁS Y DISEÑOS S.A.</t>
  </si>
  <si>
    <t>3B PROYECTOS S.A.S.</t>
  </si>
  <si>
    <t>CONSORCIO INCOPLAN - INTEGRAL - SEG 4G</t>
  </si>
  <si>
    <t>CONSORCIO 4G</t>
  </si>
  <si>
    <t>No.</t>
  </si>
  <si>
    <t>PROPONENTE</t>
  </si>
  <si>
    <t>INTEGRANTES</t>
  </si>
  <si>
    <t>%</t>
  </si>
  <si>
    <t>ORIGEN</t>
  </si>
  <si>
    <t>MÓDULOS</t>
  </si>
  <si>
    <t>AFA CONSULTORES Y CONSTRUCTORES S.A.</t>
  </si>
  <si>
    <t>TOP SUELOS INGENIERÍS S.A.S.</t>
  </si>
  <si>
    <t>INCGROUP S.A.S.</t>
  </si>
  <si>
    <t>UNIÓN TEMPORAL CONCESIONES 4G</t>
  </si>
  <si>
    <t>MAB INGENIERIA DE VALOR S.A.</t>
  </si>
  <si>
    <t>Individual</t>
  </si>
  <si>
    <t>CONSORCIO CONEXIÓN 4G</t>
  </si>
  <si>
    <t xml:space="preserve">BATEMAN INGENIERÍA LTDA. </t>
  </si>
  <si>
    <t>ECOVIAS S.A.S</t>
  </si>
  <si>
    <t>CONSORCIO AEI</t>
  </si>
  <si>
    <t>SEDIC S.A.</t>
  </si>
  <si>
    <t>ING INGENIERÍA S.A.</t>
  </si>
  <si>
    <t>CONSORCIO CONSEDING 4 G</t>
  </si>
  <si>
    <t>CONSORCIO INTERVENTOR VIAL 4G</t>
  </si>
  <si>
    <t>2, 3, 4, 5, 6, 7, 8, 9</t>
  </si>
  <si>
    <t>CONSORCIO EPSILON COLOMBIA</t>
  </si>
  <si>
    <t>CONSORCIO INFRAESTRUCTURA VIAL 4G</t>
  </si>
  <si>
    <t>CONSULTORÍA INTEGRAL Y ESTUDIOS S.A.S.</t>
  </si>
  <si>
    <t>DIEGO FERNANDO FONSECA CHÁVEZ</t>
  </si>
  <si>
    <t>CONSORCIO EUROCONSULTORES</t>
  </si>
  <si>
    <t>CONSULTORES UNIDOS S.A.</t>
  </si>
  <si>
    <t>1, 2, 3, 4, 5, 6, 7, 9</t>
  </si>
  <si>
    <t>CONSORCIO CONCESIONES COLOMBIA</t>
  </si>
  <si>
    <t>1, 3, 4, 7, 8, 9</t>
  </si>
  <si>
    <t>CONSORCIO APS 4 GENERACIÓN</t>
  </si>
  <si>
    <t>ARDANUY SUCURSAL COLOMBIA</t>
  </si>
  <si>
    <t>SUPERING S.A.S.</t>
  </si>
  <si>
    <t>CONSORCIO SUPERVISIÓN CONCESIÓN 4G</t>
  </si>
  <si>
    <t>INGETEC</t>
  </si>
  <si>
    <t>CONSORCIO SERVINC ETA</t>
  </si>
  <si>
    <t>ETA S.A.</t>
  </si>
  <si>
    <t>SERVICIOS DE INGENIERÍA Y CONSTRUCCIÓN  LTDA SERVINC LTDA.</t>
  </si>
  <si>
    <t>HMV SUPERVISIÓN S.A.S.</t>
  </si>
  <si>
    <t>PAULO EMILIO BRAVO CONSULTORES S.A.S.</t>
  </si>
  <si>
    <t>INGECON S.A.S.</t>
  </si>
  <si>
    <t>CELQO S.A.S.</t>
  </si>
  <si>
    <t>CONSORCIO INTERVENTORÍA CONCESIÓN 2014</t>
  </si>
  <si>
    <t>WSP COLOMBIA S.A.S.</t>
  </si>
  <si>
    <t>TYPSA S.A.S.</t>
  </si>
  <si>
    <t>1, 2, 8, 9</t>
  </si>
  <si>
    <t>CONSORCIO INFRAESTRUCTURA ANI</t>
  </si>
  <si>
    <t>CONSULTORES INTERVENTORES COLOMBIANOS</t>
  </si>
  <si>
    <t>ORLANDO DÍAZ MARTÍNEZ</t>
  </si>
  <si>
    <t>1, 5, 6, 8, 9</t>
  </si>
  <si>
    <t>CONSORCIO P &amp; C</t>
  </si>
  <si>
    <t>CB INGENIEROS S.A.</t>
  </si>
  <si>
    <t>CHILE</t>
  </si>
  <si>
    <t>CONSORCIO INTERCONEXIÓN REGIONAL TXV</t>
  </si>
  <si>
    <t>PEYCO COLOMBIA</t>
  </si>
  <si>
    <t>SERINCO ESPAÑA SUCURSAL EN COLOMBIA</t>
  </si>
  <si>
    <t>CONSORCIO INTERVÍAS 4G</t>
  </si>
  <si>
    <t>PUNTAJE EXPERIENCIA ESPECÍFICA</t>
  </si>
  <si>
    <t>PUNTAJE APOYO INDUSTRIA NACIONAL</t>
  </si>
  <si>
    <t>PROPUESTA NACIONAL Y/O ACREDITA RECIPROCIDAD</t>
  </si>
  <si>
    <t>MIPYME</t>
  </si>
  <si>
    <t>VINCULACIÓN PERSONAL CON DISCAPACIDAD</t>
  </si>
  <si>
    <t>NACIONAL</t>
  </si>
  <si>
    <t>MEDIANA</t>
  </si>
  <si>
    <t>PEQUEÑA</t>
  </si>
  <si>
    <t>NO ACREDITA</t>
  </si>
  <si>
    <t>RECIPROCIDAD</t>
  </si>
  <si>
    <t>ACREDITA</t>
  </si>
  <si>
    <t>GRAN EMPRESA</t>
  </si>
  <si>
    <t>C &amp; M CONSULTORES S.A.</t>
  </si>
  <si>
    <t>DICONSULTORÍA S.A.</t>
  </si>
  <si>
    <t>UG21 (SUCURSAL EN COLOMBIA)</t>
  </si>
  <si>
    <t>MICRO</t>
  </si>
  <si>
    <t>XYMA S.A.S.</t>
  </si>
  <si>
    <t>TRN INGENIERÍA Y PLANIFICACIÓN DE INFRAESTRUCTURAS S.A. SUCURSAL COLOMBIA</t>
  </si>
  <si>
    <t>INGEANDINA CONSULTORES DE INGENIERÍA S.A.</t>
  </si>
  <si>
    <t>Rechazado</t>
  </si>
  <si>
    <t>VALOR EXPERIENCIA ACREDITADA</t>
  </si>
  <si>
    <t>PUNTAJE TOTAL</t>
  </si>
  <si>
    <t>1, 3, 5, 6, 8, 9</t>
  </si>
  <si>
    <t>1,2, 3, 4, 5, 6, 7, 8, 9</t>
  </si>
  <si>
    <t>3, 5, 8</t>
  </si>
  <si>
    <t>No hábil</t>
  </si>
  <si>
    <t>CONSORCIO CONSULTÉCNICOS - JOYCO</t>
  </si>
  <si>
    <t>CONSORCIO 4C</t>
  </si>
  <si>
    <t>VALOR EXPERIENCIA SOLICITADA 
PLIEGOS M2
(9.283 SMMLV)</t>
  </si>
  <si>
    <t>VALOR EXPERIENCIA SOLICITADA 
PLIEGOS M1 
(8.395 SMMLV)</t>
  </si>
  <si>
    <t>VALOR EXPERIENCIA SOLICITADA 
PLIEGOS M3
(7.559 SMMLV)</t>
  </si>
  <si>
    <t>VALOR EXPERIENCIA SOLICITADA 
PLIEGOS M4
(9.856 SMMLV)</t>
  </si>
  <si>
    <t>VALOR EXPERIENCIA SOLICITADA 
PLIEGOS M5
(7.380 SMMLV)</t>
  </si>
  <si>
    <t>VALOR EXPERIENCIA SOLICITADA 
PLIEGOS M6
(6.862 SMMLV)</t>
  </si>
  <si>
    <t>VALOR EXPERIENCIA SOLICITADA 
PLIEGOS M7
(8.545 SMMLV)</t>
  </si>
  <si>
    <t>VALOR EXPERIENCIA SOLICITADA 
PLIEGOS M8
(7.983 SMMLV)</t>
  </si>
  <si>
    <t>VALOR EXPERIENCIA SOLICITADA 
PLIEGOS M9
(8.310 SMMLV)</t>
  </si>
  <si>
    <t>1,  3, 5, 6, 7, 8, 9</t>
  </si>
  <si>
    <t>1, 3, 5, 6, 7, 8, 9</t>
  </si>
  <si>
    <t>CONCURSO DE MPERITOS No. VJ-VGC-CM-002-2014
RESUMEN CRITERIOS DE DESEMPATE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</si>
</sst>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0" fillId="2" borderId="0" xfId="0" applyFill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9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vertical="top" wrapText="1"/>
    </xf>
    <xf numFmtId="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center" wrapText="1"/>
    </xf>
    <xf numFmtId="9" fontId="1" fillId="3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9" fontId="1" fillId="0" borderId="2" xfId="0" applyNumberFormat="1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2">
    <cellStyle name="Millares 3" xfId="1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ardona/Documents/Proceso%20interventor&#237;a/Eval.%20Def/VJ-VGC-CM-002-2014%20con%20modificaciones%202325%20-DEF%2028-07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mirez/Desktop/VJ-VGC-CM-002-2014%20con%20subsanes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alificación Técnic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(1,3,5,6,7,8,9)"/>
      <sheetName val="P21(2,4)"/>
      <sheetName val="P22"/>
      <sheetName val="P23"/>
      <sheetName val="P24"/>
      <sheetName val="P25"/>
      <sheetName val=" P26"/>
      <sheetName val="P27"/>
      <sheetName val="PROPONENTES"/>
      <sheetName val="Resumen Puntaje"/>
      <sheetName val="TASAS Y CALCULOS P26"/>
      <sheetName val="TASAS Y CALCULOS DM"/>
      <sheetName val="Salarios Mínim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8">
          <cell r="R28">
            <v>41744.170828169903</v>
          </cell>
        </row>
        <row r="29">
          <cell r="R29">
            <v>21357.570404331593</v>
          </cell>
        </row>
        <row r="30">
          <cell r="R30">
            <v>3240.2025681779828</v>
          </cell>
        </row>
        <row r="31">
          <cell r="R31">
            <v>4175.0991036222549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alificación Técnic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(1,3,5,6,7,8,9)"/>
      <sheetName val="P21(2,4)"/>
      <sheetName val="P22"/>
      <sheetName val="P23"/>
      <sheetName val="P24"/>
      <sheetName val="P25"/>
      <sheetName val=" P26"/>
      <sheetName val="P27"/>
      <sheetName val="PROPONENTES"/>
      <sheetName val="Resumen Puntaje"/>
      <sheetName val="TASAS Y CALCULOS P26"/>
      <sheetName val="TASAS Y CALCULOS DM"/>
      <sheetName val="Salarios Mínim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15">
          <cell r="Q15">
            <v>33381.966340249179</v>
          </cell>
        </row>
        <row r="17">
          <cell r="Q17">
            <v>5424.2475366252866</v>
          </cell>
        </row>
        <row r="18">
          <cell r="Q18">
            <v>3189.1951300810038</v>
          </cell>
        </row>
        <row r="20">
          <cell r="Q20">
            <v>3050.4976406790693</v>
          </cell>
        </row>
      </sheetData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/>
      <sheetData sheetId="21"/>
      <sheetData sheetId="22">
        <row r="15">
          <cell r="Q15">
            <v>12120.886273192771</v>
          </cell>
        </row>
      </sheetData>
      <sheetData sheetId="23">
        <row r="15">
          <cell r="Q15">
            <v>12120.886273192771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1"/>
  <sheetViews>
    <sheetView tabSelected="1" view="pageBreakPreview" zoomScale="60" zoomScaleNormal="70" workbookViewId="0">
      <pane xSplit="3" ySplit="2" topLeftCell="D33" activePane="bottomRight" state="frozen"/>
      <selection pane="topRight" activeCell="D1" sqref="D1"/>
      <selection pane="bottomLeft" activeCell="A2" sqref="A2"/>
      <selection pane="bottomRight" activeCell="O5" sqref="O5"/>
    </sheetView>
  </sheetViews>
  <sheetFormatPr baseColWidth="10" defaultRowHeight="16.5" x14ac:dyDescent="0.25"/>
  <cols>
    <col min="1" max="1" width="6.28515625" style="4" customWidth="1"/>
    <col min="2" max="2" width="27.5703125" style="5" customWidth="1"/>
    <col min="3" max="3" width="47.28515625" style="1" customWidth="1"/>
    <col min="4" max="4" width="8.140625" style="1" customWidth="1"/>
    <col min="5" max="5" width="15.42578125" style="3" customWidth="1"/>
    <col min="6" max="6" width="18" style="5" customWidth="1"/>
    <col min="7" max="7" width="14.85546875" customWidth="1"/>
    <col min="8" max="9" width="13.28515625" style="26" customWidth="1"/>
    <col min="10" max="10" width="14.28515625" customWidth="1"/>
    <col min="11" max="11" width="13.28515625" customWidth="1"/>
    <col min="12" max="12" width="15.28515625" customWidth="1"/>
    <col min="13" max="13" width="13.28515625" customWidth="1"/>
    <col min="14" max="14" width="15.5703125" customWidth="1"/>
    <col min="15" max="16" width="17.140625" customWidth="1"/>
    <col min="17" max="17" width="15.42578125" customWidth="1"/>
    <col min="18" max="22" width="17.140625" customWidth="1"/>
  </cols>
  <sheetData>
    <row r="1" spans="1:40" ht="42.75" customHeight="1" x14ac:dyDescent="0.25">
      <c r="A1" s="51" t="s">
        <v>135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40" s="9" customFormat="1" ht="71.25" customHeight="1" x14ac:dyDescent="0.25">
      <c r="A2" s="10" t="s">
        <v>39</v>
      </c>
      <c r="B2" s="10" t="s">
        <v>40</v>
      </c>
      <c r="C2" s="10" t="s">
        <v>41</v>
      </c>
      <c r="D2" s="10" t="s">
        <v>42</v>
      </c>
      <c r="E2" s="10" t="s">
        <v>43</v>
      </c>
      <c r="F2" s="10" t="s">
        <v>44</v>
      </c>
      <c r="G2" s="11" t="s">
        <v>96</v>
      </c>
      <c r="H2" s="25" t="s">
        <v>97</v>
      </c>
      <c r="I2" s="25" t="s">
        <v>117</v>
      </c>
      <c r="J2" s="11" t="s">
        <v>98</v>
      </c>
      <c r="K2" s="11" t="s">
        <v>99</v>
      </c>
      <c r="L2" s="11" t="s">
        <v>100</v>
      </c>
      <c r="M2" s="11" t="s">
        <v>116</v>
      </c>
      <c r="N2" s="11" t="s">
        <v>125</v>
      </c>
      <c r="O2" s="11" t="s">
        <v>124</v>
      </c>
      <c r="P2" s="11" t="s">
        <v>126</v>
      </c>
      <c r="Q2" s="11" t="s">
        <v>127</v>
      </c>
      <c r="R2" s="11" t="s">
        <v>128</v>
      </c>
      <c r="S2" s="11" t="s">
        <v>129</v>
      </c>
      <c r="T2" s="11" t="s">
        <v>130</v>
      </c>
      <c r="U2" s="11" t="s">
        <v>131</v>
      </c>
      <c r="V2" s="11" t="s">
        <v>132</v>
      </c>
    </row>
    <row r="3" spans="1:40" s="2" customFormat="1" ht="40.5" customHeight="1" x14ac:dyDescent="0.25">
      <c r="A3" s="52">
        <v>1</v>
      </c>
      <c r="B3" s="52" t="s">
        <v>19</v>
      </c>
      <c r="C3" s="18" t="s">
        <v>31</v>
      </c>
      <c r="D3" s="14">
        <v>0.51</v>
      </c>
      <c r="E3" s="19" t="s">
        <v>28</v>
      </c>
      <c r="F3" s="15" t="s">
        <v>118</v>
      </c>
      <c r="G3" s="16">
        <v>900</v>
      </c>
      <c r="H3" s="53">
        <v>100</v>
      </c>
      <c r="I3" s="16">
        <f>+G3+H3</f>
        <v>1000</v>
      </c>
      <c r="J3" s="15" t="s">
        <v>101</v>
      </c>
      <c r="K3" s="15" t="s">
        <v>102</v>
      </c>
      <c r="L3" s="40" t="s">
        <v>104</v>
      </c>
      <c r="M3" s="38"/>
      <c r="N3" s="33" t="str">
        <f t="shared" ref="N3:N27" si="0">+IF(($M3&gt;=8395),"CUMPLE","NO CUMPLE")</f>
        <v>NO CUMPLE</v>
      </c>
      <c r="O3" s="33"/>
      <c r="P3" s="33" t="str">
        <f>+IF(($M3&gt;=7559),"CUMPLE","NO CUMPLE")</f>
        <v>NO CUMPLE</v>
      </c>
      <c r="Q3" s="33"/>
      <c r="R3" s="33" t="str">
        <f>+IF(($M3&gt;=7380),"CUMPLE","NO CUMPLE")</f>
        <v>NO CUMPLE</v>
      </c>
      <c r="S3" s="33" t="str">
        <f>+IF(($M3&gt;=6862),"CUMPLE","NO CUMPLE")</f>
        <v>NO CUMPLE</v>
      </c>
      <c r="T3" s="33" t="str">
        <f>+IF(($M3&gt;=8545),"CUMPLE","NO CUMPLE")</f>
        <v>NO CUMPLE</v>
      </c>
      <c r="U3" s="33" t="str">
        <f>+IF(($M3&gt;=7983),"CUMPLE","NO CUMPLE")</f>
        <v>NO CUMPLE</v>
      </c>
      <c r="V3" s="33" t="str">
        <f>+IF(($M3&gt;=8310),"CUMPLE","NO CUMPLE")</f>
        <v>NO CUMPLE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ht="40.5" customHeight="1" x14ac:dyDescent="0.25">
      <c r="A4" s="52"/>
      <c r="B4" s="52"/>
      <c r="C4" s="13" t="s">
        <v>20</v>
      </c>
      <c r="D4" s="14">
        <v>0.49</v>
      </c>
      <c r="E4" s="15" t="s">
        <v>28</v>
      </c>
      <c r="F4" s="15">
        <v>7</v>
      </c>
      <c r="G4" s="16">
        <v>700</v>
      </c>
      <c r="H4" s="54"/>
      <c r="I4" s="16">
        <f>+G4+H3</f>
        <v>800</v>
      </c>
      <c r="J4" s="15" t="s">
        <v>101</v>
      </c>
      <c r="K4" s="15" t="s">
        <v>103</v>
      </c>
      <c r="L4" s="40" t="s">
        <v>104</v>
      </c>
      <c r="M4" s="38"/>
      <c r="N4" s="33" t="str">
        <f t="shared" si="0"/>
        <v>NO CUMPLE</v>
      </c>
      <c r="O4" s="33"/>
      <c r="P4" s="33" t="str">
        <f t="shared" ref="P4:P30" si="1">+IF(($M4&gt;=7559),"CUMPLE","NO CUMPLE")</f>
        <v>NO CUMPLE</v>
      </c>
      <c r="Q4" s="33"/>
      <c r="R4" s="33" t="str">
        <f t="shared" ref="R4:R30" si="2">+IF(($M4&gt;=7380),"CUMPLE","NO CUMPLE")</f>
        <v>NO CUMPLE</v>
      </c>
      <c r="S4" s="33" t="str">
        <f t="shared" ref="S4:S30" si="3">+IF(($M4&gt;=6862),"CUMPLE","NO CUMPLE")</f>
        <v>NO CUMPLE</v>
      </c>
      <c r="T4" s="33" t="str">
        <f t="shared" ref="T4:T27" si="4">+IF(($M4&gt;=8545),"CUMPLE","NO CUMPLE")</f>
        <v>NO CUMPLE</v>
      </c>
      <c r="U4" s="33" t="str">
        <f t="shared" ref="U4:U27" si="5">+IF(($M4&gt;=7983),"CUMPLE","NO CUMPLE")</f>
        <v>NO CUMPLE</v>
      </c>
      <c r="V4" s="33" t="str">
        <f t="shared" ref="V4:V30" si="6">+IF(($M4&gt;=8310),"CUMPLE","NO CUMPLE")</f>
        <v>NO CUMPLE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ht="39" customHeight="1" x14ac:dyDescent="0.25">
      <c r="A5" s="59">
        <v>2</v>
      </c>
      <c r="B5" s="59" t="s">
        <v>21</v>
      </c>
      <c r="C5" s="6" t="s">
        <v>33</v>
      </c>
      <c r="D5" s="7">
        <v>0.51</v>
      </c>
      <c r="E5" s="8" t="s">
        <v>32</v>
      </c>
      <c r="F5" s="59" t="s">
        <v>24</v>
      </c>
      <c r="G5" s="55">
        <v>900</v>
      </c>
      <c r="H5" s="55">
        <v>100</v>
      </c>
      <c r="I5" s="55">
        <f>+G5+H5</f>
        <v>1000</v>
      </c>
      <c r="J5" s="8" t="s">
        <v>105</v>
      </c>
      <c r="K5" s="8" t="s">
        <v>102</v>
      </c>
      <c r="L5" s="8"/>
      <c r="M5" s="37"/>
      <c r="N5" s="23"/>
      <c r="O5" s="23"/>
      <c r="P5" s="23"/>
      <c r="Q5" s="23"/>
      <c r="R5" s="23"/>
      <c r="S5" s="23"/>
      <c r="T5" s="23"/>
      <c r="U5" s="23"/>
      <c r="V5" s="23"/>
    </row>
    <row r="6" spans="1:40" ht="25.5" customHeight="1" x14ac:dyDescent="0.25">
      <c r="A6" s="59"/>
      <c r="B6" s="59"/>
      <c r="C6" s="6" t="s">
        <v>5</v>
      </c>
      <c r="D6" s="7">
        <v>0.24</v>
      </c>
      <c r="E6" s="8" t="s">
        <v>28</v>
      </c>
      <c r="F6" s="59"/>
      <c r="G6" s="56"/>
      <c r="H6" s="56"/>
      <c r="I6" s="56"/>
      <c r="J6" s="8" t="s">
        <v>101</v>
      </c>
      <c r="K6" s="8" t="s">
        <v>102</v>
      </c>
      <c r="L6" s="8"/>
      <c r="M6" s="37"/>
      <c r="N6" s="23"/>
      <c r="O6" s="23"/>
      <c r="P6" s="23"/>
      <c r="Q6" s="23"/>
      <c r="R6" s="23"/>
      <c r="S6" s="23"/>
      <c r="T6" s="23"/>
      <c r="U6" s="23"/>
      <c r="V6" s="23"/>
    </row>
    <row r="7" spans="1:40" ht="25.5" customHeight="1" x14ac:dyDescent="0.25">
      <c r="A7" s="59"/>
      <c r="B7" s="59"/>
      <c r="C7" s="6" t="s">
        <v>22</v>
      </c>
      <c r="D7" s="7">
        <v>0.25</v>
      </c>
      <c r="E7" s="8" t="s">
        <v>28</v>
      </c>
      <c r="F7" s="59"/>
      <c r="G7" s="57"/>
      <c r="H7" s="57"/>
      <c r="I7" s="57"/>
      <c r="J7" s="8" t="s">
        <v>101</v>
      </c>
      <c r="K7" s="8" t="s">
        <v>103</v>
      </c>
      <c r="L7" s="8" t="s">
        <v>106</v>
      </c>
      <c r="M7" s="37">
        <v>11078.431555096548</v>
      </c>
      <c r="N7" s="23" t="str">
        <f t="shared" si="0"/>
        <v>CUMPLE</v>
      </c>
      <c r="O7" s="23"/>
      <c r="P7" s="23" t="str">
        <f t="shared" si="1"/>
        <v>CUMPLE</v>
      </c>
      <c r="Q7" s="23" t="str">
        <f t="shared" ref="Q7:Q30" si="7">+IF(($M7&gt;=9856),"CUMPLE","NO CUMPLE")</f>
        <v>CUMPLE</v>
      </c>
      <c r="R7" s="23" t="str">
        <f t="shared" si="2"/>
        <v>CUMPLE</v>
      </c>
      <c r="S7" s="23" t="str">
        <f t="shared" si="3"/>
        <v>CUMPLE</v>
      </c>
      <c r="T7" s="23" t="str">
        <f t="shared" si="4"/>
        <v>CUMPLE</v>
      </c>
      <c r="U7" s="23" t="str">
        <f t="shared" si="5"/>
        <v>CUMPLE</v>
      </c>
      <c r="V7" s="23" t="str">
        <f t="shared" si="6"/>
        <v>CUMPLE</v>
      </c>
    </row>
    <row r="8" spans="1:40" ht="40.5" customHeight="1" x14ac:dyDescent="0.25">
      <c r="A8" s="52">
        <v>3</v>
      </c>
      <c r="B8" s="52" t="s">
        <v>25</v>
      </c>
      <c r="C8" s="13" t="s">
        <v>26</v>
      </c>
      <c r="D8" s="14">
        <v>0.51</v>
      </c>
      <c r="E8" s="15" t="s">
        <v>28</v>
      </c>
      <c r="F8" s="52" t="s">
        <v>23</v>
      </c>
      <c r="G8" s="53">
        <v>900</v>
      </c>
      <c r="H8" s="53">
        <v>100</v>
      </c>
      <c r="I8" s="53">
        <f>+G8+H8</f>
        <v>1000</v>
      </c>
      <c r="J8" s="15" t="s">
        <v>101</v>
      </c>
      <c r="K8" s="15" t="s">
        <v>102</v>
      </c>
      <c r="L8" s="15"/>
      <c r="M8" s="38"/>
      <c r="N8" s="33"/>
      <c r="O8" s="33"/>
      <c r="P8" s="33"/>
      <c r="Q8" s="33"/>
      <c r="R8" s="33"/>
      <c r="S8" s="33"/>
      <c r="T8" s="33"/>
      <c r="U8" s="33"/>
      <c r="V8" s="33"/>
    </row>
    <row r="9" spans="1:40" ht="25.5" customHeight="1" x14ac:dyDescent="0.25">
      <c r="A9" s="52"/>
      <c r="B9" s="52"/>
      <c r="C9" s="13" t="s">
        <v>27</v>
      </c>
      <c r="D9" s="14">
        <v>0.49</v>
      </c>
      <c r="E9" s="15" t="s">
        <v>28</v>
      </c>
      <c r="F9" s="52"/>
      <c r="G9" s="54"/>
      <c r="H9" s="54"/>
      <c r="I9" s="54"/>
      <c r="J9" s="15" t="s">
        <v>101</v>
      </c>
      <c r="K9" s="15" t="s">
        <v>103</v>
      </c>
      <c r="L9" s="15" t="s">
        <v>106</v>
      </c>
      <c r="M9" s="38">
        <v>15956.670575136195</v>
      </c>
      <c r="N9" s="33" t="str">
        <f t="shared" si="0"/>
        <v>CUMPLE</v>
      </c>
      <c r="O9" s="33" t="str">
        <f t="shared" ref="O9:O65" si="8">+IF(($M9&gt;=9283),"CUMPLE","NO CUMPLE")</f>
        <v>CUMPLE</v>
      </c>
      <c r="P9" s="33" t="str">
        <f t="shared" si="1"/>
        <v>CUMPLE</v>
      </c>
      <c r="Q9" s="33" t="str">
        <f t="shared" si="7"/>
        <v>CUMPLE</v>
      </c>
      <c r="R9" s="33" t="str">
        <f t="shared" si="2"/>
        <v>CUMPLE</v>
      </c>
      <c r="S9" s="33" t="str">
        <f t="shared" si="3"/>
        <v>CUMPLE</v>
      </c>
      <c r="T9" s="33" t="str">
        <f t="shared" si="4"/>
        <v>CUMPLE</v>
      </c>
      <c r="U9" s="33" t="str">
        <f t="shared" si="5"/>
        <v>CUMPLE</v>
      </c>
      <c r="V9" s="33" t="str">
        <f t="shared" si="6"/>
        <v>CUMPLE</v>
      </c>
    </row>
    <row r="10" spans="1:40" ht="25.5" customHeight="1" x14ac:dyDescent="0.25">
      <c r="A10" s="59">
        <v>4</v>
      </c>
      <c r="B10" s="59" t="s">
        <v>123</v>
      </c>
      <c r="C10" s="6" t="s">
        <v>29</v>
      </c>
      <c r="D10" s="7">
        <v>0.51</v>
      </c>
      <c r="E10" s="8" t="s">
        <v>28</v>
      </c>
      <c r="F10" s="59" t="s">
        <v>23</v>
      </c>
      <c r="G10" s="55">
        <v>900</v>
      </c>
      <c r="H10" s="55">
        <v>100</v>
      </c>
      <c r="I10" s="55">
        <f>+G10+H10</f>
        <v>1000</v>
      </c>
      <c r="J10" s="8" t="s">
        <v>101</v>
      </c>
      <c r="K10" s="8" t="s">
        <v>102</v>
      </c>
      <c r="L10" s="8"/>
      <c r="M10" s="37"/>
      <c r="N10" s="23"/>
      <c r="O10" s="23"/>
      <c r="P10" s="23"/>
      <c r="Q10" s="23"/>
      <c r="R10" s="23"/>
      <c r="S10" s="23"/>
      <c r="T10" s="23"/>
      <c r="U10" s="23"/>
      <c r="V10" s="23"/>
    </row>
    <row r="11" spans="1:40" ht="25.5" customHeight="1" x14ac:dyDescent="0.25">
      <c r="A11" s="59"/>
      <c r="B11" s="59"/>
      <c r="C11" s="6" t="s">
        <v>30</v>
      </c>
      <c r="D11" s="7">
        <v>0.49</v>
      </c>
      <c r="E11" s="8" t="s">
        <v>28</v>
      </c>
      <c r="F11" s="59"/>
      <c r="G11" s="57"/>
      <c r="H11" s="57"/>
      <c r="I11" s="57"/>
      <c r="J11" s="8" t="s">
        <v>101</v>
      </c>
      <c r="K11" s="8" t="s">
        <v>103</v>
      </c>
      <c r="L11" s="8" t="s">
        <v>106</v>
      </c>
      <c r="M11" s="37">
        <v>37903.359694527564</v>
      </c>
      <c r="N11" s="23" t="str">
        <f t="shared" si="0"/>
        <v>CUMPLE</v>
      </c>
      <c r="O11" s="23" t="str">
        <f t="shared" si="8"/>
        <v>CUMPLE</v>
      </c>
      <c r="P11" s="23" t="str">
        <f t="shared" si="1"/>
        <v>CUMPLE</v>
      </c>
      <c r="Q11" s="23" t="str">
        <f t="shared" si="7"/>
        <v>CUMPLE</v>
      </c>
      <c r="R11" s="23" t="str">
        <f t="shared" si="2"/>
        <v>CUMPLE</v>
      </c>
      <c r="S11" s="23" t="str">
        <f t="shared" si="3"/>
        <v>CUMPLE</v>
      </c>
      <c r="T11" s="23" t="str">
        <f t="shared" si="4"/>
        <v>CUMPLE</v>
      </c>
      <c r="U11" s="23" t="str">
        <f t="shared" si="5"/>
        <v>CUMPLE</v>
      </c>
      <c r="V11" s="23" t="str">
        <f t="shared" si="6"/>
        <v>CUMPLE</v>
      </c>
    </row>
    <row r="12" spans="1:40" ht="42.75" customHeight="1" x14ac:dyDescent="0.25">
      <c r="A12" s="52">
        <v>5</v>
      </c>
      <c r="B12" s="52" t="s">
        <v>34</v>
      </c>
      <c r="C12" s="13" t="s">
        <v>35</v>
      </c>
      <c r="D12" s="14">
        <v>0.65</v>
      </c>
      <c r="E12" s="15" t="s">
        <v>28</v>
      </c>
      <c r="F12" s="52" t="s">
        <v>23</v>
      </c>
      <c r="G12" s="53">
        <v>900</v>
      </c>
      <c r="H12" s="53">
        <v>100</v>
      </c>
      <c r="I12" s="53">
        <f>+G12+H12</f>
        <v>1000</v>
      </c>
      <c r="J12" s="15" t="s">
        <v>101</v>
      </c>
      <c r="K12" s="15" t="s">
        <v>102</v>
      </c>
      <c r="L12" s="15"/>
      <c r="M12" s="38"/>
      <c r="N12" s="33"/>
      <c r="O12" s="33"/>
      <c r="P12" s="33"/>
      <c r="Q12" s="33"/>
      <c r="R12" s="33"/>
      <c r="S12" s="33"/>
      <c r="T12" s="33"/>
      <c r="U12" s="33"/>
      <c r="V12" s="33"/>
    </row>
    <row r="13" spans="1:40" ht="25.5" customHeight="1" x14ac:dyDescent="0.25">
      <c r="A13" s="52"/>
      <c r="B13" s="52"/>
      <c r="C13" s="13" t="s">
        <v>36</v>
      </c>
      <c r="D13" s="14">
        <v>0.35</v>
      </c>
      <c r="E13" s="15" t="s">
        <v>28</v>
      </c>
      <c r="F13" s="52"/>
      <c r="G13" s="54"/>
      <c r="H13" s="54"/>
      <c r="I13" s="54"/>
      <c r="J13" s="15" t="s">
        <v>101</v>
      </c>
      <c r="K13" s="15" t="s">
        <v>103</v>
      </c>
      <c r="L13" s="15" t="s">
        <v>106</v>
      </c>
      <c r="M13" s="38">
        <v>24944.993049813602</v>
      </c>
      <c r="N13" s="33" t="str">
        <f t="shared" si="0"/>
        <v>CUMPLE</v>
      </c>
      <c r="O13" s="33" t="str">
        <f t="shared" si="8"/>
        <v>CUMPLE</v>
      </c>
      <c r="P13" s="33" t="str">
        <f t="shared" si="1"/>
        <v>CUMPLE</v>
      </c>
      <c r="Q13" s="33" t="str">
        <f t="shared" si="7"/>
        <v>CUMPLE</v>
      </c>
      <c r="R13" s="33" t="str">
        <f t="shared" si="2"/>
        <v>CUMPLE</v>
      </c>
      <c r="S13" s="33" t="str">
        <f t="shared" si="3"/>
        <v>CUMPLE</v>
      </c>
      <c r="T13" s="33" t="str">
        <f t="shared" si="4"/>
        <v>CUMPLE</v>
      </c>
      <c r="U13" s="33" t="str">
        <f t="shared" si="5"/>
        <v>CUMPLE</v>
      </c>
      <c r="V13" s="33" t="str">
        <f t="shared" si="6"/>
        <v>CUMPLE</v>
      </c>
    </row>
    <row r="14" spans="1:40" ht="40.5" customHeight="1" x14ac:dyDescent="0.25">
      <c r="A14" s="59">
        <v>6</v>
      </c>
      <c r="B14" s="59" t="s">
        <v>37</v>
      </c>
      <c r="C14" s="6" t="s">
        <v>10</v>
      </c>
      <c r="D14" s="7">
        <v>0.51</v>
      </c>
      <c r="E14" s="8" t="s">
        <v>28</v>
      </c>
      <c r="F14" s="59" t="s">
        <v>119</v>
      </c>
      <c r="G14" s="55">
        <v>900</v>
      </c>
      <c r="H14" s="55">
        <v>100</v>
      </c>
      <c r="I14" s="55">
        <f>+G14+H14</f>
        <v>1000</v>
      </c>
      <c r="J14" s="8" t="s">
        <v>101</v>
      </c>
      <c r="K14" s="8" t="s">
        <v>102</v>
      </c>
      <c r="L14" s="8"/>
      <c r="M14" s="37"/>
      <c r="N14" s="23"/>
      <c r="O14" s="23"/>
      <c r="P14" s="23"/>
      <c r="Q14" s="23"/>
      <c r="R14" s="23"/>
      <c r="S14" s="23"/>
      <c r="T14" s="23"/>
      <c r="U14" s="23"/>
      <c r="V14" s="23"/>
    </row>
    <row r="15" spans="1:40" ht="25.5" customHeight="1" x14ac:dyDescent="0.25">
      <c r="A15" s="59"/>
      <c r="B15" s="59"/>
      <c r="C15" s="6" t="s">
        <v>9</v>
      </c>
      <c r="D15" s="7">
        <v>0.24</v>
      </c>
      <c r="E15" s="8" t="s">
        <v>28</v>
      </c>
      <c r="F15" s="59"/>
      <c r="G15" s="56"/>
      <c r="H15" s="56"/>
      <c r="I15" s="56"/>
      <c r="J15" s="8" t="s">
        <v>101</v>
      </c>
      <c r="K15" s="8" t="s">
        <v>102</v>
      </c>
      <c r="L15" s="8"/>
      <c r="M15" s="37"/>
      <c r="N15" s="23"/>
      <c r="O15" s="23"/>
      <c r="P15" s="23"/>
      <c r="Q15" s="23"/>
      <c r="R15" s="23"/>
      <c r="S15" s="23"/>
      <c r="T15" s="23"/>
      <c r="U15" s="23"/>
      <c r="V15" s="23"/>
    </row>
    <row r="16" spans="1:40" ht="25.5" customHeight="1" x14ac:dyDescent="0.25">
      <c r="A16" s="59"/>
      <c r="B16" s="59"/>
      <c r="C16" s="6" t="s">
        <v>11</v>
      </c>
      <c r="D16" s="7">
        <v>0.25</v>
      </c>
      <c r="E16" s="8" t="s">
        <v>28</v>
      </c>
      <c r="F16" s="59"/>
      <c r="G16" s="57"/>
      <c r="H16" s="57"/>
      <c r="I16" s="57"/>
      <c r="J16" s="8" t="s">
        <v>101</v>
      </c>
      <c r="K16" s="8" t="s">
        <v>103</v>
      </c>
      <c r="L16" s="8" t="s">
        <v>106</v>
      </c>
      <c r="M16" s="37">
        <v>25502</v>
      </c>
      <c r="N16" s="23" t="str">
        <f t="shared" si="0"/>
        <v>CUMPLE</v>
      </c>
      <c r="O16" s="23" t="str">
        <f t="shared" si="8"/>
        <v>CUMPLE</v>
      </c>
      <c r="P16" s="23" t="str">
        <f t="shared" si="1"/>
        <v>CUMPLE</v>
      </c>
      <c r="Q16" s="23" t="str">
        <f t="shared" si="7"/>
        <v>CUMPLE</v>
      </c>
      <c r="R16" s="23" t="str">
        <f t="shared" si="2"/>
        <v>CUMPLE</v>
      </c>
      <c r="S16" s="23" t="str">
        <f t="shared" si="3"/>
        <v>CUMPLE</v>
      </c>
      <c r="T16" s="23" t="str">
        <f t="shared" si="4"/>
        <v>CUMPLE</v>
      </c>
      <c r="U16" s="23" t="str">
        <f t="shared" si="5"/>
        <v>CUMPLE</v>
      </c>
      <c r="V16" s="23" t="str">
        <f t="shared" si="6"/>
        <v>CUMPLE</v>
      </c>
    </row>
    <row r="17" spans="1:22" ht="34.5" customHeight="1" x14ac:dyDescent="0.25">
      <c r="A17" s="52">
        <v>7</v>
      </c>
      <c r="B17" s="52" t="s">
        <v>48</v>
      </c>
      <c r="C17" s="13" t="s">
        <v>45</v>
      </c>
      <c r="D17" s="14">
        <v>0.55000000000000004</v>
      </c>
      <c r="E17" s="15" t="s">
        <v>28</v>
      </c>
      <c r="F17" s="52" t="s">
        <v>23</v>
      </c>
      <c r="G17" s="53">
        <v>900</v>
      </c>
      <c r="H17" s="53">
        <v>100</v>
      </c>
      <c r="I17" s="53">
        <f>+G17+H17</f>
        <v>1000</v>
      </c>
      <c r="J17" s="15" t="s">
        <v>101</v>
      </c>
      <c r="K17" s="15" t="s">
        <v>102</v>
      </c>
      <c r="L17" s="15"/>
      <c r="M17" s="38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25.5" customHeight="1" x14ac:dyDescent="0.25">
      <c r="A18" s="52"/>
      <c r="B18" s="52"/>
      <c r="C18" s="13" t="s">
        <v>47</v>
      </c>
      <c r="D18" s="14">
        <v>0.33</v>
      </c>
      <c r="E18" s="15" t="s">
        <v>28</v>
      </c>
      <c r="F18" s="52"/>
      <c r="G18" s="58"/>
      <c r="H18" s="58"/>
      <c r="I18" s="58"/>
      <c r="J18" s="15" t="s">
        <v>101</v>
      </c>
      <c r="K18" s="15" t="s">
        <v>102</v>
      </c>
      <c r="L18" s="15" t="s">
        <v>106</v>
      </c>
      <c r="M18" s="38">
        <v>40111</v>
      </c>
      <c r="N18" s="33" t="str">
        <f t="shared" si="0"/>
        <v>CUMPLE</v>
      </c>
      <c r="O18" s="33" t="str">
        <f t="shared" si="8"/>
        <v>CUMPLE</v>
      </c>
      <c r="P18" s="33" t="str">
        <f t="shared" si="1"/>
        <v>CUMPLE</v>
      </c>
      <c r="Q18" s="33" t="str">
        <f t="shared" si="7"/>
        <v>CUMPLE</v>
      </c>
      <c r="R18" s="33" t="str">
        <f t="shared" si="2"/>
        <v>CUMPLE</v>
      </c>
      <c r="S18" s="33" t="str">
        <f t="shared" si="3"/>
        <v>CUMPLE</v>
      </c>
      <c r="T18" s="33" t="str">
        <f t="shared" si="4"/>
        <v>CUMPLE</v>
      </c>
      <c r="U18" s="33" t="str">
        <f t="shared" si="5"/>
        <v>CUMPLE</v>
      </c>
      <c r="V18" s="33" t="str">
        <f t="shared" si="6"/>
        <v>CUMPLE</v>
      </c>
    </row>
    <row r="19" spans="1:22" ht="25.5" customHeight="1" x14ac:dyDescent="0.25">
      <c r="A19" s="52"/>
      <c r="B19" s="52"/>
      <c r="C19" s="13" t="s">
        <v>46</v>
      </c>
      <c r="D19" s="14">
        <v>0.12</v>
      </c>
      <c r="E19" s="15" t="s">
        <v>28</v>
      </c>
      <c r="F19" s="52"/>
      <c r="G19" s="54"/>
      <c r="H19" s="54"/>
      <c r="I19" s="54"/>
      <c r="J19" s="15" t="s">
        <v>101</v>
      </c>
      <c r="K19" s="15" t="s">
        <v>102</v>
      </c>
      <c r="L19" s="15"/>
      <c r="M19" s="38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25.5" customHeight="1" x14ac:dyDescent="0.25">
      <c r="A20" s="27">
        <v>8</v>
      </c>
      <c r="B20" s="27" t="s">
        <v>49</v>
      </c>
      <c r="C20" s="28" t="s">
        <v>50</v>
      </c>
      <c r="D20" s="30">
        <v>1</v>
      </c>
      <c r="E20" s="27" t="s">
        <v>28</v>
      </c>
      <c r="F20" s="17" t="s">
        <v>23</v>
      </c>
      <c r="G20" s="17">
        <v>900</v>
      </c>
      <c r="H20" s="27">
        <v>100</v>
      </c>
      <c r="I20" s="17">
        <f>+G20+H20</f>
        <v>1000</v>
      </c>
      <c r="J20" s="27" t="s">
        <v>101</v>
      </c>
      <c r="K20" s="27" t="s">
        <v>102</v>
      </c>
      <c r="L20" s="27" t="s">
        <v>106</v>
      </c>
      <c r="M20" s="29">
        <f>+[1]P8!$R$28+[1]P8!$R$29+[1]P8!$R$30+[1]P8!$R$31</f>
        <v>70517.042904301736</v>
      </c>
      <c r="N20" s="23" t="str">
        <f>+IF(($M20&gt;=8395),"CUMPLE","NO CUMPLE")</f>
        <v>CUMPLE</v>
      </c>
      <c r="O20" s="23" t="str">
        <f t="shared" si="8"/>
        <v>CUMPLE</v>
      </c>
      <c r="P20" s="23" t="str">
        <f t="shared" si="1"/>
        <v>CUMPLE</v>
      </c>
      <c r="Q20" s="23" t="str">
        <f t="shared" si="7"/>
        <v>CUMPLE</v>
      </c>
      <c r="R20" s="23" t="str">
        <f t="shared" si="2"/>
        <v>CUMPLE</v>
      </c>
      <c r="S20" s="23" t="str">
        <f t="shared" si="3"/>
        <v>CUMPLE</v>
      </c>
      <c r="T20" s="23" t="str">
        <f t="shared" si="4"/>
        <v>CUMPLE</v>
      </c>
      <c r="U20" s="23" t="str">
        <f t="shared" si="5"/>
        <v>CUMPLE</v>
      </c>
      <c r="V20" s="23" t="str">
        <f t="shared" si="6"/>
        <v>CUMPLE</v>
      </c>
    </row>
    <row r="21" spans="1:22" ht="25.5" customHeight="1" x14ac:dyDescent="0.25">
      <c r="A21" s="52">
        <v>9</v>
      </c>
      <c r="B21" s="52" t="s">
        <v>51</v>
      </c>
      <c r="C21" s="13" t="s">
        <v>52</v>
      </c>
      <c r="D21" s="14">
        <v>0.51</v>
      </c>
      <c r="E21" s="15" t="s">
        <v>28</v>
      </c>
      <c r="F21" s="52" t="s">
        <v>23</v>
      </c>
      <c r="G21" s="53">
        <v>900</v>
      </c>
      <c r="H21" s="53">
        <v>100</v>
      </c>
      <c r="I21" s="53">
        <f>+G21+H21</f>
        <v>1000</v>
      </c>
      <c r="J21" s="15" t="s">
        <v>101</v>
      </c>
      <c r="K21" s="15" t="s">
        <v>102</v>
      </c>
      <c r="L21" s="15"/>
      <c r="M21" s="20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25.5" customHeight="1" x14ac:dyDescent="0.25">
      <c r="A22" s="52"/>
      <c r="B22" s="52"/>
      <c r="C22" s="13" t="s">
        <v>53</v>
      </c>
      <c r="D22" s="14">
        <v>0.24</v>
      </c>
      <c r="E22" s="15" t="s">
        <v>28</v>
      </c>
      <c r="F22" s="52"/>
      <c r="G22" s="58"/>
      <c r="H22" s="58"/>
      <c r="I22" s="58"/>
      <c r="J22" s="15" t="s">
        <v>101</v>
      </c>
      <c r="K22" s="15" t="s">
        <v>102</v>
      </c>
      <c r="L22" s="15"/>
      <c r="M22" s="20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25.5" customHeight="1" x14ac:dyDescent="0.25">
      <c r="A23" s="52"/>
      <c r="B23" s="52"/>
      <c r="C23" s="13" t="s">
        <v>17</v>
      </c>
      <c r="D23" s="14">
        <v>0.25</v>
      </c>
      <c r="E23" s="15" t="s">
        <v>28</v>
      </c>
      <c r="F23" s="52"/>
      <c r="G23" s="54"/>
      <c r="H23" s="54"/>
      <c r="I23" s="54"/>
      <c r="J23" s="15" t="s">
        <v>101</v>
      </c>
      <c r="K23" s="15" t="s">
        <v>103</v>
      </c>
      <c r="L23" s="15" t="s">
        <v>106</v>
      </c>
      <c r="M23" s="20">
        <v>4285</v>
      </c>
      <c r="N23" s="33" t="str">
        <f t="shared" si="0"/>
        <v>NO CUMPLE</v>
      </c>
      <c r="O23" s="33" t="str">
        <f t="shared" si="8"/>
        <v>NO CUMPLE</v>
      </c>
      <c r="P23" s="33" t="str">
        <f t="shared" si="1"/>
        <v>NO CUMPLE</v>
      </c>
      <c r="Q23" s="33" t="str">
        <f t="shared" si="7"/>
        <v>NO CUMPLE</v>
      </c>
      <c r="R23" s="33" t="str">
        <f t="shared" si="2"/>
        <v>NO CUMPLE</v>
      </c>
      <c r="S23" s="33" t="str">
        <f t="shared" si="3"/>
        <v>NO CUMPLE</v>
      </c>
      <c r="T23" s="33" t="str">
        <f t="shared" si="4"/>
        <v>NO CUMPLE</v>
      </c>
      <c r="U23" s="33" t="str">
        <f t="shared" si="5"/>
        <v>NO CUMPLE</v>
      </c>
      <c r="V23" s="33" t="str">
        <f t="shared" si="6"/>
        <v>NO CUMPLE</v>
      </c>
    </row>
    <row r="24" spans="1:22" ht="25.5" customHeight="1" x14ac:dyDescent="0.25">
      <c r="A24" s="55">
        <v>10</v>
      </c>
      <c r="B24" s="59" t="s">
        <v>54</v>
      </c>
      <c r="C24" s="6" t="s">
        <v>12</v>
      </c>
      <c r="D24" s="7">
        <v>0.6</v>
      </c>
      <c r="E24" s="8" t="s">
        <v>28</v>
      </c>
      <c r="F24" s="55" t="s">
        <v>133</v>
      </c>
      <c r="G24" s="17">
        <v>900</v>
      </c>
      <c r="H24" s="55">
        <v>100</v>
      </c>
      <c r="I24" s="17">
        <f>+G24+H24</f>
        <v>1000</v>
      </c>
      <c r="J24" s="8" t="s">
        <v>101</v>
      </c>
      <c r="K24" s="8" t="s">
        <v>102</v>
      </c>
      <c r="L24" s="8"/>
      <c r="M24" s="37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25.5" customHeight="1" x14ac:dyDescent="0.25">
      <c r="A25" s="56"/>
      <c r="B25" s="59"/>
      <c r="C25" s="6" t="s">
        <v>13</v>
      </c>
      <c r="D25" s="7">
        <v>0.4</v>
      </c>
      <c r="E25" s="8" t="s">
        <v>28</v>
      </c>
      <c r="F25" s="57"/>
      <c r="G25" s="17">
        <v>900</v>
      </c>
      <c r="H25" s="57"/>
      <c r="I25" s="17">
        <f>+G25+H24</f>
        <v>1000</v>
      </c>
      <c r="J25" s="8" t="s">
        <v>101</v>
      </c>
      <c r="K25" s="8" t="s">
        <v>103</v>
      </c>
      <c r="L25" s="8" t="s">
        <v>106</v>
      </c>
      <c r="M25" s="37">
        <v>15086.778533492587</v>
      </c>
      <c r="N25" s="23" t="str">
        <f t="shared" si="0"/>
        <v>CUMPLE</v>
      </c>
      <c r="O25" s="23" t="str">
        <f t="shared" si="8"/>
        <v>CUMPLE</v>
      </c>
      <c r="P25" s="23" t="str">
        <f t="shared" si="1"/>
        <v>CUMPLE</v>
      </c>
      <c r="Q25" s="23" t="str">
        <f t="shared" si="7"/>
        <v>CUMPLE</v>
      </c>
      <c r="R25" s="23" t="str">
        <f t="shared" si="2"/>
        <v>CUMPLE</v>
      </c>
      <c r="S25" s="23" t="str">
        <f t="shared" si="3"/>
        <v>CUMPLE</v>
      </c>
      <c r="T25" s="23" t="str">
        <f t="shared" si="4"/>
        <v>CUMPLE</v>
      </c>
      <c r="U25" s="23" t="str">
        <f t="shared" si="5"/>
        <v>CUMPLE</v>
      </c>
      <c r="V25" s="23" t="str">
        <f t="shared" si="6"/>
        <v>CUMPLE</v>
      </c>
    </row>
    <row r="26" spans="1:22" ht="25.5" customHeight="1" x14ac:dyDescent="0.25">
      <c r="A26" s="56"/>
      <c r="B26" s="59" t="s">
        <v>54</v>
      </c>
      <c r="C26" s="6" t="s">
        <v>12</v>
      </c>
      <c r="D26" s="7">
        <v>0.6</v>
      </c>
      <c r="E26" s="8" t="s">
        <v>28</v>
      </c>
      <c r="F26" s="42">
        <v>2</v>
      </c>
      <c r="G26" s="42">
        <v>900</v>
      </c>
      <c r="H26" s="55">
        <v>100</v>
      </c>
      <c r="I26" s="42">
        <f>+G26+H26</f>
        <v>1000</v>
      </c>
      <c r="J26" s="8" t="s">
        <v>101</v>
      </c>
      <c r="K26" s="8" t="s">
        <v>102</v>
      </c>
      <c r="L26" s="8"/>
      <c r="M26" s="37">
        <f>+[2]P10!$Q$15</f>
        <v>33381.966340249179</v>
      </c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25.5" customHeight="1" x14ac:dyDescent="0.25">
      <c r="A27" s="57"/>
      <c r="B27" s="59"/>
      <c r="C27" s="6" t="s">
        <v>13</v>
      </c>
      <c r="D27" s="7">
        <v>0.4</v>
      </c>
      <c r="E27" s="8" t="s">
        <v>28</v>
      </c>
      <c r="F27" s="42">
        <v>4</v>
      </c>
      <c r="G27" s="42">
        <v>700</v>
      </c>
      <c r="H27" s="57"/>
      <c r="I27" s="42">
        <f>+G27+H26</f>
        <v>800</v>
      </c>
      <c r="J27" s="8" t="s">
        <v>101</v>
      </c>
      <c r="K27" s="8" t="s">
        <v>103</v>
      </c>
      <c r="L27" s="8" t="s">
        <v>106</v>
      </c>
      <c r="M27" s="37">
        <f>+[2]P10!$Q$17+[2]P10!$Q$18+[2]P10!$Q$20</f>
        <v>11663.940307385361</v>
      </c>
      <c r="N27" s="23" t="str">
        <f t="shared" si="0"/>
        <v>CUMPLE</v>
      </c>
      <c r="O27" s="23" t="str">
        <f t="shared" si="8"/>
        <v>CUMPLE</v>
      </c>
      <c r="P27" s="23" t="str">
        <f t="shared" si="1"/>
        <v>CUMPLE</v>
      </c>
      <c r="Q27" s="23" t="str">
        <f t="shared" si="7"/>
        <v>CUMPLE</v>
      </c>
      <c r="R27" s="23" t="str">
        <f t="shared" si="2"/>
        <v>CUMPLE</v>
      </c>
      <c r="S27" s="23" t="str">
        <f t="shared" si="3"/>
        <v>CUMPLE</v>
      </c>
      <c r="T27" s="23" t="str">
        <f t="shared" si="4"/>
        <v>CUMPLE</v>
      </c>
      <c r="U27" s="23" t="str">
        <f t="shared" si="5"/>
        <v>CUMPLE</v>
      </c>
      <c r="V27" s="23" t="str">
        <f t="shared" si="6"/>
        <v>CUMPLE</v>
      </c>
    </row>
    <row r="28" spans="1:22" ht="35.25" customHeight="1" x14ac:dyDescent="0.25">
      <c r="A28" s="52">
        <v>11</v>
      </c>
      <c r="B28" s="52" t="s">
        <v>57</v>
      </c>
      <c r="C28" s="13" t="s">
        <v>55</v>
      </c>
      <c r="D28" s="14">
        <v>0.75</v>
      </c>
      <c r="E28" s="15" t="s">
        <v>28</v>
      </c>
      <c r="F28" s="16" t="s">
        <v>120</v>
      </c>
      <c r="G28" s="16" t="s">
        <v>121</v>
      </c>
      <c r="H28" s="53">
        <v>100</v>
      </c>
      <c r="I28" s="16"/>
      <c r="J28" s="15" t="s">
        <v>101</v>
      </c>
      <c r="K28" s="50" t="s">
        <v>107</v>
      </c>
      <c r="L28" s="15"/>
      <c r="M28" s="44"/>
      <c r="N28" s="45" t="str">
        <f>+IF(($M28&gt;=8395),"CUMPLE","NO CUMPLE")</f>
        <v>NO CUMPLE</v>
      </c>
      <c r="O28" s="45" t="str">
        <f t="shared" ref="O28:V28" si="9">+IF(($M28&gt;=8395),"CUMPLE","NO CUMPLE")</f>
        <v>NO CUMPLE</v>
      </c>
      <c r="P28" s="45" t="str">
        <f t="shared" si="9"/>
        <v>NO CUMPLE</v>
      </c>
      <c r="Q28" s="45" t="str">
        <f t="shared" si="9"/>
        <v>NO CUMPLE</v>
      </c>
      <c r="R28" s="45" t="str">
        <f t="shared" si="9"/>
        <v>NO CUMPLE</v>
      </c>
      <c r="S28" s="45" t="str">
        <f t="shared" si="9"/>
        <v>NO CUMPLE</v>
      </c>
      <c r="T28" s="45" t="str">
        <f t="shared" si="9"/>
        <v>NO CUMPLE</v>
      </c>
      <c r="U28" s="45" t="str">
        <f t="shared" si="9"/>
        <v>NO CUMPLE</v>
      </c>
      <c r="V28" s="45" t="str">
        <f t="shared" si="9"/>
        <v>NO CUMPLE</v>
      </c>
    </row>
    <row r="29" spans="1:22" ht="25.5" customHeight="1" x14ac:dyDescent="0.25">
      <c r="A29" s="52"/>
      <c r="B29" s="52"/>
      <c r="C29" s="13" t="s">
        <v>56</v>
      </c>
      <c r="D29" s="14">
        <v>0.25</v>
      </c>
      <c r="E29" s="15" t="s">
        <v>28</v>
      </c>
      <c r="F29" s="16">
        <v>6</v>
      </c>
      <c r="G29" s="16">
        <v>900</v>
      </c>
      <c r="H29" s="54"/>
      <c r="I29" s="16">
        <f>+G29+H28</f>
        <v>1000</v>
      </c>
      <c r="J29" s="15" t="s">
        <v>101</v>
      </c>
      <c r="K29" s="40" t="s">
        <v>103</v>
      </c>
      <c r="L29" s="15"/>
      <c r="M29" s="44"/>
      <c r="N29" s="43" t="str">
        <f>+IF(($M29&gt;=8395),"CUMPLE","NO CUMPLE")</f>
        <v>NO CUMPLE</v>
      </c>
      <c r="O29" s="33" t="str">
        <f t="shared" si="8"/>
        <v>NO CUMPLE</v>
      </c>
      <c r="P29" s="33" t="str">
        <f t="shared" si="1"/>
        <v>NO CUMPLE</v>
      </c>
      <c r="Q29" s="33" t="str">
        <f t="shared" si="7"/>
        <v>NO CUMPLE</v>
      </c>
      <c r="R29" s="33" t="str">
        <f t="shared" si="2"/>
        <v>NO CUMPLE</v>
      </c>
      <c r="S29" s="33" t="str">
        <f>+IF(($M29&gt;=6862),"CUMPLE","NO CUMPLE")</f>
        <v>NO CUMPLE</v>
      </c>
      <c r="T29" s="33" t="str">
        <f>+IF(($M29&gt;=8545),"CUMPLE","NO CUMPLE")</f>
        <v>NO CUMPLE</v>
      </c>
      <c r="U29" s="33" t="str">
        <f>+IF(($M29&gt;=7983),"CUMPLE","NO CUMPLE")</f>
        <v>NO CUMPLE</v>
      </c>
      <c r="V29" s="33" t="str">
        <f t="shared" si="6"/>
        <v>NO CUMPLE</v>
      </c>
    </row>
    <row r="30" spans="1:22" s="12" customFormat="1" ht="25.5" customHeight="1" x14ac:dyDescent="0.25">
      <c r="A30" s="59">
        <v>12</v>
      </c>
      <c r="B30" s="59" t="s">
        <v>58</v>
      </c>
      <c r="C30" s="6" t="s">
        <v>108</v>
      </c>
      <c r="D30" s="7">
        <v>0.45</v>
      </c>
      <c r="E30" s="8" t="s">
        <v>28</v>
      </c>
      <c r="F30" s="59" t="s">
        <v>59</v>
      </c>
      <c r="G30" s="60" t="s">
        <v>115</v>
      </c>
      <c r="H30" s="61"/>
      <c r="I30" s="62"/>
      <c r="J30" s="8" t="s">
        <v>101</v>
      </c>
      <c r="K30" s="8" t="s">
        <v>102</v>
      </c>
      <c r="L30" s="48" t="s">
        <v>106</v>
      </c>
      <c r="M30" s="49"/>
      <c r="N30" s="47" t="str">
        <f t="shared" ref="N30" si="10">+IF(($M30&gt;=8395),"CUMPLE","NO CUMPLE")</f>
        <v>NO CUMPLE</v>
      </c>
      <c r="O30" s="24" t="str">
        <f t="shared" si="8"/>
        <v>NO CUMPLE</v>
      </c>
      <c r="P30" s="24" t="str">
        <f t="shared" si="1"/>
        <v>NO CUMPLE</v>
      </c>
      <c r="Q30" s="24" t="str">
        <f t="shared" si="7"/>
        <v>NO CUMPLE</v>
      </c>
      <c r="R30" s="24" t="str">
        <f t="shared" si="2"/>
        <v>NO CUMPLE</v>
      </c>
      <c r="S30" s="24" t="str">
        <f t="shared" si="3"/>
        <v>NO CUMPLE</v>
      </c>
      <c r="T30" s="24" t="str">
        <f t="shared" ref="T30" si="11">+IF(($M30&gt;=8545),"CUMPLE","NO CUMPLE")</f>
        <v>NO CUMPLE</v>
      </c>
      <c r="U30" s="24" t="str">
        <f t="shared" ref="U30" si="12">+IF(($M30&gt;=7983),"CUMPLE","NO CUMPLE")</f>
        <v>NO CUMPLE</v>
      </c>
      <c r="V30" s="24" t="str">
        <f t="shared" si="6"/>
        <v>NO CUMPLE</v>
      </c>
    </row>
    <row r="31" spans="1:22" s="12" customFormat="1" ht="25.5" customHeight="1" x14ac:dyDescent="0.25">
      <c r="A31" s="59"/>
      <c r="B31" s="59"/>
      <c r="C31" s="6" t="s">
        <v>109</v>
      </c>
      <c r="D31" s="7">
        <v>0.55000000000000004</v>
      </c>
      <c r="E31" s="8" t="s">
        <v>28</v>
      </c>
      <c r="F31" s="59"/>
      <c r="G31" s="63"/>
      <c r="H31" s="64"/>
      <c r="I31" s="65"/>
      <c r="J31" s="8" t="s">
        <v>101</v>
      </c>
      <c r="K31" s="8" t="s">
        <v>102</v>
      </c>
      <c r="L31" s="8"/>
      <c r="M31" s="21"/>
      <c r="N31" s="24"/>
      <c r="O31" s="24"/>
      <c r="P31" s="24"/>
      <c r="Q31" s="24"/>
      <c r="R31" s="24"/>
      <c r="S31" s="24"/>
      <c r="T31" s="24"/>
      <c r="U31" s="24"/>
      <c r="V31" s="24"/>
    </row>
    <row r="32" spans="1:22" ht="25.5" customHeight="1" x14ac:dyDescent="0.25">
      <c r="A32" s="52">
        <v>13</v>
      </c>
      <c r="B32" s="52" t="s">
        <v>60</v>
      </c>
      <c r="C32" s="35" t="s">
        <v>7</v>
      </c>
      <c r="D32" s="36">
        <v>0.51</v>
      </c>
      <c r="E32" s="32" t="s">
        <v>28</v>
      </c>
      <c r="F32" s="52" t="s">
        <v>23</v>
      </c>
      <c r="G32" s="53">
        <v>900</v>
      </c>
      <c r="H32" s="53">
        <v>100</v>
      </c>
      <c r="I32" s="53">
        <f>+G32+H32</f>
        <v>1000</v>
      </c>
      <c r="J32" s="31" t="s">
        <v>101</v>
      </c>
      <c r="K32" s="31" t="s">
        <v>102</v>
      </c>
      <c r="L32" s="31"/>
      <c r="M32" s="39"/>
      <c r="N32" s="32"/>
      <c r="O32" s="32"/>
      <c r="P32" s="32"/>
      <c r="Q32" s="32"/>
      <c r="R32" s="32"/>
      <c r="S32" s="32"/>
      <c r="T32" s="32"/>
      <c r="U32" s="32"/>
      <c r="V32" s="32"/>
    </row>
    <row r="33" spans="1:22" ht="25.5" customHeight="1" x14ac:dyDescent="0.25">
      <c r="A33" s="52"/>
      <c r="B33" s="52"/>
      <c r="C33" s="13" t="s">
        <v>8</v>
      </c>
      <c r="D33" s="14">
        <v>0.49</v>
      </c>
      <c r="E33" s="15" t="s">
        <v>28</v>
      </c>
      <c r="F33" s="52"/>
      <c r="G33" s="54"/>
      <c r="H33" s="54"/>
      <c r="I33" s="54"/>
      <c r="J33" s="15" t="s">
        <v>101</v>
      </c>
      <c r="K33" s="15" t="s">
        <v>103</v>
      </c>
      <c r="L33" s="15" t="s">
        <v>106</v>
      </c>
      <c r="M33" s="38">
        <v>10109.7385845975</v>
      </c>
      <c r="N33" s="33" t="str">
        <f>+IF(($M33&gt;=8395),"CUMPLE","NO CUMPLE")</f>
        <v>CUMPLE</v>
      </c>
      <c r="O33" s="33" t="str">
        <f t="shared" si="8"/>
        <v>CUMPLE</v>
      </c>
      <c r="P33" s="33" t="str">
        <f>+IF(($M33&gt;=7559),"CUMPLE","NO CUMPLE")</f>
        <v>CUMPLE</v>
      </c>
      <c r="Q33" s="33" t="str">
        <f>+IF(($M33&gt;=9856),"CUMPLE","NO CUMPLE")</f>
        <v>CUMPLE</v>
      </c>
      <c r="R33" s="33" t="str">
        <f>+IF(($M33&gt;=7380),"CUMPLE","NO CUMPLE")</f>
        <v>CUMPLE</v>
      </c>
      <c r="S33" s="33" t="str">
        <f>+IF(($M33&gt;=6862),"CUMPLE","NO CUMPLE")</f>
        <v>CUMPLE</v>
      </c>
      <c r="T33" s="33" t="str">
        <f>+IF(($M33&gt;=8545),"CUMPLE","NO CUMPLE")</f>
        <v>CUMPLE</v>
      </c>
      <c r="U33" s="33" t="str">
        <f>+IF(($M33&gt;=7983),"CUMPLE","NO CUMPLE")</f>
        <v>CUMPLE</v>
      </c>
      <c r="V33" s="33" t="str">
        <f>+IF(($M33&gt;=8310),"CUMPLE","NO CUMPLE")</f>
        <v>CUMPLE</v>
      </c>
    </row>
    <row r="34" spans="1:22" ht="40.5" customHeight="1" x14ac:dyDescent="0.25">
      <c r="A34" s="59">
        <v>14</v>
      </c>
      <c r="B34" s="59" t="s">
        <v>61</v>
      </c>
      <c r="C34" s="6" t="s">
        <v>62</v>
      </c>
      <c r="D34" s="7">
        <v>0.51</v>
      </c>
      <c r="E34" s="8" t="s">
        <v>28</v>
      </c>
      <c r="F34" s="59" t="s">
        <v>23</v>
      </c>
      <c r="G34" s="55">
        <v>900</v>
      </c>
      <c r="H34" s="55">
        <v>100</v>
      </c>
      <c r="I34" s="55">
        <f>+G34+H34</f>
        <v>1000</v>
      </c>
      <c r="J34" s="8" t="s">
        <v>101</v>
      </c>
      <c r="K34" s="8" t="s">
        <v>103</v>
      </c>
      <c r="L34" s="8" t="s">
        <v>106</v>
      </c>
      <c r="M34" s="21">
        <v>97159</v>
      </c>
      <c r="N34" s="34" t="str">
        <f>+IF(($M34&gt;=8395),"CUMPLE","NO CUMPLE")</f>
        <v>CUMPLE</v>
      </c>
      <c r="O34" s="34" t="str">
        <f t="shared" si="8"/>
        <v>CUMPLE</v>
      </c>
      <c r="P34" s="34" t="str">
        <f t="shared" ref="P34:P65" si="13">+IF(($M34&gt;=7559),"CUMPLE","NO CUMPLE")</f>
        <v>CUMPLE</v>
      </c>
      <c r="Q34" s="34" t="str">
        <f t="shared" ref="Q34:Q65" si="14">+IF(($M34&gt;=9856),"CUMPLE","NO CUMPLE")</f>
        <v>CUMPLE</v>
      </c>
      <c r="R34" s="34" t="str">
        <f t="shared" ref="R34:R65" si="15">+IF(($M34&gt;=7380),"CUMPLE","NO CUMPLE")</f>
        <v>CUMPLE</v>
      </c>
      <c r="S34" s="34" t="str">
        <f t="shared" ref="S34:S65" si="16">+IF(($M34&gt;=6862),"CUMPLE","NO CUMPLE")</f>
        <v>CUMPLE</v>
      </c>
      <c r="T34" s="34" t="str">
        <f t="shared" ref="T34:T65" si="17">+IF(($M34&gt;=8545),"CUMPLE","NO CUMPLE")</f>
        <v>CUMPLE</v>
      </c>
      <c r="U34" s="34" t="str">
        <f t="shared" ref="U34:U65" si="18">+IF(($M34&gt;=7983),"CUMPLE","NO CUMPLE")</f>
        <v>CUMPLE</v>
      </c>
      <c r="V34" s="34" t="str">
        <f t="shared" ref="V34:V65" si="19">+IF(($M34&gt;=8310),"CUMPLE","NO CUMPLE")</f>
        <v>CUMPLE</v>
      </c>
    </row>
    <row r="35" spans="1:22" ht="25.5" customHeight="1" x14ac:dyDescent="0.25">
      <c r="A35" s="59"/>
      <c r="B35" s="59"/>
      <c r="C35" s="6" t="s">
        <v>63</v>
      </c>
      <c r="D35" s="7">
        <v>0.49</v>
      </c>
      <c r="E35" s="8" t="s">
        <v>28</v>
      </c>
      <c r="F35" s="59"/>
      <c r="G35" s="57"/>
      <c r="H35" s="57"/>
      <c r="I35" s="57"/>
      <c r="J35" s="8" t="s">
        <v>101</v>
      </c>
      <c r="K35" s="8" t="s">
        <v>103</v>
      </c>
      <c r="L35" s="8" t="s">
        <v>106</v>
      </c>
      <c r="M35" s="21">
        <v>11170</v>
      </c>
      <c r="N35" s="34" t="str">
        <f t="shared" ref="N35:V65" si="20">+IF(($M35&gt;=8395),"CUMPLE","NO CUMPLE")</f>
        <v>CUMPLE</v>
      </c>
      <c r="O35" s="34" t="str">
        <f t="shared" si="8"/>
        <v>CUMPLE</v>
      </c>
      <c r="P35" s="34" t="str">
        <f t="shared" si="13"/>
        <v>CUMPLE</v>
      </c>
      <c r="Q35" s="34" t="str">
        <f t="shared" si="14"/>
        <v>CUMPLE</v>
      </c>
      <c r="R35" s="34" t="str">
        <f t="shared" si="15"/>
        <v>CUMPLE</v>
      </c>
      <c r="S35" s="34" t="str">
        <f t="shared" si="16"/>
        <v>CUMPLE</v>
      </c>
      <c r="T35" s="34" t="str">
        <f t="shared" si="17"/>
        <v>CUMPLE</v>
      </c>
      <c r="U35" s="34" t="str">
        <f t="shared" si="18"/>
        <v>CUMPLE</v>
      </c>
      <c r="V35" s="34" t="str">
        <f t="shared" si="19"/>
        <v>CUMPLE</v>
      </c>
    </row>
    <row r="36" spans="1:22" ht="39" customHeight="1" x14ac:dyDescent="0.25">
      <c r="A36" s="52">
        <v>15</v>
      </c>
      <c r="B36" s="52" t="s">
        <v>64</v>
      </c>
      <c r="C36" s="13" t="s">
        <v>65</v>
      </c>
      <c r="D36" s="14">
        <v>0.51</v>
      </c>
      <c r="E36" s="15" t="s">
        <v>28</v>
      </c>
      <c r="F36" s="52" t="s">
        <v>66</v>
      </c>
      <c r="G36" s="53">
        <v>900</v>
      </c>
      <c r="H36" s="53">
        <v>100</v>
      </c>
      <c r="I36" s="53">
        <f>+G36+H36</f>
        <v>1000</v>
      </c>
      <c r="J36" s="15" t="s">
        <v>101</v>
      </c>
      <c r="K36" s="15" t="s">
        <v>102</v>
      </c>
      <c r="L36" s="40" t="s">
        <v>104</v>
      </c>
      <c r="M36" s="20"/>
      <c r="N36" s="33" t="str">
        <f t="shared" si="20"/>
        <v>NO CUMPLE</v>
      </c>
      <c r="O36" s="33" t="str">
        <f t="shared" si="8"/>
        <v>NO CUMPLE</v>
      </c>
      <c r="P36" s="33" t="str">
        <f t="shared" si="13"/>
        <v>NO CUMPLE</v>
      </c>
      <c r="Q36" s="33" t="str">
        <f t="shared" si="14"/>
        <v>NO CUMPLE</v>
      </c>
      <c r="R36" s="33" t="str">
        <f t="shared" si="15"/>
        <v>NO CUMPLE</v>
      </c>
      <c r="S36" s="33" t="str">
        <f t="shared" si="16"/>
        <v>NO CUMPLE</v>
      </c>
      <c r="T36" s="33" t="str">
        <f t="shared" si="17"/>
        <v>NO CUMPLE</v>
      </c>
      <c r="U36" s="33" t="str">
        <f t="shared" si="18"/>
        <v>NO CUMPLE</v>
      </c>
      <c r="V36" s="33" t="str">
        <f t="shared" si="19"/>
        <v>NO CUMPLE</v>
      </c>
    </row>
    <row r="37" spans="1:22" ht="34.5" customHeight="1" x14ac:dyDescent="0.25">
      <c r="A37" s="52"/>
      <c r="B37" s="52"/>
      <c r="C37" s="13" t="s">
        <v>18</v>
      </c>
      <c r="D37" s="14">
        <v>0.49</v>
      </c>
      <c r="E37" s="15" t="s">
        <v>28</v>
      </c>
      <c r="F37" s="52"/>
      <c r="G37" s="54"/>
      <c r="H37" s="54"/>
      <c r="I37" s="54"/>
      <c r="J37" s="15" t="s">
        <v>101</v>
      </c>
      <c r="K37" s="15" t="s">
        <v>103</v>
      </c>
      <c r="L37" s="40" t="s">
        <v>104</v>
      </c>
      <c r="M37" s="20"/>
      <c r="N37" s="33" t="str">
        <f t="shared" si="20"/>
        <v>NO CUMPLE</v>
      </c>
      <c r="O37" s="33" t="str">
        <f t="shared" si="8"/>
        <v>NO CUMPLE</v>
      </c>
      <c r="P37" s="33" t="str">
        <f t="shared" si="13"/>
        <v>NO CUMPLE</v>
      </c>
      <c r="Q37" s="33" t="str">
        <f t="shared" si="14"/>
        <v>NO CUMPLE</v>
      </c>
      <c r="R37" s="33" t="str">
        <f t="shared" si="15"/>
        <v>NO CUMPLE</v>
      </c>
      <c r="S37" s="33" t="str">
        <f t="shared" si="16"/>
        <v>NO CUMPLE</v>
      </c>
      <c r="T37" s="33" t="str">
        <f t="shared" si="17"/>
        <v>NO CUMPLE</v>
      </c>
      <c r="U37" s="33" t="str">
        <f t="shared" si="18"/>
        <v>NO CUMPLE</v>
      </c>
      <c r="V37" s="33" t="str">
        <f t="shared" si="19"/>
        <v>NO CUMPLE</v>
      </c>
    </row>
    <row r="38" spans="1:22" ht="25.5" customHeight="1" x14ac:dyDescent="0.25">
      <c r="A38" s="59">
        <v>16</v>
      </c>
      <c r="B38" s="59" t="s">
        <v>67</v>
      </c>
      <c r="C38" s="6" t="s">
        <v>2</v>
      </c>
      <c r="D38" s="7">
        <v>0.4</v>
      </c>
      <c r="E38" s="8" t="s">
        <v>28</v>
      </c>
      <c r="F38" s="59" t="s">
        <v>68</v>
      </c>
      <c r="G38" s="55">
        <v>900</v>
      </c>
      <c r="H38" s="55">
        <v>100</v>
      </c>
      <c r="I38" s="55">
        <f>+G38+H38</f>
        <v>1000</v>
      </c>
      <c r="J38" s="8" t="s">
        <v>101</v>
      </c>
      <c r="K38" s="8" t="s">
        <v>102</v>
      </c>
      <c r="L38" s="8"/>
      <c r="M38" s="21"/>
      <c r="N38" s="34"/>
      <c r="O38" s="34"/>
      <c r="P38" s="34"/>
      <c r="Q38" s="34"/>
      <c r="R38" s="34"/>
      <c r="S38" s="34"/>
      <c r="T38" s="34"/>
      <c r="U38" s="34"/>
      <c r="V38" s="34"/>
    </row>
    <row r="39" spans="1:22" ht="25.5" customHeight="1" x14ac:dyDescent="0.25">
      <c r="A39" s="59"/>
      <c r="B39" s="59"/>
      <c r="C39" s="6" t="s">
        <v>3</v>
      </c>
      <c r="D39" s="7">
        <v>0.6</v>
      </c>
      <c r="E39" s="8" t="s">
        <v>28</v>
      </c>
      <c r="F39" s="59"/>
      <c r="G39" s="57"/>
      <c r="H39" s="57"/>
      <c r="I39" s="57"/>
      <c r="J39" s="8" t="s">
        <v>101</v>
      </c>
      <c r="K39" s="8" t="s">
        <v>102</v>
      </c>
      <c r="L39" s="8" t="s">
        <v>106</v>
      </c>
      <c r="M39" s="21">
        <v>58587</v>
      </c>
      <c r="N39" s="34" t="str">
        <f t="shared" si="20"/>
        <v>CUMPLE</v>
      </c>
      <c r="O39" s="34" t="str">
        <f t="shared" si="8"/>
        <v>CUMPLE</v>
      </c>
      <c r="P39" s="34" t="str">
        <f t="shared" si="13"/>
        <v>CUMPLE</v>
      </c>
      <c r="Q39" s="34" t="str">
        <f t="shared" si="14"/>
        <v>CUMPLE</v>
      </c>
      <c r="R39" s="34" t="str">
        <f t="shared" si="15"/>
        <v>CUMPLE</v>
      </c>
      <c r="S39" s="34" t="str">
        <f t="shared" si="16"/>
        <v>CUMPLE</v>
      </c>
      <c r="T39" s="34" t="str">
        <f t="shared" si="17"/>
        <v>CUMPLE</v>
      </c>
      <c r="U39" s="34" t="str">
        <f t="shared" si="18"/>
        <v>CUMPLE</v>
      </c>
      <c r="V39" s="34" t="str">
        <f t="shared" si="19"/>
        <v>CUMPLE</v>
      </c>
    </row>
    <row r="40" spans="1:22" ht="25.5" customHeight="1" x14ac:dyDescent="0.25">
      <c r="A40" s="52">
        <v>17</v>
      </c>
      <c r="B40" s="52" t="s">
        <v>69</v>
      </c>
      <c r="C40" s="13" t="s">
        <v>70</v>
      </c>
      <c r="D40" s="14">
        <v>0.51</v>
      </c>
      <c r="E40" s="15" t="s">
        <v>32</v>
      </c>
      <c r="F40" s="52" t="s">
        <v>66</v>
      </c>
      <c r="G40" s="53">
        <v>900</v>
      </c>
      <c r="H40" s="53">
        <v>100</v>
      </c>
      <c r="I40" s="53">
        <f>+G40+H40</f>
        <v>1000</v>
      </c>
      <c r="J40" s="15" t="s">
        <v>105</v>
      </c>
      <c r="K40" s="15" t="s">
        <v>102</v>
      </c>
      <c r="L40" s="15"/>
      <c r="M40" s="20"/>
      <c r="N40" s="33"/>
      <c r="O40" s="33"/>
      <c r="P40" s="33"/>
      <c r="Q40" s="33"/>
      <c r="R40" s="33"/>
      <c r="S40" s="33"/>
      <c r="T40" s="33"/>
      <c r="U40" s="33"/>
      <c r="V40" s="33"/>
    </row>
    <row r="41" spans="1:22" ht="25.5" customHeight="1" x14ac:dyDescent="0.25">
      <c r="A41" s="52"/>
      <c r="B41" s="52"/>
      <c r="C41" s="13" t="s">
        <v>4</v>
      </c>
      <c r="D41" s="14">
        <v>0.25</v>
      </c>
      <c r="E41" s="15" t="s">
        <v>28</v>
      </c>
      <c r="F41" s="52"/>
      <c r="G41" s="58"/>
      <c r="H41" s="58"/>
      <c r="I41" s="58"/>
      <c r="J41" s="15" t="s">
        <v>101</v>
      </c>
      <c r="K41" s="15" t="s">
        <v>103</v>
      </c>
      <c r="L41" s="15" t="s">
        <v>106</v>
      </c>
      <c r="M41" s="20">
        <v>7312</v>
      </c>
      <c r="N41" s="33" t="str">
        <f t="shared" si="20"/>
        <v>NO CUMPLE</v>
      </c>
      <c r="O41" s="33" t="str">
        <f t="shared" si="8"/>
        <v>NO CUMPLE</v>
      </c>
      <c r="P41" s="33" t="str">
        <f t="shared" si="13"/>
        <v>NO CUMPLE</v>
      </c>
      <c r="Q41" s="33" t="str">
        <f t="shared" si="14"/>
        <v>NO CUMPLE</v>
      </c>
      <c r="R41" s="33" t="str">
        <f t="shared" si="15"/>
        <v>NO CUMPLE</v>
      </c>
      <c r="S41" s="33" t="str">
        <f t="shared" si="16"/>
        <v>CUMPLE</v>
      </c>
      <c r="T41" s="33" t="str">
        <f t="shared" si="17"/>
        <v>NO CUMPLE</v>
      </c>
      <c r="U41" s="33" t="str">
        <f t="shared" si="18"/>
        <v>NO CUMPLE</v>
      </c>
      <c r="V41" s="33" t="str">
        <f t="shared" si="19"/>
        <v>NO CUMPLE</v>
      </c>
    </row>
    <row r="42" spans="1:22" ht="25.5" customHeight="1" x14ac:dyDescent="0.25">
      <c r="A42" s="52"/>
      <c r="B42" s="52"/>
      <c r="C42" s="13" t="s">
        <v>71</v>
      </c>
      <c r="D42" s="14">
        <v>0.24</v>
      </c>
      <c r="E42" s="15" t="s">
        <v>28</v>
      </c>
      <c r="F42" s="52"/>
      <c r="G42" s="54"/>
      <c r="H42" s="54"/>
      <c r="I42" s="54"/>
      <c r="J42" s="15" t="s">
        <v>101</v>
      </c>
      <c r="K42" s="15" t="s">
        <v>103</v>
      </c>
      <c r="L42" s="15"/>
      <c r="M42" s="20"/>
      <c r="N42" s="33"/>
      <c r="O42" s="33"/>
      <c r="P42" s="33"/>
      <c r="Q42" s="33"/>
      <c r="R42" s="33"/>
      <c r="S42" s="33"/>
      <c r="T42" s="33"/>
      <c r="U42" s="33"/>
      <c r="V42" s="33"/>
    </row>
    <row r="43" spans="1:22" ht="38.25" customHeight="1" x14ac:dyDescent="0.25">
      <c r="A43" s="59">
        <v>18</v>
      </c>
      <c r="B43" s="59" t="s">
        <v>72</v>
      </c>
      <c r="C43" s="6" t="s">
        <v>73</v>
      </c>
      <c r="D43" s="7">
        <v>0.75</v>
      </c>
      <c r="E43" s="8" t="s">
        <v>28</v>
      </c>
      <c r="F43" s="59" t="s">
        <v>23</v>
      </c>
      <c r="G43" s="55">
        <v>900</v>
      </c>
      <c r="H43" s="55">
        <v>100</v>
      </c>
      <c r="I43" s="55">
        <f>+G43+H43</f>
        <v>1000</v>
      </c>
      <c r="J43" s="8" t="s">
        <v>101</v>
      </c>
      <c r="K43" s="50" t="s">
        <v>107</v>
      </c>
      <c r="L43" s="40" t="s">
        <v>104</v>
      </c>
      <c r="M43" s="23"/>
      <c r="N43" s="34" t="str">
        <f t="shared" si="20"/>
        <v>NO CUMPLE</v>
      </c>
      <c r="O43" s="34" t="str">
        <f t="shared" si="8"/>
        <v>NO CUMPLE</v>
      </c>
      <c r="P43" s="34" t="str">
        <f t="shared" si="13"/>
        <v>NO CUMPLE</v>
      </c>
      <c r="Q43" s="34" t="str">
        <f t="shared" si="14"/>
        <v>NO CUMPLE</v>
      </c>
      <c r="R43" s="34" t="str">
        <f t="shared" si="15"/>
        <v>NO CUMPLE</v>
      </c>
      <c r="S43" s="34" t="str">
        <f t="shared" si="16"/>
        <v>NO CUMPLE</v>
      </c>
      <c r="T43" s="34" t="str">
        <f t="shared" si="17"/>
        <v>NO CUMPLE</v>
      </c>
      <c r="U43" s="34" t="str">
        <f t="shared" si="18"/>
        <v>NO CUMPLE</v>
      </c>
      <c r="V43" s="34" t="str">
        <f t="shared" si="19"/>
        <v>NO CUMPLE</v>
      </c>
    </row>
    <row r="44" spans="1:22" ht="30.75" customHeight="1" x14ac:dyDescent="0.25">
      <c r="A44" s="59"/>
      <c r="B44" s="59"/>
      <c r="C44" s="6" t="s">
        <v>110</v>
      </c>
      <c r="D44" s="7">
        <v>0.25</v>
      </c>
      <c r="E44" s="8" t="s">
        <v>32</v>
      </c>
      <c r="F44" s="59"/>
      <c r="G44" s="57"/>
      <c r="H44" s="57"/>
      <c r="I44" s="57"/>
      <c r="J44" s="8" t="s">
        <v>105</v>
      </c>
      <c r="K44" s="40" t="s">
        <v>102</v>
      </c>
      <c r="L44" s="40" t="s">
        <v>104</v>
      </c>
      <c r="M44" s="21"/>
      <c r="N44" s="34" t="str">
        <f t="shared" si="20"/>
        <v>NO CUMPLE</v>
      </c>
      <c r="O44" s="34" t="str">
        <f t="shared" si="8"/>
        <v>NO CUMPLE</v>
      </c>
      <c r="P44" s="34" t="str">
        <f t="shared" si="13"/>
        <v>NO CUMPLE</v>
      </c>
      <c r="Q44" s="34" t="str">
        <f t="shared" si="14"/>
        <v>NO CUMPLE</v>
      </c>
      <c r="R44" s="34" t="str">
        <f t="shared" si="15"/>
        <v>NO CUMPLE</v>
      </c>
      <c r="S44" s="34" t="str">
        <f t="shared" si="16"/>
        <v>NO CUMPLE</v>
      </c>
      <c r="T44" s="34" t="str">
        <f t="shared" si="17"/>
        <v>NO CUMPLE</v>
      </c>
      <c r="U44" s="34" t="str">
        <f t="shared" si="18"/>
        <v>NO CUMPLE</v>
      </c>
      <c r="V44" s="34" t="str">
        <f t="shared" si="19"/>
        <v>NO CUMPLE</v>
      </c>
    </row>
    <row r="45" spans="1:22" ht="46.5" customHeight="1" x14ac:dyDescent="0.25">
      <c r="A45" s="52">
        <v>19</v>
      </c>
      <c r="B45" s="52" t="s">
        <v>74</v>
      </c>
      <c r="C45" s="13" t="s">
        <v>76</v>
      </c>
      <c r="D45" s="14">
        <v>0.51</v>
      </c>
      <c r="E45" s="15" t="s">
        <v>28</v>
      </c>
      <c r="F45" s="52" t="s">
        <v>23</v>
      </c>
      <c r="G45" s="53">
        <v>900</v>
      </c>
      <c r="H45" s="53">
        <v>100</v>
      </c>
      <c r="I45" s="53">
        <f>+G45+H45</f>
        <v>1000</v>
      </c>
      <c r="J45" s="15" t="s">
        <v>101</v>
      </c>
      <c r="K45" s="15" t="s">
        <v>102</v>
      </c>
      <c r="L45" s="15"/>
      <c r="M45" s="20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25.5" customHeight="1" x14ac:dyDescent="0.25">
      <c r="A46" s="52"/>
      <c r="B46" s="52"/>
      <c r="C46" s="13" t="s">
        <v>75</v>
      </c>
      <c r="D46" s="14">
        <v>0.49</v>
      </c>
      <c r="E46" s="15" t="s">
        <v>28</v>
      </c>
      <c r="F46" s="52"/>
      <c r="G46" s="54"/>
      <c r="H46" s="54"/>
      <c r="I46" s="54"/>
      <c r="J46" s="15" t="s">
        <v>101</v>
      </c>
      <c r="K46" s="15" t="s">
        <v>102</v>
      </c>
      <c r="L46" s="15" t="s">
        <v>106</v>
      </c>
      <c r="M46" s="20">
        <v>12518</v>
      </c>
      <c r="N46" s="33" t="str">
        <f t="shared" si="20"/>
        <v>CUMPLE</v>
      </c>
      <c r="O46" s="33" t="str">
        <f t="shared" si="8"/>
        <v>CUMPLE</v>
      </c>
      <c r="P46" s="33" t="str">
        <f t="shared" si="13"/>
        <v>CUMPLE</v>
      </c>
      <c r="Q46" s="33" t="str">
        <f t="shared" si="14"/>
        <v>CUMPLE</v>
      </c>
      <c r="R46" s="33" t="str">
        <f t="shared" si="15"/>
        <v>CUMPLE</v>
      </c>
      <c r="S46" s="33" t="str">
        <f t="shared" si="16"/>
        <v>CUMPLE</v>
      </c>
      <c r="T46" s="33" t="str">
        <f t="shared" si="17"/>
        <v>CUMPLE</v>
      </c>
      <c r="U46" s="33" t="str">
        <f t="shared" si="18"/>
        <v>CUMPLE</v>
      </c>
      <c r="V46" s="33" t="str">
        <f t="shared" si="19"/>
        <v>CUMPLE</v>
      </c>
    </row>
    <row r="47" spans="1:22" ht="25.5" customHeight="1" x14ac:dyDescent="0.25">
      <c r="A47" s="59">
        <v>20</v>
      </c>
      <c r="B47" s="59" t="s">
        <v>34</v>
      </c>
      <c r="C47" s="6" t="s">
        <v>77</v>
      </c>
      <c r="D47" s="7">
        <v>0.55000000000000004</v>
      </c>
      <c r="E47" s="8" t="s">
        <v>28</v>
      </c>
      <c r="F47" s="59" t="s">
        <v>23</v>
      </c>
      <c r="G47" s="55">
        <v>900</v>
      </c>
      <c r="H47" s="55">
        <v>100</v>
      </c>
      <c r="I47" s="55">
        <f>+G47+H47</f>
        <v>1000</v>
      </c>
      <c r="J47" s="8" t="s">
        <v>101</v>
      </c>
      <c r="K47" s="8" t="s">
        <v>102</v>
      </c>
      <c r="L47" s="8"/>
      <c r="M47" s="21"/>
      <c r="N47" s="34"/>
      <c r="O47" s="34"/>
      <c r="P47" s="34"/>
      <c r="Q47" s="34"/>
      <c r="R47" s="34"/>
      <c r="S47" s="34"/>
      <c r="T47" s="34"/>
      <c r="U47" s="34"/>
      <c r="V47" s="34"/>
    </row>
    <row r="48" spans="1:22" ht="35.25" customHeight="1" x14ac:dyDescent="0.25">
      <c r="A48" s="59"/>
      <c r="B48" s="59"/>
      <c r="C48" s="6" t="s">
        <v>78</v>
      </c>
      <c r="D48" s="7">
        <v>0.45</v>
      </c>
      <c r="E48" s="8" t="s">
        <v>28</v>
      </c>
      <c r="F48" s="59"/>
      <c r="G48" s="57"/>
      <c r="H48" s="57"/>
      <c r="I48" s="57"/>
      <c r="J48" s="8" t="s">
        <v>101</v>
      </c>
      <c r="K48" s="8" t="s">
        <v>103</v>
      </c>
      <c r="L48" s="8" t="s">
        <v>106</v>
      </c>
      <c r="M48" s="21">
        <v>38836</v>
      </c>
      <c r="N48" s="34" t="str">
        <f t="shared" si="20"/>
        <v>CUMPLE</v>
      </c>
      <c r="O48" s="34" t="str">
        <f t="shared" si="8"/>
        <v>CUMPLE</v>
      </c>
      <c r="P48" s="34" t="str">
        <f t="shared" si="13"/>
        <v>CUMPLE</v>
      </c>
      <c r="Q48" s="34" t="str">
        <f t="shared" si="14"/>
        <v>CUMPLE</v>
      </c>
      <c r="R48" s="34" t="str">
        <f t="shared" si="15"/>
        <v>CUMPLE</v>
      </c>
      <c r="S48" s="34" t="str">
        <f t="shared" si="16"/>
        <v>CUMPLE</v>
      </c>
      <c r="T48" s="34" t="str">
        <f t="shared" si="17"/>
        <v>CUMPLE</v>
      </c>
      <c r="U48" s="34" t="str">
        <f t="shared" si="18"/>
        <v>CUMPLE</v>
      </c>
      <c r="V48" s="34" t="str">
        <f t="shared" si="19"/>
        <v>CUMPLE</v>
      </c>
    </row>
    <row r="49" spans="1:22" ht="25.5" customHeight="1" x14ac:dyDescent="0.25">
      <c r="A49" s="53">
        <v>21</v>
      </c>
      <c r="B49" s="53" t="s">
        <v>38</v>
      </c>
      <c r="C49" s="13" t="s">
        <v>79</v>
      </c>
      <c r="D49" s="14">
        <v>0.6</v>
      </c>
      <c r="E49" s="15" t="s">
        <v>28</v>
      </c>
      <c r="F49" s="53" t="s">
        <v>134</v>
      </c>
      <c r="G49" s="53">
        <v>900</v>
      </c>
      <c r="H49" s="53">
        <v>100</v>
      </c>
      <c r="I49" s="53">
        <f>+G49+H49</f>
        <v>1000</v>
      </c>
      <c r="J49" s="15" t="s">
        <v>101</v>
      </c>
      <c r="K49" s="15" t="s">
        <v>102</v>
      </c>
      <c r="L49" s="15"/>
      <c r="M49" s="20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25.5" customHeight="1" x14ac:dyDescent="0.25">
      <c r="A50" s="58"/>
      <c r="B50" s="58"/>
      <c r="C50" s="13" t="s">
        <v>80</v>
      </c>
      <c r="D50" s="14">
        <v>0.25</v>
      </c>
      <c r="E50" s="15" t="s">
        <v>28</v>
      </c>
      <c r="F50" s="58"/>
      <c r="G50" s="58"/>
      <c r="H50" s="58"/>
      <c r="I50" s="58"/>
      <c r="J50" s="15" t="s">
        <v>101</v>
      </c>
      <c r="K50" s="15" t="s">
        <v>103</v>
      </c>
      <c r="L50" s="15" t="s">
        <v>106</v>
      </c>
      <c r="M50" s="20">
        <v>7740.36</v>
      </c>
      <c r="N50" s="33" t="str">
        <f t="shared" si="20"/>
        <v>NO CUMPLE</v>
      </c>
      <c r="O50" s="33" t="str">
        <f t="shared" si="8"/>
        <v>NO CUMPLE</v>
      </c>
      <c r="P50" s="33" t="str">
        <f t="shared" si="13"/>
        <v>CUMPLE</v>
      </c>
      <c r="Q50" s="33" t="str">
        <f t="shared" si="14"/>
        <v>NO CUMPLE</v>
      </c>
      <c r="R50" s="33" t="str">
        <f t="shared" si="15"/>
        <v>CUMPLE</v>
      </c>
      <c r="S50" s="33" t="str">
        <f t="shared" si="16"/>
        <v>CUMPLE</v>
      </c>
      <c r="T50" s="33" t="str">
        <f t="shared" si="17"/>
        <v>NO CUMPLE</v>
      </c>
      <c r="U50" s="33" t="str">
        <f t="shared" si="18"/>
        <v>NO CUMPLE</v>
      </c>
      <c r="V50" s="33" t="str">
        <f t="shared" si="19"/>
        <v>NO CUMPLE</v>
      </c>
    </row>
    <row r="51" spans="1:22" ht="25.5" customHeight="1" x14ac:dyDescent="0.25">
      <c r="A51" s="58"/>
      <c r="B51" s="58"/>
      <c r="C51" s="13" t="s">
        <v>0</v>
      </c>
      <c r="D51" s="14">
        <v>0.15</v>
      </c>
      <c r="E51" s="15" t="s">
        <v>28</v>
      </c>
      <c r="F51" s="54"/>
      <c r="G51" s="54"/>
      <c r="H51" s="54"/>
      <c r="I51" s="54"/>
      <c r="J51" s="15" t="s">
        <v>101</v>
      </c>
      <c r="K51" s="15" t="s">
        <v>103</v>
      </c>
      <c r="L51" s="15"/>
      <c r="M51" s="20"/>
      <c r="N51" s="33"/>
      <c r="O51" s="33"/>
      <c r="P51" s="33"/>
      <c r="Q51" s="33"/>
      <c r="R51" s="33"/>
      <c r="S51" s="33"/>
      <c r="T51" s="33"/>
      <c r="U51" s="33"/>
      <c r="V51" s="33"/>
    </row>
    <row r="52" spans="1:22" ht="42.75" customHeight="1" x14ac:dyDescent="0.25">
      <c r="A52" s="59">
        <v>22</v>
      </c>
      <c r="B52" s="59" t="s">
        <v>122</v>
      </c>
      <c r="C52" s="6" t="s">
        <v>15</v>
      </c>
      <c r="D52" s="7">
        <v>0.51</v>
      </c>
      <c r="E52" s="8" t="s">
        <v>28</v>
      </c>
      <c r="F52" s="59" t="s">
        <v>23</v>
      </c>
      <c r="G52" s="55">
        <v>900</v>
      </c>
      <c r="H52" s="55">
        <v>100</v>
      </c>
      <c r="I52" s="55">
        <f>+G52+H52</f>
        <v>1000</v>
      </c>
      <c r="J52" s="8" t="s">
        <v>101</v>
      </c>
      <c r="K52" s="8" t="s">
        <v>102</v>
      </c>
      <c r="L52" s="8" t="s">
        <v>106</v>
      </c>
      <c r="M52" s="37">
        <v>24057</v>
      </c>
      <c r="N52" s="34" t="str">
        <f t="shared" si="20"/>
        <v>CUMPLE</v>
      </c>
      <c r="O52" s="34" t="str">
        <f t="shared" si="8"/>
        <v>CUMPLE</v>
      </c>
      <c r="P52" s="34" t="str">
        <f t="shared" si="13"/>
        <v>CUMPLE</v>
      </c>
      <c r="Q52" s="34" t="str">
        <f t="shared" si="14"/>
        <v>CUMPLE</v>
      </c>
      <c r="R52" s="34" t="str">
        <f t="shared" si="15"/>
        <v>CUMPLE</v>
      </c>
      <c r="S52" s="34" t="str">
        <f t="shared" si="16"/>
        <v>CUMPLE</v>
      </c>
      <c r="T52" s="34" t="str">
        <f t="shared" si="17"/>
        <v>CUMPLE</v>
      </c>
      <c r="U52" s="34" t="str">
        <f t="shared" si="18"/>
        <v>CUMPLE</v>
      </c>
      <c r="V52" s="34" t="str">
        <f t="shared" si="19"/>
        <v>CUMPLE</v>
      </c>
    </row>
    <row r="53" spans="1:22" ht="42" customHeight="1" x14ac:dyDescent="0.25">
      <c r="A53" s="59"/>
      <c r="B53" s="59"/>
      <c r="C53" s="6" t="s">
        <v>14</v>
      </c>
      <c r="D53" s="7">
        <v>0.49</v>
      </c>
      <c r="E53" s="8" t="s">
        <v>28</v>
      </c>
      <c r="F53" s="59"/>
      <c r="G53" s="57"/>
      <c r="H53" s="57"/>
      <c r="I53" s="57"/>
      <c r="J53" s="8" t="s">
        <v>101</v>
      </c>
      <c r="K53" s="8" t="s">
        <v>102</v>
      </c>
      <c r="L53" s="8"/>
      <c r="M53" s="37"/>
      <c r="N53" s="34"/>
      <c r="O53" s="34"/>
      <c r="P53" s="34"/>
      <c r="Q53" s="34"/>
      <c r="R53" s="34"/>
      <c r="S53" s="34"/>
      <c r="T53" s="34"/>
      <c r="U53" s="34"/>
      <c r="V53" s="34"/>
    </row>
    <row r="54" spans="1:22" ht="39" customHeight="1" x14ac:dyDescent="0.25">
      <c r="A54" s="52">
        <v>23</v>
      </c>
      <c r="B54" s="52" t="s">
        <v>81</v>
      </c>
      <c r="C54" s="13" t="s">
        <v>82</v>
      </c>
      <c r="D54" s="14">
        <v>0.51</v>
      </c>
      <c r="E54" s="15" t="s">
        <v>28</v>
      </c>
      <c r="F54" s="52" t="s">
        <v>84</v>
      </c>
      <c r="G54" s="53">
        <v>900</v>
      </c>
      <c r="H54" s="53">
        <v>100</v>
      </c>
      <c r="I54" s="53">
        <f>+G54+H54</f>
        <v>1000</v>
      </c>
      <c r="J54" s="15" t="s">
        <v>101</v>
      </c>
      <c r="K54" s="50" t="s">
        <v>107</v>
      </c>
      <c r="L54" s="40" t="s">
        <v>104</v>
      </c>
      <c r="M54" s="24"/>
      <c r="N54" s="33" t="str">
        <f t="shared" si="20"/>
        <v>NO CUMPLE</v>
      </c>
      <c r="O54" s="33" t="str">
        <f t="shared" si="8"/>
        <v>NO CUMPLE</v>
      </c>
      <c r="P54" s="33" t="str">
        <f t="shared" si="13"/>
        <v>NO CUMPLE</v>
      </c>
      <c r="Q54" s="33" t="str">
        <f t="shared" si="14"/>
        <v>NO CUMPLE</v>
      </c>
      <c r="R54" s="33" t="str">
        <f t="shared" si="15"/>
        <v>NO CUMPLE</v>
      </c>
      <c r="S54" s="33" t="str">
        <f t="shared" si="16"/>
        <v>NO CUMPLE</v>
      </c>
      <c r="T54" s="33" t="str">
        <f t="shared" si="17"/>
        <v>NO CUMPLE</v>
      </c>
      <c r="U54" s="33" t="str">
        <f t="shared" si="18"/>
        <v>NO CUMPLE</v>
      </c>
      <c r="V54" s="33" t="str">
        <f t="shared" si="19"/>
        <v>NO CUMPLE</v>
      </c>
    </row>
    <row r="55" spans="1:22" ht="33" customHeight="1" x14ac:dyDescent="0.25">
      <c r="A55" s="52"/>
      <c r="B55" s="52"/>
      <c r="C55" s="13" t="s">
        <v>83</v>
      </c>
      <c r="D55" s="14">
        <v>0.49</v>
      </c>
      <c r="E55" s="15" t="s">
        <v>28</v>
      </c>
      <c r="F55" s="52"/>
      <c r="G55" s="54"/>
      <c r="H55" s="54"/>
      <c r="I55" s="54"/>
      <c r="J55" s="15" t="s">
        <v>101</v>
      </c>
      <c r="K55" s="40" t="s">
        <v>111</v>
      </c>
      <c r="L55" s="40" t="s">
        <v>104</v>
      </c>
      <c r="M55" s="20"/>
      <c r="N55" s="33" t="str">
        <f t="shared" si="20"/>
        <v>NO CUMPLE</v>
      </c>
      <c r="O55" s="33" t="str">
        <f t="shared" si="8"/>
        <v>NO CUMPLE</v>
      </c>
      <c r="P55" s="33" t="str">
        <f t="shared" si="13"/>
        <v>NO CUMPLE</v>
      </c>
      <c r="Q55" s="33" t="str">
        <f t="shared" si="14"/>
        <v>NO CUMPLE</v>
      </c>
      <c r="R55" s="33" t="str">
        <f t="shared" si="15"/>
        <v>NO CUMPLE</v>
      </c>
      <c r="S55" s="33" t="str">
        <f t="shared" si="16"/>
        <v>NO CUMPLE</v>
      </c>
      <c r="T55" s="33" t="str">
        <f t="shared" si="17"/>
        <v>NO CUMPLE</v>
      </c>
      <c r="U55" s="33" t="str">
        <f t="shared" si="18"/>
        <v>NO CUMPLE</v>
      </c>
      <c r="V55" s="33" t="str">
        <f t="shared" si="19"/>
        <v>NO CUMPLE</v>
      </c>
    </row>
    <row r="56" spans="1:22" ht="33" customHeight="1" x14ac:dyDescent="0.25">
      <c r="A56" s="59">
        <v>24</v>
      </c>
      <c r="B56" s="59" t="s">
        <v>85</v>
      </c>
      <c r="C56" s="6" t="s">
        <v>6</v>
      </c>
      <c r="D56" s="7">
        <v>0.6</v>
      </c>
      <c r="E56" s="8" t="s">
        <v>28</v>
      </c>
      <c r="F56" s="59" t="s">
        <v>88</v>
      </c>
      <c r="G56" s="55">
        <v>0</v>
      </c>
      <c r="H56" s="55">
        <v>100</v>
      </c>
      <c r="I56" s="55">
        <f>+G56+H56</f>
        <v>100</v>
      </c>
      <c r="J56" s="8" t="s">
        <v>101</v>
      </c>
      <c r="K56" s="8" t="s">
        <v>102</v>
      </c>
      <c r="L56" s="8"/>
      <c r="M56" s="37"/>
      <c r="N56" s="34"/>
      <c r="O56" s="34"/>
      <c r="P56" s="34"/>
      <c r="Q56" s="34"/>
      <c r="R56" s="34"/>
      <c r="S56" s="34"/>
      <c r="T56" s="34"/>
      <c r="U56" s="34"/>
      <c r="V56" s="34"/>
    </row>
    <row r="57" spans="1:22" ht="35.25" customHeight="1" x14ac:dyDescent="0.25">
      <c r="A57" s="59"/>
      <c r="B57" s="59"/>
      <c r="C57" s="6" t="s">
        <v>86</v>
      </c>
      <c r="D57" s="7">
        <v>0.35</v>
      </c>
      <c r="E57" s="8" t="s">
        <v>28</v>
      </c>
      <c r="F57" s="59"/>
      <c r="G57" s="56"/>
      <c r="H57" s="56"/>
      <c r="I57" s="56"/>
      <c r="J57" s="8" t="s">
        <v>101</v>
      </c>
      <c r="K57" s="8" t="s">
        <v>103</v>
      </c>
      <c r="L57" s="8" t="s">
        <v>106</v>
      </c>
      <c r="M57" s="37">
        <v>6682</v>
      </c>
      <c r="N57" s="34" t="str">
        <f t="shared" si="20"/>
        <v>NO CUMPLE</v>
      </c>
      <c r="O57" s="34" t="str">
        <f t="shared" si="8"/>
        <v>NO CUMPLE</v>
      </c>
      <c r="P57" s="34" t="str">
        <f t="shared" si="13"/>
        <v>NO CUMPLE</v>
      </c>
      <c r="Q57" s="34" t="str">
        <f t="shared" si="14"/>
        <v>NO CUMPLE</v>
      </c>
      <c r="R57" s="34" t="str">
        <f t="shared" si="15"/>
        <v>NO CUMPLE</v>
      </c>
      <c r="S57" s="34" t="str">
        <f t="shared" si="16"/>
        <v>NO CUMPLE</v>
      </c>
      <c r="T57" s="34" t="str">
        <f t="shared" si="17"/>
        <v>NO CUMPLE</v>
      </c>
      <c r="U57" s="34" t="str">
        <f t="shared" si="18"/>
        <v>NO CUMPLE</v>
      </c>
      <c r="V57" s="34" t="str">
        <f t="shared" si="19"/>
        <v>NO CUMPLE</v>
      </c>
    </row>
    <row r="58" spans="1:22" ht="34.5" customHeight="1" x14ac:dyDescent="0.25">
      <c r="A58" s="59"/>
      <c r="B58" s="59"/>
      <c r="C58" s="6" t="s">
        <v>87</v>
      </c>
      <c r="D58" s="7">
        <v>0.05</v>
      </c>
      <c r="E58" s="8" t="s">
        <v>28</v>
      </c>
      <c r="F58" s="59"/>
      <c r="G58" s="57"/>
      <c r="H58" s="57"/>
      <c r="I58" s="57"/>
      <c r="J58" s="8" t="s">
        <v>101</v>
      </c>
      <c r="K58" s="8" t="s">
        <v>103</v>
      </c>
      <c r="L58" s="8"/>
      <c r="M58" s="37"/>
      <c r="N58" s="34"/>
      <c r="O58" s="34"/>
      <c r="P58" s="34"/>
      <c r="Q58" s="34"/>
      <c r="R58" s="34"/>
      <c r="S58" s="34"/>
      <c r="T58" s="34"/>
      <c r="U58" s="34"/>
      <c r="V58" s="34"/>
    </row>
    <row r="59" spans="1:22" ht="38.25" customHeight="1" x14ac:dyDescent="0.25">
      <c r="A59" s="52">
        <v>25</v>
      </c>
      <c r="B59" s="52" t="s">
        <v>89</v>
      </c>
      <c r="C59" s="13" t="s">
        <v>16</v>
      </c>
      <c r="D59" s="14">
        <v>0.6</v>
      </c>
      <c r="E59" s="15" t="s">
        <v>91</v>
      </c>
      <c r="F59" s="52" t="s">
        <v>23</v>
      </c>
      <c r="G59" s="53">
        <v>900</v>
      </c>
      <c r="H59" s="53">
        <v>100</v>
      </c>
      <c r="I59" s="53">
        <f>+G59+H59</f>
        <v>1000</v>
      </c>
      <c r="J59" s="15" t="s">
        <v>105</v>
      </c>
      <c r="K59" s="15" t="s">
        <v>102</v>
      </c>
      <c r="L59" s="15"/>
      <c r="M59" s="41"/>
      <c r="N59" s="33"/>
      <c r="O59" s="33"/>
      <c r="P59" s="33"/>
      <c r="Q59" s="33"/>
      <c r="R59" s="33"/>
      <c r="S59" s="33"/>
      <c r="T59" s="33"/>
      <c r="U59" s="33"/>
      <c r="V59" s="33"/>
    </row>
    <row r="60" spans="1:22" ht="25.5" customHeight="1" x14ac:dyDescent="0.25">
      <c r="A60" s="52"/>
      <c r="B60" s="52"/>
      <c r="C60" s="13" t="s">
        <v>90</v>
      </c>
      <c r="D60" s="14">
        <v>0.4</v>
      </c>
      <c r="E60" s="15" t="s">
        <v>28</v>
      </c>
      <c r="F60" s="52"/>
      <c r="G60" s="54"/>
      <c r="H60" s="54"/>
      <c r="I60" s="54"/>
      <c r="J60" s="15" t="s">
        <v>101</v>
      </c>
      <c r="K60" s="15" t="s">
        <v>103</v>
      </c>
      <c r="L60" s="15" t="s">
        <v>106</v>
      </c>
      <c r="M60" s="38">
        <v>9940</v>
      </c>
      <c r="N60" s="33" t="str">
        <f t="shared" si="20"/>
        <v>CUMPLE</v>
      </c>
      <c r="O60" s="33" t="str">
        <f t="shared" si="8"/>
        <v>CUMPLE</v>
      </c>
      <c r="P60" s="33" t="str">
        <f>+IF(($M60&gt;=7559),"CUMPLE","NO CUMPLE")</f>
        <v>CUMPLE</v>
      </c>
      <c r="Q60" s="33" t="str">
        <f t="shared" si="14"/>
        <v>CUMPLE</v>
      </c>
      <c r="R60" s="33" t="str">
        <f t="shared" si="15"/>
        <v>CUMPLE</v>
      </c>
      <c r="S60" s="33" t="str">
        <f t="shared" si="16"/>
        <v>CUMPLE</v>
      </c>
      <c r="T60" s="33" t="str">
        <f t="shared" si="17"/>
        <v>CUMPLE</v>
      </c>
      <c r="U60" s="33" t="str">
        <f t="shared" si="18"/>
        <v>CUMPLE</v>
      </c>
      <c r="V60" s="33" t="str">
        <f t="shared" si="19"/>
        <v>CUMPLE</v>
      </c>
    </row>
    <row r="61" spans="1:22" ht="25.5" customHeight="1" x14ac:dyDescent="0.25">
      <c r="A61" s="59">
        <v>26</v>
      </c>
      <c r="B61" s="59" t="s">
        <v>92</v>
      </c>
      <c r="C61" s="6" t="s">
        <v>1</v>
      </c>
      <c r="D61" s="7">
        <v>0.51</v>
      </c>
      <c r="E61" s="8" t="s">
        <v>28</v>
      </c>
      <c r="F61" s="59" t="s">
        <v>23</v>
      </c>
      <c r="G61" s="55">
        <v>900</v>
      </c>
      <c r="H61" s="55">
        <v>100</v>
      </c>
      <c r="I61" s="55">
        <f>+G61+H61</f>
        <v>1000</v>
      </c>
      <c r="J61" s="8" t="s">
        <v>101</v>
      </c>
      <c r="K61" s="8" t="s">
        <v>102</v>
      </c>
      <c r="L61" s="8"/>
      <c r="M61" s="21"/>
      <c r="N61" s="34"/>
      <c r="O61" s="34"/>
      <c r="P61" s="34"/>
      <c r="Q61" s="34"/>
      <c r="R61" s="34"/>
      <c r="S61" s="34"/>
      <c r="T61" s="34"/>
      <c r="U61" s="34"/>
      <c r="V61" s="34"/>
    </row>
    <row r="62" spans="1:22" ht="25.5" customHeight="1" x14ac:dyDescent="0.25">
      <c r="A62" s="59"/>
      <c r="B62" s="59"/>
      <c r="C62" s="6" t="s">
        <v>112</v>
      </c>
      <c r="D62" s="7">
        <v>0.25</v>
      </c>
      <c r="E62" s="8" t="s">
        <v>28</v>
      </c>
      <c r="F62" s="59"/>
      <c r="G62" s="56"/>
      <c r="H62" s="56"/>
      <c r="I62" s="56"/>
      <c r="J62" s="8" t="s">
        <v>101</v>
      </c>
      <c r="K62" s="8" t="s">
        <v>103</v>
      </c>
      <c r="L62" s="8" t="s">
        <v>106</v>
      </c>
      <c r="M62" s="21">
        <v>28670.544028657507</v>
      </c>
      <c r="N62" s="46" t="str">
        <f t="shared" si="20"/>
        <v>CUMPLE</v>
      </c>
      <c r="O62" s="46" t="str">
        <f t="shared" si="20"/>
        <v>CUMPLE</v>
      </c>
      <c r="P62" s="46" t="str">
        <f t="shared" si="20"/>
        <v>CUMPLE</v>
      </c>
      <c r="Q62" s="46" t="str">
        <f t="shared" si="20"/>
        <v>CUMPLE</v>
      </c>
      <c r="R62" s="46" t="str">
        <f t="shared" si="20"/>
        <v>CUMPLE</v>
      </c>
      <c r="S62" s="46" t="str">
        <f t="shared" si="20"/>
        <v>CUMPLE</v>
      </c>
      <c r="T62" s="46" t="str">
        <f t="shared" si="20"/>
        <v>CUMPLE</v>
      </c>
      <c r="U62" s="46" t="str">
        <f t="shared" si="20"/>
        <v>CUMPLE</v>
      </c>
      <c r="V62" s="46" t="str">
        <f t="shared" si="20"/>
        <v>CUMPLE</v>
      </c>
    </row>
    <row r="63" spans="1:22" ht="36.75" customHeight="1" x14ac:dyDescent="0.25">
      <c r="A63" s="59"/>
      <c r="B63" s="59"/>
      <c r="C63" s="6" t="s">
        <v>113</v>
      </c>
      <c r="D63" s="7">
        <v>0.24</v>
      </c>
      <c r="E63" s="8" t="s">
        <v>32</v>
      </c>
      <c r="F63" s="59"/>
      <c r="G63" s="57"/>
      <c r="H63" s="57"/>
      <c r="I63" s="57"/>
      <c r="J63" s="8" t="s">
        <v>105</v>
      </c>
      <c r="K63" s="8" t="s">
        <v>102</v>
      </c>
      <c r="L63" s="8"/>
      <c r="M63" s="23"/>
      <c r="N63" s="34"/>
      <c r="O63" s="34"/>
      <c r="P63" s="34"/>
      <c r="Q63" s="34"/>
      <c r="R63" s="34"/>
      <c r="S63" s="34"/>
      <c r="T63" s="34"/>
      <c r="U63" s="34"/>
      <c r="V63" s="34"/>
    </row>
    <row r="64" spans="1:22" ht="35.25" customHeight="1" x14ac:dyDescent="0.25">
      <c r="A64" s="52">
        <v>27</v>
      </c>
      <c r="B64" s="52" t="s">
        <v>95</v>
      </c>
      <c r="C64" s="13" t="s">
        <v>93</v>
      </c>
      <c r="D64" s="14">
        <v>0.51</v>
      </c>
      <c r="E64" s="15" t="s">
        <v>32</v>
      </c>
      <c r="F64" s="52" t="s">
        <v>24</v>
      </c>
      <c r="G64" s="53">
        <v>900</v>
      </c>
      <c r="H64" s="53">
        <v>100</v>
      </c>
      <c r="I64" s="53">
        <f>+G64+H64</f>
        <v>1000</v>
      </c>
      <c r="J64" s="15" t="s">
        <v>105</v>
      </c>
      <c r="K64" s="15" t="s">
        <v>102</v>
      </c>
      <c r="L64" s="15"/>
      <c r="M64" s="20"/>
      <c r="N64" s="33"/>
      <c r="O64" s="33"/>
      <c r="P64" s="33"/>
      <c r="Q64" s="33"/>
      <c r="R64" s="33"/>
      <c r="S64" s="33"/>
      <c r="T64" s="33"/>
      <c r="U64" s="33"/>
      <c r="V64" s="33"/>
    </row>
    <row r="65" spans="1:22" ht="36.75" customHeight="1" x14ac:dyDescent="0.25">
      <c r="A65" s="52"/>
      <c r="B65" s="52"/>
      <c r="C65" s="13" t="s">
        <v>94</v>
      </c>
      <c r="D65" s="14">
        <v>0.25</v>
      </c>
      <c r="E65" s="15" t="s">
        <v>32</v>
      </c>
      <c r="F65" s="52"/>
      <c r="G65" s="58"/>
      <c r="H65" s="58"/>
      <c r="I65" s="58"/>
      <c r="J65" s="15" t="s">
        <v>105</v>
      </c>
      <c r="K65" s="15" t="s">
        <v>102</v>
      </c>
      <c r="L65" s="45" t="s">
        <v>106</v>
      </c>
      <c r="M65" s="24">
        <v>12746.6</v>
      </c>
      <c r="N65" s="33" t="str">
        <f t="shared" si="20"/>
        <v>CUMPLE</v>
      </c>
      <c r="O65" s="33" t="str">
        <f t="shared" si="8"/>
        <v>CUMPLE</v>
      </c>
      <c r="P65" s="33" t="str">
        <f t="shared" si="13"/>
        <v>CUMPLE</v>
      </c>
      <c r="Q65" s="33" t="str">
        <f t="shared" si="14"/>
        <v>CUMPLE</v>
      </c>
      <c r="R65" s="33" t="str">
        <f t="shared" si="15"/>
        <v>CUMPLE</v>
      </c>
      <c r="S65" s="33" t="str">
        <f t="shared" si="16"/>
        <v>CUMPLE</v>
      </c>
      <c r="T65" s="33" t="str">
        <f t="shared" si="17"/>
        <v>CUMPLE</v>
      </c>
      <c r="U65" s="33" t="str">
        <f t="shared" si="18"/>
        <v>CUMPLE</v>
      </c>
      <c r="V65" s="33" t="str">
        <f t="shared" si="19"/>
        <v>CUMPLE</v>
      </c>
    </row>
    <row r="66" spans="1:22" ht="36.75" customHeight="1" x14ac:dyDescent="0.25">
      <c r="A66" s="52"/>
      <c r="B66" s="52"/>
      <c r="C66" s="13" t="s">
        <v>114</v>
      </c>
      <c r="D66" s="14">
        <v>0.24</v>
      </c>
      <c r="E66" s="15" t="s">
        <v>28</v>
      </c>
      <c r="F66" s="52"/>
      <c r="G66" s="54"/>
      <c r="H66" s="54"/>
      <c r="I66" s="54"/>
      <c r="J66" s="15" t="s">
        <v>101</v>
      </c>
      <c r="K66" s="15" t="s">
        <v>111</v>
      </c>
      <c r="L66" s="15"/>
      <c r="M66" s="20"/>
      <c r="N66" s="33"/>
      <c r="O66" s="33"/>
      <c r="P66" s="33"/>
      <c r="Q66" s="33"/>
      <c r="R66" s="33"/>
      <c r="S66" s="33"/>
      <c r="T66" s="33"/>
      <c r="U66" s="33"/>
      <c r="V66" s="33"/>
    </row>
    <row r="67" spans="1:22" x14ac:dyDescent="0.25">
      <c r="M67" s="22"/>
    </row>
    <row r="68" spans="1:22" x14ac:dyDescent="0.25">
      <c r="M68" s="22"/>
    </row>
    <row r="69" spans="1:22" x14ac:dyDescent="0.25">
      <c r="M69" s="22"/>
    </row>
    <row r="70" spans="1:22" x14ac:dyDescent="0.25">
      <c r="M70" s="22"/>
    </row>
    <row r="71" spans="1:22" x14ac:dyDescent="0.25">
      <c r="M71" s="22"/>
    </row>
    <row r="72" spans="1:22" x14ac:dyDescent="0.25">
      <c r="M72" s="22"/>
    </row>
    <row r="73" spans="1:22" x14ac:dyDescent="0.25">
      <c r="M73" s="22"/>
    </row>
    <row r="74" spans="1:22" x14ac:dyDescent="0.25">
      <c r="M74" s="22"/>
    </row>
    <row r="75" spans="1:22" x14ac:dyDescent="0.25">
      <c r="M75" s="22"/>
    </row>
    <row r="76" spans="1:22" x14ac:dyDescent="0.25">
      <c r="M76" s="22"/>
    </row>
    <row r="77" spans="1:22" x14ac:dyDescent="0.25">
      <c r="M77" s="22"/>
    </row>
    <row r="78" spans="1:22" x14ac:dyDescent="0.25">
      <c r="M78" s="22"/>
    </row>
    <row r="79" spans="1:22" x14ac:dyDescent="0.25">
      <c r="M79" s="22"/>
    </row>
    <row r="80" spans="1:22" x14ac:dyDescent="0.25">
      <c r="M80" s="22"/>
    </row>
    <row r="81" spans="13:13" x14ac:dyDescent="0.25">
      <c r="M81" s="22"/>
    </row>
  </sheetData>
  <sheetProtection algorithmName="SHA-512" hashValue="fM2kP8rVjNeVpNBVxta+eZQaJzlIeqJBOcCHbzqt6k9TOKsJNQ2HQFsxKTS/2Nv7xDNc+0ZBKagzrIUfShBD5A==" saltValue="UOUiqkcKzZi1hd0BxqqEhg==" spinCount="100000" sheet="1" objects="1" scenarios="1"/>
  <mergeCells count="149">
    <mergeCell ref="A49:A51"/>
    <mergeCell ref="B49:B51"/>
    <mergeCell ref="A61:A63"/>
    <mergeCell ref="B61:B63"/>
    <mergeCell ref="F61:F63"/>
    <mergeCell ref="A47:A48"/>
    <mergeCell ref="B47:B48"/>
    <mergeCell ref="F47:F48"/>
    <mergeCell ref="F49:F51"/>
    <mergeCell ref="A52:A53"/>
    <mergeCell ref="B52:B53"/>
    <mergeCell ref="F52:F53"/>
    <mergeCell ref="A64:A66"/>
    <mergeCell ref="B64:B66"/>
    <mergeCell ref="F64:F66"/>
    <mergeCell ref="A54:A55"/>
    <mergeCell ref="B54:B55"/>
    <mergeCell ref="F54:F55"/>
    <mergeCell ref="A56:A58"/>
    <mergeCell ref="B56:B58"/>
    <mergeCell ref="F56:F58"/>
    <mergeCell ref="A59:A60"/>
    <mergeCell ref="B59:B60"/>
    <mergeCell ref="F59:F60"/>
    <mergeCell ref="B45:B46"/>
    <mergeCell ref="F45:F46"/>
    <mergeCell ref="A34:A35"/>
    <mergeCell ref="B34:B35"/>
    <mergeCell ref="F34:F35"/>
    <mergeCell ref="A36:A37"/>
    <mergeCell ref="B36:B37"/>
    <mergeCell ref="F36:F37"/>
    <mergeCell ref="A38:A39"/>
    <mergeCell ref="B38:B39"/>
    <mergeCell ref="F38:F39"/>
    <mergeCell ref="A40:A42"/>
    <mergeCell ref="F40:F42"/>
    <mergeCell ref="B40:B42"/>
    <mergeCell ref="B43:B44"/>
    <mergeCell ref="A43:A44"/>
    <mergeCell ref="F43:F44"/>
    <mergeCell ref="A45:A46"/>
    <mergeCell ref="B24:B25"/>
    <mergeCell ref="A28:A29"/>
    <mergeCell ref="B28:B29"/>
    <mergeCell ref="F30:F31"/>
    <mergeCell ref="B30:B31"/>
    <mergeCell ref="A30:A31"/>
    <mergeCell ref="A32:A33"/>
    <mergeCell ref="B32:B33"/>
    <mergeCell ref="A24:A27"/>
    <mergeCell ref="B26:B27"/>
    <mergeCell ref="F24:F25"/>
    <mergeCell ref="A12:A13"/>
    <mergeCell ref="B12:B13"/>
    <mergeCell ref="A14:A16"/>
    <mergeCell ref="B14:B16"/>
    <mergeCell ref="F14:F16"/>
    <mergeCell ref="A17:A19"/>
    <mergeCell ref="B17:B19"/>
    <mergeCell ref="F17:F19"/>
    <mergeCell ref="A21:A23"/>
    <mergeCell ref="B21:B23"/>
    <mergeCell ref="F21:F23"/>
    <mergeCell ref="A3:A4"/>
    <mergeCell ref="A5:A7"/>
    <mergeCell ref="B5:B7"/>
    <mergeCell ref="F5:F7"/>
    <mergeCell ref="A8:A9"/>
    <mergeCell ref="B8:B9"/>
    <mergeCell ref="F8:F9"/>
    <mergeCell ref="A10:A11"/>
    <mergeCell ref="B10:B11"/>
    <mergeCell ref="F10:F11"/>
    <mergeCell ref="G14:G16"/>
    <mergeCell ref="G17:G19"/>
    <mergeCell ref="G21:G23"/>
    <mergeCell ref="G5:G7"/>
    <mergeCell ref="G8:G9"/>
    <mergeCell ref="G10:G11"/>
    <mergeCell ref="G12:G13"/>
    <mergeCell ref="F12:F13"/>
    <mergeCell ref="B3:B4"/>
    <mergeCell ref="G36:G37"/>
    <mergeCell ref="H36:H37"/>
    <mergeCell ref="G38:G39"/>
    <mergeCell ref="H38:H39"/>
    <mergeCell ref="G40:G42"/>
    <mergeCell ref="H40:H42"/>
    <mergeCell ref="H24:H25"/>
    <mergeCell ref="H28:H29"/>
    <mergeCell ref="H34:H35"/>
    <mergeCell ref="G34:G35"/>
    <mergeCell ref="H32:H33"/>
    <mergeCell ref="H26:H27"/>
    <mergeCell ref="G30:I31"/>
    <mergeCell ref="H3:H4"/>
    <mergeCell ref="H5:H7"/>
    <mergeCell ref="H8:H9"/>
    <mergeCell ref="I10:I11"/>
    <mergeCell ref="I14:I16"/>
    <mergeCell ref="I43:I44"/>
    <mergeCell ref="I34:I35"/>
    <mergeCell ref="I38:I39"/>
    <mergeCell ref="I36:I37"/>
    <mergeCell ref="I40:I42"/>
    <mergeCell ref="H43:H44"/>
    <mergeCell ref="I21:I23"/>
    <mergeCell ref="I17:I19"/>
    <mergeCell ref="I12:I13"/>
    <mergeCell ref="H10:H11"/>
    <mergeCell ref="H12:H13"/>
    <mergeCell ref="H14:H16"/>
    <mergeCell ref="H17:H19"/>
    <mergeCell ref="H21:H23"/>
    <mergeCell ref="I5:I7"/>
    <mergeCell ref="I8:I9"/>
    <mergeCell ref="H49:H51"/>
    <mergeCell ref="I49:I51"/>
    <mergeCell ref="H52:H53"/>
    <mergeCell ref="I52:I53"/>
    <mergeCell ref="H47:H48"/>
    <mergeCell ref="I47:I48"/>
    <mergeCell ref="I45:I46"/>
    <mergeCell ref="H45:H46"/>
    <mergeCell ref="A1:V1"/>
    <mergeCell ref="F32:F33"/>
    <mergeCell ref="G32:G33"/>
    <mergeCell ref="I32:I33"/>
    <mergeCell ref="I59:I60"/>
    <mergeCell ref="I61:I63"/>
    <mergeCell ref="I64:I66"/>
    <mergeCell ref="I54:I55"/>
    <mergeCell ref="I56:I58"/>
    <mergeCell ref="G59:G60"/>
    <mergeCell ref="G61:G63"/>
    <mergeCell ref="G64:G66"/>
    <mergeCell ref="H61:H63"/>
    <mergeCell ref="H64:H66"/>
    <mergeCell ref="H59:H60"/>
    <mergeCell ref="G54:G55"/>
    <mergeCell ref="G56:G58"/>
    <mergeCell ref="H54:H55"/>
    <mergeCell ref="H56:H58"/>
    <mergeCell ref="G43:G44"/>
    <mergeCell ref="G45:G46"/>
    <mergeCell ref="G47:G48"/>
    <mergeCell ref="G49:G51"/>
    <mergeCell ref="G52:G53"/>
  </mergeCells>
  <conditionalFormatting sqref="N3:V3 N32:N33 N8:N9 N21:N23 O5:O9 R32 P4:V9 N12:V13 N17:V19 N3:O5 O29:O32 P29:V31 O21:V27 N28:N29 O33:V66">
    <cfRule type="cellIs" dxfId="16" priority="48" operator="equal">
      <formula>"No cumple"</formula>
    </cfRule>
  </conditionalFormatting>
  <conditionalFormatting sqref="P32:Q32 S32:V32">
    <cfRule type="cellIs" dxfId="15" priority="41" operator="equal">
      <formula>"No cumple"</formula>
    </cfRule>
  </conditionalFormatting>
  <conditionalFormatting sqref="N34:V35 N38:V39 N43:V44 N47:V48 N52:V53 N56:V58 N61:V63">
    <cfRule type="cellIs" dxfId="14" priority="30" operator="equal">
      <formula>"No cumple"</formula>
    </cfRule>
  </conditionalFormatting>
  <conditionalFormatting sqref="N36:N37">
    <cfRule type="cellIs" dxfId="13" priority="22" operator="equal">
      <formula>"No cumple"</formula>
    </cfRule>
  </conditionalFormatting>
  <conditionalFormatting sqref="N40:N42">
    <cfRule type="cellIs" dxfId="12" priority="21" operator="equal">
      <formula>"No cumple"</formula>
    </cfRule>
  </conditionalFormatting>
  <conditionalFormatting sqref="N45:N46">
    <cfRule type="cellIs" dxfId="11" priority="20" operator="equal">
      <formula>"No cumple"</formula>
    </cfRule>
  </conditionalFormatting>
  <conditionalFormatting sqref="N49:N51">
    <cfRule type="cellIs" dxfId="10" priority="19" operator="equal">
      <formula>"No cumple"</formula>
    </cfRule>
  </conditionalFormatting>
  <conditionalFormatting sqref="N54:N55">
    <cfRule type="cellIs" dxfId="9" priority="18" operator="equal">
      <formula>"No cumple"</formula>
    </cfRule>
  </conditionalFormatting>
  <conditionalFormatting sqref="N59:N60">
    <cfRule type="cellIs" dxfId="8" priority="17" operator="equal">
      <formula>"No cumple"</formula>
    </cfRule>
  </conditionalFormatting>
  <conditionalFormatting sqref="N64:N66">
    <cfRule type="cellIs" dxfId="7" priority="16" operator="equal">
      <formula>"No cumple"</formula>
    </cfRule>
  </conditionalFormatting>
  <conditionalFormatting sqref="N6:N7">
    <cfRule type="cellIs" dxfId="6" priority="14" operator="equal">
      <formula>"No cumple"</formula>
    </cfRule>
  </conditionalFormatting>
  <conditionalFormatting sqref="N10:V11">
    <cfRule type="cellIs" dxfId="5" priority="13" operator="equal">
      <formula>"No cumple"</formula>
    </cfRule>
  </conditionalFormatting>
  <conditionalFormatting sqref="N14:V16">
    <cfRule type="cellIs" dxfId="4" priority="12" operator="equal">
      <formula>"No cumple"</formula>
    </cfRule>
  </conditionalFormatting>
  <conditionalFormatting sqref="N20:V20">
    <cfRule type="cellIs" dxfId="3" priority="11" operator="equal">
      <formula>"No cumple"</formula>
    </cfRule>
  </conditionalFormatting>
  <conditionalFormatting sqref="N24:N27">
    <cfRule type="cellIs" dxfId="2" priority="10" operator="equal">
      <formula>"No cumple"</formula>
    </cfRule>
  </conditionalFormatting>
  <conditionalFormatting sqref="N30:N31">
    <cfRule type="cellIs" dxfId="1" priority="9" operator="equal">
      <formula>"No cumple"</formula>
    </cfRule>
  </conditionalFormatting>
  <conditionalFormatting sqref="O28:V28">
    <cfRule type="cellIs" dxfId="0" priority="1" operator="equal">
      <formula>"No cumple"</formula>
    </cfRule>
  </conditionalFormatting>
  <pageMargins left="0.7" right="0.7" top="0.75" bottom="0.75" header="0.3" footer="0.3"/>
  <pageSetup paperSize="60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Malu</dc:creator>
  <cp:lastModifiedBy>Martha Lucia Mahecha Rodriguez</cp:lastModifiedBy>
  <cp:lastPrinted>2014-07-31T01:06:57Z</cp:lastPrinted>
  <dcterms:created xsi:type="dcterms:W3CDTF">2014-06-16T15:02:21Z</dcterms:created>
  <dcterms:modified xsi:type="dcterms:W3CDTF">2014-07-31T01:24:19Z</dcterms:modified>
</cp:coreProperties>
</file>