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2"/>
  </bookViews>
  <sheets>
    <sheet name="Pliegos" sheetId="1" r:id="rId1"/>
    <sheet name="Matriz" sheetId="2" r:id="rId2"/>
    <sheet name="Matriz Resultado" sheetId="3" r:id="rId3"/>
  </sheets>
  <definedNames/>
  <calcPr fullCalcOnLoad="1"/>
</workbook>
</file>

<file path=xl/sharedStrings.xml><?xml version="1.0" encoding="utf-8"?>
<sst xmlns="http://schemas.openxmlformats.org/spreadsheetml/2006/main" count="372" uniqueCount="204">
  <si>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</si>
  <si>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</si>
  <si>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</si>
  <si>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</si>
  <si>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</si>
  <si>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</si>
  <si>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</si>
  <si>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</si>
  <si>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</si>
  <si>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</si>
  <si>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</si>
  <si>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</si>
  <si>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</si>
  <si>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</si>
  <si>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</si>
  <si>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</si>
  <si>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</si>
  <si>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</si>
  <si>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</si>
  <si>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</si>
  <si>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</si>
  <si>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Módulo &gt; al que aplica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</si>
  <si>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</si>
  <si>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</si>
  <si>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</si>
  <si>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</si>
  <si>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</si>
  <si>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</si>
  <si>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</si>
  <si>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</si>
  <si>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LIQUIDEZ ESTRUCTURA PLURAL</t>
  </si>
  <si>
    <t>ENDEUDAMIENTOESTRUCTURA PLURAL</t>
  </si>
  <si>
    <t>COBERTURA INTERESES ESTRUCTURA PLURAL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</si>
  <si>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</si>
  <si>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</si>
  <si>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</si>
  <si>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</si>
  <si>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</si>
  <si>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</si>
  <si>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</si>
  <si>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</si>
  <si>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</si>
  <si>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</si>
  <si>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</si>
  <si>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</si>
  <si>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</si>
  <si>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</si>
  <si>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CONSORCIO VÍAS DE COLOMBIA</t>
  </si>
  <si>
    <t>CONSORCIO PROSPERIDAD</t>
  </si>
  <si>
    <t>CONSORCIO INTERCONCESIONES 4G</t>
  </si>
  <si>
    <t>UNIÓN TEMPORAL CONCESIONES 4G</t>
  </si>
  <si>
    <t>INGENIERÍA DE PROYECTOS S.A.S.</t>
  </si>
  <si>
    <t>INGENIEROS CIVILES ESPECIALISTAS LTDA.</t>
  </si>
  <si>
    <t>GEOTECNIA Y CIMIENTOS INGEOCIM S.A.S.</t>
  </si>
  <si>
    <t>COOPEBA LTDA.</t>
  </si>
  <si>
    <t>ARREDONDO MADRID INGENIEROS CIVILES AIM LTDA</t>
  </si>
  <si>
    <t>PLANES S.A.</t>
  </si>
  <si>
    <t>COMPAÑÍA COLOMBIANA DE CONSULTORES S.A.</t>
  </si>
  <si>
    <t>3B PROYECTOS S.A.S.</t>
  </si>
  <si>
    <t>INTEGRAL INGENIERÍA DE SUPERVISIÓN S.A.S.</t>
  </si>
  <si>
    <t>SEG INGENIERÍA S.A.S.</t>
  </si>
  <si>
    <t>AFA CONSULTORES Y CONSTRUCTORES S.A.</t>
  </si>
  <si>
    <t>INCGROUP S.A.S.</t>
  </si>
  <si>
    <t>26-71</t>
  </si>
  <si>
    <t>73-80</t>
  </si>
  <si>
    <t>CONSORCIO INTERCON 4G</t>
  </si>
  <si>
    <t>ICEACSA CONSULTORES SUCURSAL COLOMBIA</t>
  </si>
  <si>
    <t>25-41</t>
  </si>
  <si>
    <t>43-61</t>
  </si>
  <si>
    <t>64-83</t>
  </si>
  <si>
    <t>INTERVENTORIÁS Y DISEÑOS S.A.</t>
  </si>
  <si>
    <t>34-63</t>
  </si>
  <si>
    <t>65-91</t>
  </si>
  <si>
    <t>CONSORCIO 4C</t>
  </si>
  <si>
    <t>CONSULTORES EN INGENIERÍA S.A.S.</t>
  </si>
  <si>
    <t>41-82</t>
  </si>
  <si>
    <t>84-99</t>
  </si>
  <si>
    <t>CONSORCIO INCOPLAN INTEGRAL SEG 4G</t>
  </si>
  <si>
    <t>INGENIERÍA CONSULTORÍA Y PLANEACIÓN S.A. - INCOPLAN S.A.</t>
  </si>
  <si>
    <t>101-138</t>
  </si>
  <si>
    <t>140-186</t>
  </si>
  <si>
    <t>74-80</t>
  </si>
  <si>
    <t>TOP SUELOS INGENIERÍA S.A.S.</t>
  </si>
  <si>
    <t>32-41</t>
  </si>
  <si>
    <t>43-52</t>
  </si>
  <si>
    <t>54-61</t>
  </si>
  <si>
    <t>22-32</t>
  </si>
  <si>
    <t>34-68</t>
  </si>
  <si>
    <t>MAB INGENIERIA DE VALOR S.A.</t>
  </si>
  <si>
    <t>9-54</t>
  </si>
  <si>
    <t>COP</t>
  </si>
  <si>
    <t>CONSORCIO CONEXIÓN 4G</t>
  </si>
  <si>
    <t>BATEMAN INGENIERÍA S.A.</t>
  </si>
  <si>
    <t>43-97</t>
  </si>
  <si>
    <t>ECOVIAS S.A.S</t>
  </si>
  <si>
    <t>98-184</t>
  </si>
  <si>
    <t>ESTRUCTURADOR COLOMBIA S.A.S.</t>
  </si>
  <si>
    <t>185-192</t>
  </si>
  <si>
    <t>CONSORCIO A&amp;I</t>
  </si>
  <si>
    <t>AYESA COLOMBIA S.A.S.</t>
  </si>
  <si>
    <t>45-54</t>
  </si>
  <si>
    <t>INTERSA S.A.</t>
  </si>
  <si>
    <t>55-106</t>
  </si>
  <si>
    <t>CONSORCIO CONSEDING - 4 G</t>
  </si>
  <si>
    <t>SEDIC S.A.</t>
  </si>
  <si>
    <t>21-40</t>
  </si>
  <si>
    <t>ING INGENIERÍA S.A.</t>
  </si>
  <si>
    <t>41-56</t>
  </si>
  <si>
    <t>CONSORCIO INTERVENTOR VIAL 4G</t>
  </si>
  <si>
    <t>DICONSULTORÍA S.A.</t>
  </si>
  <si>
    <t>246-269</t>
  </si>
  <si>
    <t>C&amp;M CONSULTORES S.A.</t>
  </si>
  <si>
    <t>189-245</t>
  </si>
  <si>
    <t>CONSORCIO EPSILON COLOMBIA</t>
  </si>
  <si>
    <t>PROYECTOS E INTERVENTORÍAS LTDA.</t>
  </si>
  <si>
    <t>29-86</t>
  </si>
  <si>
    <t>CIVILTEC INGENIEROS LTDA.</t>
  </si>
  <si>
    <t>87-100</t>
  </si>
  <si>
    <t>CONSORCIO INFRAESTRUCTURA VIAL 4G</t>
  </si>
  <si>
    <t>CONSULTORÍA INTEGRAL Y ESTUDIOS S.A.S.</t>
  </si>
  <si>
    <t>37-42</t>
  </si>
  <si>
    <t>DIEGO FERNANDO FONSECA CHÁVEZ</t>
  </si>
  <si>
    <t>77-115</t>
  </si>
  <si>
    <t>CONSORCIO EUROCONSULTORES</t>
  </si>
  <si>
    <t>CONSULTORES UNIDOS S.A.</t>
  </si>
  <si>
    <t>38-47</t>
  </si>
  <si>
    <t>EUROESTUDIOS S.A.S.</t>
  </si>
  <si>
    <t>27-37</t>
  </si>
  <si>
    <t>CONSORCIO CONCESIONES COLOMBIA</t>
  </si>
  <si>
    <t>EDINTER S.A.S.</t>
  </si>
  <si>
    <t>46-63</t>
  </si>
  <si>
    <t>DIS S.A.S.</t>
  </si>
  <si>
    <t>28-45</t>
  </si>
  <si>
    <t>CONSORCIO APS 4 GENERACIÓN</t>
  </si>
  <si>
    <t>ARDANUY SUCURSAL COLOMBIA</t>
  </si>
  <si>
    <t>64-93</t>
  </si>
  <si>
    <t>PRODEINCOL S.A.S.</t>
  </si>
  <si>
    <t>94-109</t>
  </si>
  <si>
    <t>SUPERING S.A.S.</t>
  </si>
  <si>
    <t>110-124</t>
  </si>
  <si>
    <t>CONSORCIO SUPERVISIÓN CONCESIÓN 4G</t>
  </si>
  <si>
    <t>INGETEC</t>
  </si>
  <si>
    <t>23-36</t>
  </si>
  <si>
    <t>UG21</t>
  </si>
  <si>
    <t>37-53</t>
  </si>
  <si>
    <t>CONSORCIO SERVINC ETA</t>
  </si>
  <si>
    <t>SERVICIOS DE INGENIERÍA Y CONSTRUCCIÓN  LTDA SERVINC LTDA.</t>
  </si>
  <si>
    <t>23-59</t>
  </si>
  <si>
    <t>ETA S.A.</t>
  </si>
  <si>
    <t>60-101</t>
  </si>
  <si>
    <t>HMV SUPERVISIÓN S.A.S.</t>
  </si>
  <si>
    <t>42-57</t>
  </si>
  <si>
    <t>PAULO EMILIO BRAVO CONSULTORES S.A.S.</t>
  </si>
  <si>
    <t>60-89</t>
  </si>
  <si>
    <t>CONSORCIO 4G</t>
  </si>
  <si>
    <t>INGECON S.A.S.</t>
  </si>
  <si>
    <t>48-66</t>
  </si>
  <si>
    <t>CELQO S.A.S.</t>
  </si>
  <si>
    <t>67-79</t>
  </si>
  <si>
    <t>DIEGO IGNACIO ARENAS</t>
  </si>
  <si>
    <t>80-119</t>
  </si>
  <si>
    <t>SUMAPRODUCTO(I35:I36,E35:E36)/SUMAPRODUCTO(K35:K36,E35:E36)</t>
  </si>
  <si>
    <t>CONSORCIO CONSULTECNICOS - JOYCO</t>
  </si>
  <si>
    <t>CONSULTORES TÉCNICOS Y ECONÓMICOS S.A.</t>
  </si>
  <si>
    <t>21-58</t>
  </si>
  <si>
    <t>JOYCO S.A.S.</t>
  </si>
  <si>
    <t>60-103</t>
  </si>
  <si>
    <t>CONSORCIO INTERVENTORÍA CONCESIÓN 2014</t>
  </si>
  <si>
    <t>WSP COLOMBIA S.A.S.</t>
  </si>
  <si>
    <t>25-48</t>
  </si>
  <si>
    <t>TYPSA S.A.S.</t>
  </si>
  <si>
    <t>50-76</t>
  </si>
  <si>
    <t>CONSORCIO INFRAESTRUCTURA ANI</t>
  </si>
  <si>
    <t>JAHB McGREGOR S.A. AUDITORES CONSULTORES</t>
  </si>
  <si>
    <t>33-55</t>
  </si>
  <si>
    <t>CONSULTORES INTERVENTORES COLOMBIANOS SAS</t>
  </si>
  <si>
    <t>56-62</t>
  </si>
  <si>
    <t>ORLANDO DÍAZ MARTÍNEZ</t>
  </si>
  <si>
    <t>69-77</t>
  </si>
  <si>
    <t>CONSORCIO P &amp; C</t>
  </si>
  <si>
    <t>JORGE PIDDO SEGUIDO DE LA EXPRESIÓN SUCURSAL COLOMBIA</t>
  </si>
  <si>
    <t>33-64</t>
  </si>
  <si>
    <t>CB INGENIEROS S.A.</t>
  </si>
  <si>
    <t>66-75</t>
  </si>
  <si>
    <t>CONSORCIO INTERCONEXIÓN REGIONAL TXV</t>
  </si>
  <si>
    <t>VELNEC S.A.</t>
  </si>
  <si>
    <t>XYMA S.A.S.</t>
  </si>
  <si>
    <t>83-86</t>
  </si>
  <si>
    <t>TR INGENIERÍA Y PLANIFICACIÓN DE INFRAESTRUCTURAS S.A. SUCURSAL COLOMBIA</t>
  </si>
  <si>
    <t>37-58</t>
  </si>
  <si>
    <t>CONSORCIO INTERVÍAS 4G</t>
  </si>
  <si>
    <t>PEYCO COLOMBIA</t>
  </si>
  <si>
    <t>62-81</t>
  </si>
  <si>
    <t>SERINCO ESPAÑA SUCURSAL EN COLOMBIA</t>
  </si>
  <si>
    <t>83-94</t>
  </si>
  <si>
    <t>42-60</t>
  </si>
  <si>
    <t>60-82</t>
  </si>
  <si>
    <t>INGEANDINA CONSULTORES SAS</t>
  </si>
  <si>
    <t>CONCURSO DE MÉRITOS ABIERTO No. VJ-VGC-CM-002-2014</t>
  </si>
  <si>
    <t>El RUP del proponente PEYCO COLOMBIA no se encuentra en firme.</t>
  </si>
  <si>
    <t>El RUP del proponente CB Ingenieros S.A. no se encuentra en firme.</t>
  </si>
  <si>
    <t>OBSERVACIONES</t>
  </si>
  <si>
    <t>JAHV McGREGOR S.A. AUDITORES CONSULTORES</t>
  </si>
  <si>
    <t>PENDIENTE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</si>
</sst>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_-;\-* #,##0_-;_-* &quot;-&quot;??_-;_-@_-"/>
    <numFmt numFmtId="173" formatCode="0.0%"/>
    <numFmt numFmtId="174" formatCode="_-* #,##0\ _€_-;\-* #,##0\ _€_-;_-* &quot;-&quot;??\ _€_-;_-@_-"/>
    <numFmt numFmtId="175" formatCode="_(&quot;$&quot;\ * #,##0_);_(&quot;$&quot;\ * \(#,##0\);_(&quot;$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7" applyNumberFormat="1" applyFont="1" applyAlignment="1">
      <alignment/>
    </xf>
    <xf numFmtId="0" fontId="39" fillId="0" borderId="0" xfId="0" applyFont="1" applyAlignment="1">
      <alignment horizontal="center"/>
    </xf>
    <xf numFmtId="10" fontId="0" fillId="13" borderId="0" xfId="0" applyNumberFormat="1" applyFill="1" applyAlignment="1">
      <alignment horizontal="center"/>
    </xf>
    <xf numFmtId="9" fontId="0" fillId="0" borderId="0" xfId="0" applyNumberFormat="1" applyAlignment="1">
      <alignment/>
    </xf>
    <xf numFmtId="9" fontId="0" fillId="13" borderId="0" xfId="0" applyNumberFormat="1" applyFill="1" applyAlignment="1">
      <alignment horizontal="center"/>
    </xf>
    <xf numFmtId="43" fontId="0" fillId="0" borderId="0" xfId="47" applyNumberFormat="1" applyFont="1" applyAlignment="1">
      <alignment/>
    </xf>
    <xf numFmtId="175" fontId="4" fillId="0" borderId="10" xfId="56" applyNumberFormat="1" applyFont="1" applyFill="1" applyBorder="1" applyAlignment="1">
      <alignment horizontal="center" vertical="center" wrapText="1"/>
    </xf>
    <xf numFmtId="175" fontId="4" fillId="0" borderId="11" xfId="56" applyNumberFormat="1" applyFont="1" applyFill="1" applyBorder="1" applyAlignment="1">
      <alignment horizontal="center" vertical="center" wrapText="1"/>
    </xf>
    <xf numFmtId="3" fontId="3" fillId="0" borderId="12" xfId="56" applyNumberFormat="1" applyFont="1" applyFill="1" applyBorder="1" applyAlignment="1">
      <alignment horizontal="right" vertical="center" wrapText="1"/>
    </xf>
    <xf numFmtId="2" fontId="3" fillId="33" borderId="12" xfId="49" applyNumberFormat="1" applyFont="1" applyFill="1" applyBorder="1" applyAlignment="1">
      <alignment horizontal="center" vertical="center"/>
    </xf>
    <xf numFmtId="10" fontId="3" fillId="33" borderId="12" xfId="58" applyNumberFormat="1" applyFont="1" applyFill="1" applyBorder="1" applyAlignment="1">
      <alignment horizontal="center" vertical="center"/>
      <protection/>
    </xf>
    <xf numFmtId="2" fontId="3" fillId="33" borderId="13" xfId="49" applyNumberFormat="1" applyFont="1" applyFill="1" applyBorder="1" applyAlignment="1">
      <alignment horizontal="center" vertical="center"/>
    </xf>
    <xf numFmtId="10" fontId="3" fillId="33" borderId="13" xfId="58" applyNumberFormat="1" applyFont="1" applyFill="1" applyBorder="1" applyAlignment="1">
      <alignment horizontal="center" vertical="center"/>
      <protection/>
    </xf>
    <xf numFmtId="37" fontId="3" fillId="0" borderId="12" xfId="56" applyNumberFormat="1" applyFont="1" applyFill="1" applyBorder="1" applyAlignment="1">
      <alignment horizontal="right" vertical="center"/>
    </xf>
    <xf numFmtId="3" fontId="3" fillId="0" borderId="13" xfId="56" applyNumberFormat="1" applyFont="1" applyFill="1" applyBorder="1" applyAlignment="1">
      <alignment horizontal="right" vertical="center" wrapText="1"/>
    </xf>
    <xf numFmtId="3" fontId="3" fillId="3" borderId="12" xfId="56" applyNumberFormat="1" applyFont="1" applyFill="1" applyBorder="1" applyAlignment="1">
      <alignment horizontal="right" vertical="center" wrapText="1"/>
    </xf>
    <xf numFmtId="3" fontId="3" fillId="3" borderId="13" xfId="56" applyNumberFormat="1" applyFont="1" applyFill="1" applyBorder="1" applyAlignment="1">
      <alignment horizontal="right" vertical="center" wrapText="1"/>
    </xf>
    <xf numFmtId="173" fontId="3" fillId="3" borderId="12" xfId="64" applyNumberFormat="1" applyFont="1" applyFill="1" applyBorder="1" applyAlignment="1">
      <alignment horizontal="center" vertical="center"/>
    </xf>
    <xf numFmtId="0" fontId="3" fillId="3" borderId="12" xfId="49" applyNumberFormat="1" applyFont="1" applyFill="1" applyBorder="1" applyAlignment="1">
      <alignment horizontal="center" vertical="center"/>
    </xf>
    <xf numFmtId="174" fontId="3" fillId="3" borderId="13" xfId="58" applyNumberFormat="1" applyFont="1" applyFill="1" applyBorder="1" applyAlignment="1">
      <alignment horizontal="left" vertical="center" shrinkToFit="1"/>
      <protection/>
    </xf>
    <xf numFmtId="173" fontId="3" fillId="3" borderId="13" xfId="64" applyNumberFormat="1" applyFont="1" applyFill="1" applyBorder="1" applyAlignment="1">
      <alignment horizontal="center" vertical="center"/>
    </xf>
    <xf numFmtId="0" fontId="3" fillId="3" borderId="13" xfId="49" applyNumberFormat="1" applyFont="1" applyFill="1" applyBorder="1" applyAlignment="1">
      <alignment horizontal="center" vertical="center"/>
    </xf>
    <xf numFmtId="37" fontId="3" fillId="0" borderId="14" xfId="56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0" fontId="3" fillId="33" borderId="12" xfId="58" applyNumberFormat="1" applyFont="1" applyFill="1" applyBorder="1" applyAlignment="1">
      <alignment horizontal="center" vertical="center"/>
      <protection/>
    </xf>
    <xf numFmtId="10" fontId="3" fillId="33" borderId="11" xfId="58" applyNumberFormat="1" applyFont="1" applyFill="1" applyBorder="1" applyAlignment="1">
      <alignment horizontal="center" vertical="center"/>
      <protection/>
    </xf>
    <xf numFmtId="37" fontId="3" fillId="0" borderId="11" xfId="56" applyNumberFormat="1" applyFont="1" applyFill="1" applyBorder="1" applyAlignment="1">
      <alignment horizontal="right" vertical="center"/>
    </xf>
    <xf numFmtId="10" fontId="3" fillId="33" borderId="13" xfId="58" applyNumberFormat="1" applyFont="1" applyFill="1" applyBorder="1" applyAlignment="1">
      <alignment horizontal="center" vertical="center"/>
      <protection/>
    </xf>
    <xf numFmtId="37" fontId="3" fillId="0" borderId="13" xfId="56" applyNumberFormat="1" applyFont="1" applyFill="1" applyBorder="1" applyAlignment="1">
      <alignment horizontal="right" vertical="center"/>
    </xf>
    <xf numFmtId="3" fontId="3" fillId="0" borderId="11" xfId="56" applyNumberFormat="1" applyFont="1" applyFill="1" applyBorder="1" applyAlignment="1">
      <alignment horizontal="right" vertical="center" wrapText="1"/>
    </xf>
    <xf numFmtId="3" fontId="3" fillId="3" borderId="12" xfId="56" applyNumberFormat="1" applyFont="1" applyFill="1" applyBorder="1" applyAlignment="1">
      <alignment horizontal="right" vertical="center" wrapText="1"/>
    </xf>
    <xf numFmtId="3" fontId="3" fillId="3" borderId="13" xfId="56" applyNumberFormat="1" applyFont="1" applyFill="1" applyBorder="1" applyAlignment="1">
      <alignment horizontal="right" vertical="center" wrapText="1"/>
    </xf>
    <xf numFmtId="3" fontId="3" fillId="3" borderId="11" xfId="56" applyNumberFormat="1" applyFont="1" applyFill="1" applyBorder="1" applyAlignment="1">
      <alignment horizontal="right" vertical="center" wrapText="1"/>
    </xf>
    <xf numFmtId="174" fontId="3" fillId="3" borderId="12" xfId="58" applyNumberFormat="1" applyFont="1" applyFill="1" applyBorder="1" applyAlignment="1">
      <alignment horizontal="left" vertical="center" shrinkToFit="1"/>
      <protection/>
    </xf>
    <xf numFmtId="173" fontId="3" fillId="3" borderId="12" xfId="64" applyNumberFormat="1" applyFont="1" applyFill="1" applyBorder="1" applyAlignment="1">
      <alignment horizontal="center" vertical="center"/>
    </xf>
    <xf numFmtId="174" fontId="3" fillId="3" borderId="12" xfId="58" applyNumberFormat="1" applyFont="1" applyFill="1" applyBorder="1" applyAlignment="1">
      <alignment horizontal="center" vertical="center" wrapText="1"/>
      <protection/>
    </xf>
    <xf numFmtId="174" fontId="3" fillId="3" borderId="13" xfId="58" applyNumberFormat="1" applyFont="1" applyFill="1" applyBorder="1" applyAlignment="1">
      <alignment horizontal="left" vertical="center" shrinkToFit="1"/>
      <protection/>
    </xf>
    <xf numFmtId="173" fontId="3" fillId="3" borderId="13" xfId="64" applyNumberFormat="1" applyFont="1" applyFill="1" applyBorder="1" applyAlignment="1">
      <alignment horizontal="center" vertical="center"/>
    </xf>
    <xf numFmtId="174" fontId="3" fillId="3" borderId="11" xfId="58" applyNumberFormat="1" applyFont="1" applyFill="1" applyBorder="1" applyAlignment="1">
      <alignment horizontal="left" vertical="center" shrinkToFit="1"/>
      <protection/>
    </xf>
    <xf numFmtId="173" fontId="3" fillId="3" borderId="11" xfId="64" applyNumberFormat="1" applyFont="1" applyFill="1" applyBorder="1" applyAlignment="1">
      <alignment horizontal="center" vertical="center"/>
    </xf>
    <xf numFmtId="39" fontId="4" fillId="0" borderId="15" xfId="56" applyNumberFormat="1" applyFont="1" applyFill="1" applyBorder="1" applyAlignment="1">
      <alignment horizontal="center" vertical="center"/>
    </xf>
    <xf numFmtId="37" fontId="4" fillId="0" borderId="15" xfId="56" applyNumberFormat="1" applyFont="1" applyFill="1" applyBorder="1" applyAlignment="1">
      <alignment horizontal="center" vertical="center"/>
    </xf>
    <xf numFmtId="174" fontId="4" fillId="33" borderId="16" xfId="58" applyNumberFormat="1" applyFont="1" applyFill="1" applyBorder="1" applyAlignment="1">
      <alignment horizontal="center" vertical="center" wrapText="1"/>
      <protection/>
    </xf>
    <xf numFmtId="0" fontId="3" fillId="0" borderId="17" xfId="58" applyNumberFormat="1" applyFont="1" applyFill="1" applyBorder="1" applyAlignment="1">
      <alignment horizontal="center" vertical="center"/>
      <protection/>
    </xf>
    <xf numFmtId="174" fontId="3" fillId="3" borderId="12" xfId="58" applyNumberFormat="1" applyFont="1" applyFill="1" applyBorder="1" applyAlignment="1">
      <alignment vertical="center" wrapText="1"/>
      <protection/>
    </xf>
    <xf numFmtId="39" fontId="3" fillId="0" borderId="15" xfId="56" applyNumberFormat="1" applyFont="1" applyFill="1" applyBorder="1" applyAlignment="1">
      <alignment horizontal="center" vertical="center"/>
    </xf>
    <xf numFmtId="10" fontId="3" fillId="0" borderId="15" xfId="63" applyNumberFormat="1" applyFont="1" applyFill="1" applyBorder="1" applyAlignment="1">
      <alignment horizontal="center" vertical="center"/>
    </xf>
    <xf numFmtId="37" fontId="3" fillId="0" borderId="15" xfId="56" applyNumberFormat="1" applyFont="1" applyFill="1" applyBorder="1" applyAlignment="1">
      <alignment horizontal="center" vertical="center"/>
    </xf>
    <xf numFmtId="174" fontId="3" fillId="3" borderId="18" xfId="58" applyNumberFormat="1" applyFont="1" applyFill="1" applyBorder="1" applyAlignment="1">
      <alignment horizontal="left" vertical="center" shrinkToFit="1"/>
      <protection/>
    </xf>
    <xf numFmtId="174" fontId="3" fillId="3" borderId="19" xfId="58" applyNumberFormat="1" applyFont="1" applyFill="1" applyBorder="1" applyAlignment="1">
      <alignment horizontal="left" vertical="center" shrinkToFit="1"/>
      <protection/>
    </xf>
    <xf numFmtId="173" fontId="3" fillId="3" borderId="18" xfId="64" applyNumberFormat="1" applyFont="1" applyFill="1" applyBorder="1" applyAlignment="1">
      <alignment horizontal="center" vertical="center"/>
    </xf>
    <xf numFmtId="3" fontId="3" fillId="3" borderId="18" xfId="56" applyNumberFormat="1" applyFont="1" applyFill="1" applyBorder="1" applyAlignment="1">
      <alignment horizontal="right" vertical="center" wrapText="1"/>
    </xf>
    <xf numFmtId="3" fontId="3" fillId="0" borderId="18" xfId="56" applyNumberFormat="1" applyFont="1" applyFill="1" applyBorder="1" applyAlignment="1">
      <alignment horizontal="right" vertical="center" wrapText="1"/>
    </xf>
    <xf numFmtId="10" fontId="3" fillId="33" borderId="18" xfId="58" applyNumberFormat="1" applyFont="1" applyFill="1" applyBorder="1" applyAlignment="1">
      <alignment horizontal="center" vertical="center"/>
      <protection/>
    </xf>
    <xf numFmtId="37" fontId="3" fillId="0" borderId="18" xfId="56" applyNumberFormat="1" applyFont="1" applyFill="1" applyBorder="1" applyAlignment="1">
      <alignment horizontal="right" vertical="center"/>
    </xf>
    <xf numFmtId="10" fontId="4" fillId="33" borderId="11" xfId="58" applyNumberFormat="1" applyFont="1" applyFill="1" applyBorder="1" applyAlignment="1">
      <alignment horizontal="center" vertical="center"/>
      <protection/>
    </xf>
    <xf numFmtId="49" fontId="3" fillId="3" borderId="12" xfId="49" applyNumberFormat="1" applyFont="1" applyFill="1" applyBorder="1" applyAlignment="1">
      <alignment horizontal="center" vertical="center"/>
    </xf>
    <xf numFmtId="49" fontId="3" fillId="3" borderId="15" xfId="49" applyNumberFormat="1" applyFont="1" applyFill="1" applyBorder="1" applyAlignment="1">
      <alignment horizontal="center" vertical="center"/>
    </xf>
    <xf numFmtId="49" fontId="3" fillId="3" borderId="13" xfId="49" applyNumberFormat="1" applyFont="1" applyFill="1" applyBorder="1" applyAlignment="1">
      <alignment horizontal="center" vertical="center"/>
    </xf>
    <xf numFmtId="49" fontId="3" fillId="3" borderId="18" xfId="49" applyNumberFormat="1" applyFont="1" applyFill="1" applyBorder="1" applyAlignment="1">
      <alignment horizontal="center" vertical="center"/>
    </xf>
    <xf numFmtId="49" fontId="3" fillId="3" borderId="11" xfId="49" applyNumberFormat="1" applyFont="1" applyFill="1" applyBorder="1" applyAlignment="1">
      <alignment horizontal="center" vertical="center"/>
    </xf>
    <xf numFmtId="2" fontId="3" fillId="33" borderId="11" xfId="49" applyNumberFormat="1" applyFont="1" applyFill="1" applyBorder="1" applyAlignment="1">
      <alignment horizontal="center" vertical="center"/>
    </xf>
    <xf numFmtId="2" fontId="3" fillId="33" borderId="18" xfId="49" applyNumberFormat="1" applyFont="1" applyFill="1" applyBorder="1" applyAlignment="1">
      <alignment horizontal="center" vertical="center"/>
    </xf>
    <xf numFmtId="0" fontId="3" fillId="3" borderId="11" xfId="49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0" fontId="3" fillId="33" borderId="12" xfId="58" applyNumberFormat="1" applyFont="1" applyFill="1" applyBorder="1" applyAlignment="1">
      <alignment horizontal="center" vertical="center"/>
      <protection/>
    </xf>
    <xf numFmtId="10" fontId="3" fillId="33" borderId="11" xfId="58" applyNumberFormat="1" applyFont="1" applyFill="1" applyBorder="1" applyAlignment="1">
      <alignment horizontal="center" vertical="center"/>
      <protection/>
    </xf>
    <xf numFmtId="10" fontId="3" fillId="33" borderId="13" xfId="58" applyNumberFormat="1" applyFont="1" applyFill="1" applyBorder="1" applyAlignment="1">
      <alignment horizontal="center" vertical="center"/>
      <protection/>
    </xf>
    <xf numFmtId="3" fontId="3" fillId="3" borderId="12" xfId="56" applyNumberFormat="1" applyFont="1" applyFill="1" applyBorder="1" applyAlignment="1">
      <alignment horizontal="right" vertical="center" wrapText="1"/>
    </xf>
    <xf numFmtId="3" fontId="3" fillId="3" borderId="13" xfId="56" applyNumberFormat="1" applyFont="1" applyFill="1" applyBorder="1" applyAlignment="1">
      <alignment horizontal="right" vertical="center" wrapText="1"/>
    </xf>
    <xf numFmtId="3" fontId="3" fillId="3" borderId="11" xfId="56" applyNumberFormat="1" applyFont="1" applyFill="1" applyBorder="1" applyAlignment="1">
      <alignment horizontal="right" vertical="center" wrapText="1"/>
    </xf>
    <xf numFmtId="173" fontId="3" fillId="3" borderId="12" xfId="64" applyNumberFormat="1" applyFont="1" applyFill="1" applyBorder="1" applyAlignment="1">
      <alignment horizontal="center" vertical="center"/>
    </xf>
    <xf numFmtId="174" fontId="3" fillId="3" borderId="13" xfId="58" applyNumberFormat="1" applyFont="1" applyFill="1" applyBorder="1" applyAlignment="1">
      <alignment horizontal="left" vertical="center" shrinkToFit="1"/>
      <protection/>
    </xf>
    <xf numFmtId="173" fontId="3" fillId="3" borderId="13" xfId="64" applyNumberFormat="1" applyFont="1" applyFill="1" applyBorder="1" applyAlignment="1">
      <alignment horizontal="center" vertical="center"/>
    </xf>
    <xf numFmtId="174" fontId="3" fillId="3" borderId="11" xfId="58" applyNumberFormat="1" applyFont="1" applyFill="1" applyBorder="1" applyAlignment="1">
      <alignment horizontal="left" vertical="center" shrinkToFit="1"/>
      <protection/>
    </xf>
    <xf numFmtId="173" fontId="3" fillId="3" borderId="11" xfId="64" applyNumberFormat="1" applyFont="1" applyFill="1" applyBorder="1" applyAlignment="1">
      <alignment horizontal="center" vertical="center"/>
    </xf>
    <xf numFmtId="43" fontId="3" fillId="0" borderId="12" xfId="47" applyFont="1" applyFill="1" applyBorder="1" applyAlignment="1">
      <alignment horizontal="center" vertical="center"/>
    </xf>
    <xf numFmtId="43" fontId="3" fillId="0" borderId="13" xfId="47" applyFont="1" applyFill="1" applyBorder="1" applyAlignment="1">
      <alignment horizontal="center" vertical="center"/>
    </xf>
    <xf numFmtId="14" fontId="3" fillId="3" borderId="12" xfId="49" applyNumberFormat="1" applyFont="1" applyFill="1" applyBorder="1" applyAlignment="1">
      <alignment horizontal="center" vertical="center"/>
    </xf>
    <xf numFmtId="14" fontId="3" fillId="3" borderId="13" xfId="49" applyNumberFormat="1" applyFont="1" applyFill="1" applyBorder="1" applyAlignment="1">
      <alignment horizontal="center" vertical="center"/>
    </xf>
    <xf numFmtId="14" fontId="3" fillId="3" borderId="15" xfId="49" applyNumberFormat="1" applyFont="1" applyFill="1" applyBorder="1" applyAlignment="1">
      <alignment horizontal="center" vertical="center"/>
    </xf>
    <xf numFmtId="14" fontId="3" fillId="3" borderId="18" xfId="49" applyNumberFormat="1" applyFont="1" applyFill="1" applyBorder="1" applyAlignment="1">
      <alignment horizontal="center" vertical="center"/>
    </xf>
    <xf numFmtId="14" fontId="3" fillId="3" borderId="11" xfId="49" applyNumberFormat="1" applyFont="1" applyFill="1" applyBorder="1" applyAlignment="1">
      <alignment horizontal="center" vertical="center"/>
    </xf>
    <xf numFmtId="174" fontId="3" fillId="3" borderId="20" xfId="58" applyNumberFormat="1" applyFont="1" applyFill="1" applyBorder="1" applyAlignment="1">
      <alignment horizontal="left" vertical="center" shrinkToFit="1"/>
      <protection/>
    </xf>
    <xf numFmtId="173" fontId="3" fillId="3" borderId="20" xfId="64" applyNumberFormat="1" applyFont="1" applyFill="1" applyBorder="1" applyAlignment="1">
      <alignment horizontal="center" vertical="center"/>
    </xf>
    <xf numFmtId="0" fontId="3" fillId="3" borderId="20" xfId="49" applyNumberFormat="1" applyFont="1" applyFill="1" applyBorder="1" applyAlignment="1">
      <alignment horizontal="center" vertical="center"/>
    </xf>
    <xf numFmtId="14" fontId="3" fillId="3" borderId="20" xfId="49" applyNumberFormat="1" applyFont="1" applyFill="1" applyBorder="1" applyAlignment="1">
      <alignment horizontal="center" vertical="center"/>
    </xf>
    <xf numFmtId="3" fontId="3" fillId="3" borderId="20" xfId="56" applyNumberFormat="1" applyFont="1" applyFill="1" applyBorder="1" applyAlignment="1">
      <alignment horizontal="right" vertical="center" wrapText="1"/>
    </xf>
    <xf numFmtId="3" fontId="3" fillId="0" borderId="20" xfId="56" applyNumberFormat="1" applyFont="1" applyFill="1" applyBorder="1" applyAlignment="1">
      <alignment horizontal="right" vertical="center" wrapText="1"/>
    </xf>
    <xf numFmtId="2" fontId="3" fillId="33" borderId="20" xfId="49" applyNumberFormat="1" applyFont="1" applyFill="1" applyBorder="1" applyAlignment="1">
      <alignment horizontal="center" vertical="center"/>
    </xf>
    <xf numFmtId="10" fontId="3" fillId="33" borderId="20" xfId="58" applyNumberFormat="1" applyFont="1" applyFill="1" applyBorder="1" applyAlignment="1">
      <alignment horizontal="center" vertical="center"/>
      <protection/>
    </xf>
    <xf numFmtId="37" fontId="3" fillId="0" borderId="20" xfId="56" applyNumberFormat="1" applyFont="1" applyFill="1" applyBorder="1" applyAlignment="1">
      <alignment horizontal="right" vertical="center"/>
    </xf>
    <xf numFmtId="0" fontId="3" fillId="3" borderId="18" xfId="49" applyNumberFormat="1" applyFont="1" applyFill="1" applyBorder="1" applyAlignment="1">
      <alignment horizontal="center" vertical="center"/>
    </xf>
    <xf numFmtId="43" fontId="3" fillId="0" borderId="11" xfId="47" applyFont="1" applyFill="1" applyBorder="1" applyAlignment="1">
      <alignment horizontal="center" vertical="center"/>
    </xf>
    <xf numFmtId="37" fontId="3" fillId="0" borderId="21" xfId="56" applyNumberFormat="1" applyFont="1" applyFill="1" applyBorder="1" applyAlignment="1">
      <alignment horizontal="right" vertical="center"/>
    </xf>
    <xf numFmtId="174" fontId="3" fillId="3" borderId="12" xfId="58" applyNumberFormat="1" applyFont="1" applyFill="1" applyBorder="1" applyAlignment="1">
      <alignment vertical="center" wrapText="1"/>
      <protection/>
    </xf>
    <xf numFmtId="2" fontId="3" fillId="0" borderId="11" xfId="49" applyNumberFormat="1" applyFont="1" applyFill="1" applyBorder="1" applyAlignment="1">
      <alignment horizontal="center" vertical="center"/>
    </xf>
    <xf numFmtId="10" fontId="3" fillId="0" borderId="11" xfId="58" applyNumberFormat="1" applyFont="1" applyFill="1" applyBorder="1" applyAlignment="1">
      <alignment horizontal="center" vertical="center"/>
      <protection/>
    </xf>
    <xf numFmtId="2" fontId="3" fillId="0" borderId="12" xfId="49" applyNumberFormat="1" applyFont="1" applyFill="1" applyBorder="1" applyAlignment="1">
      <alignment horizontal="center" vertical="center"/>
    </xf>
    <xf numFmtId="10" fontId="3" fillId="0" borderId="12" xfId="58" applyNumberFormat="1" applyFont="1" applyFill="1" applyBorder="1" applyAlignment="1">
      <alignment horizontal="center" vertical="center"/>
      <protection/>
    </xf>
    <xf numFmtId="174" fontId="4" fillId="33" borderId="13" xfId="58" applyNumberFormat="1" applyFont="1" applyFill="1" applyBorder="1" applyAlignment="1">
      <alignment horizontal="center" vertical="center" wrapText="1"/>
      <protection/>
    </xf>
    <xf numFmtId="174" fontId="4" fillId="33" borderId="22" xfId="58" applyNumberFormat="1" applyFont="1" applyFill="1" applyBorder="1" applyAlignment="1">
      <alignment horizontal="center" vertical="center" wrapText="1"/>
      <protection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23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40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9" fontId="3" fillId="0" borderId="29" xfId="56" applyNumberFormat="1" applyFont="1" applyFill="1" applyBorder="1" applyAlignment="1">
      <alignment horizontal="center" vertical="center"/>
    </xf>
    <xf numFmtId="39" fontId="3" fillId="0" borderId="10" xfId="56" applyNumberFormat="1" applyFont="1" applyFill="1" applyBorder="1" applyAlignment="1">
      <alignment horizontal="center" vertical="center"/>
    </xf>
    <xf numFmtId="37" fontId="3" fillId="0" borderId="29" xfId="56" applyNumberFormat="1" applyFont="1" applyFill="1" applyBorder="1" applyAlignment="1">
      <alignment horizontal="center" vertical="center"/>
    </xf>
    <xf numFmtId="37" fontId="3" fillId="0" borderId="10" xfId="56" applyNumberFormat="1" applyFont="1" applyFill="1" applyBorder="1" applyAlignment="1">
      <alignment horizontal="center" vertical="center"/>
    </xf>
    <xf numFmtId="39" fontId="4" fillId="0" borderId="29" xfId="56" applyNumberFormat="1" applyFont="1" applyFill="1" applyBorder="1" applyAlignment="1">
      <alignment horizontal="center" vertical="center"/>
    </xf>
    <xf numFmtId="10" fontId="4" fillId="0" borderId="29" xfId="63" applyNumberFormat="1" applyFont="1" applyFill="1" applyBorder="1" applyAlignment="1">
      <alignment horizontal="center" vertical="center"/>
    </xf>
    <xf numFmtId="0" fontId="3" fillId="0" borderId="30" xfId="58" applyNumberFormat="1" applyFont="1" applyFill="1" applyBorder="1" applyAlignment="1">
      <alignment horizontal="center" vertical="center"/>
      <protection/>
    </xf>
    <xf numFmtId="174" fontId="3" fillId="3" borderId="18" xfId="58" applyNumberFormat="1" applyFont="1" applyFill="1" applyBorder="1" applyAlignment="1">
      <alignment vertical="center" wrapText="1"/>
      <protection/>
    </xf>
    <xf numFmtId="174" fontId="3" fillId="3" borderId="13" xfId="58" applyNumberFormat="1" applyFont="1" applyFill="1" applyBorder="1" applyAlignment="1">
      <alignment vertical="center" wrapText="1"/>
      <protection/>
    </xf>
    <xf numFmtId="37" fontId="4" fillId="0" borderId="15" xfId="56" applyNumberFormat="1" applyFont="1" applyFill="1" applyBorder="1" applyAlignment="1">
      <alignment horizontal="center" vertical="center"/>
    </xf>
    <xf numFmtId="37" fontId="4" fillId="0" borderId="29" xfId="56" applyNumberFormat="1" applyFont="1" applyFill="1" applyBorder="1" applyAlignment="1">
      <alignment horizontal="center" vertical="center"/>
    </xf>
    <xf numFmtId="37" fontId="4" fillId="0" borderId="10" xfId="56" applyNumberFormat="1" applyFont="1" applyFill="1" applyBorder="1" applyAlignment="1">
      <alignment horizontal="center" vertical="center"/>
    </xf>
    <xf numFmtId="174" fontId="4" fillId="33" borderId="16" xfId="58" applyNumberFormat="1" applyFont="1" applyFill="1" applyBorder="1" applyAlignment="1">
      <alignment horizontal="center" vertical="center" wrapText="1"/>
      <protection/>
    </xf>
    <xf numFmtId="174" fontId="4" fillId="33" borderId="31" xfId="58" applyNumberFormat="1" applyFont="1" applyFill="1" applyBorder="1" applyAlignment="1">
      <alignment horizontal="center" vertical="center" wrapText="1"/>
      <protection/>
    </xf>
    <xf numFmtId="174" fontId="4" fillId="33" borderId="32" xfId="58" applyNumberFormat="1" applyFont="1" applyFill="1" applyBorder="1" applyAlignment="1">
      <alignment horizontal="center" vertical="center" wrapText="1"/>
      <protection/>
    </xf>
    <xf numFmtId="10" fontId="4" fillId="33" borderId="15" xfId="58" applyNumberFormat="1" applyFont="1" applyFill="1" applyBorder="1" applyAlignment="1">
      <alignment horizontal="center" vertical="center"/>
      <protection/>
    </xf>
    <xf numFmtId="10" fontId="4" fillId="33" borderId="29" xfId="58" applyNumberFormat="1" applyFont="1" applyFill="1" applyBorder="1" applyAlignment="1">
      <alignment horizontal="center" vertical="center"/>
      <protection/>
    </xf>
    <xf numFmtId="10" fontId="4" fillId="33" borderId="10" xfId="58" applyNumberFormat="1" applyFont="1" applyFill="1" applyBorder="1" applyAlignment="1">
      <alignment horizontal="center" vertical="center"/>
      <protection/>
    </xf>
    <xf numFmtId="39" fontId="3" fillId="0" borderId="15" xfId="56" applyNumberFormat="1" applyFont="1" applyFill="1" applyBorder="1" applyAlignment="1">
      <alignment horizontal="center" vertical="center"/>
    </xf>
    <xf numFmtId="37" fontId="3" fillId="0" borderId="15" xfId="56" applyNumberFormat="1" applyFont="1" applyFill="1" applyBorder="1" applyAlignment="1">
      <alignment horizontal="center" vertical="center"/>
    </xf>
    <xf numFmtId="39" fontId="4" fillId="0" borderId="15" xfId="56" applyNumberFormat="1" applyFont="1" applyFill="1" applyBorder="1" applyAlignment="1">
      <alignment horizontal="center" vertical="center"/>
    </xf>
    <xf numFmtId="39" fontId="4" fillId="0" borderId="10" xfId="56" applyNumberFormat="1" applyFont="1" applyFill="1" applyBorder="1" applyAlignment="1">
      <alignment horizontal="center" vertical="center"/>
    </xf>
    <xf numFmtId="10" fontId="4" fillId="0" borderId="15" xfId="63" applyNumberFormat="1" applyFont="1" applyFill="1" applyBorder="1" applyAlignment="1">
      <alignment horizontal="center" vertical="center"/>
    </xf>
    <xf numFmtId="10" fontId="4" fillId="0" borderId="10" xfId="63" applyNumberFormat="1" applyFont="1" applyFill="1" applyBorder="1" applyAlignment="1">
      <alignment horizontal="center" vertical="center"/>
    </xf>
    <xf numFmtId="174" fontId="3" fillId="3" borderId="20" xfId="58" applyNumberFormat="1" applyFont="1" applyFill="1" applyBorder="1" applyAlignment="1">
      <alignment vertical="center" wrapText="1"/>
      <protection/>
    </xf>
    <xf numFmtId="10" fontId="3" fillId="0" borderId="29" xfId="63" applyNumberFormat="1" applyFont="1" applyFill="1" applyBorder="1" applyAlignment="1">
      <alignment horizontal="center" vertical="center"/>
    </xf>
    <xf numFmtId="0" fontId="3" fillId="0" borderId="17" xfId="58" applyNumberFormat="1" applyFont="1" applyFill="1" applyBorder="1" applyAlignment="1">
      <alignment horizontal="center" vertical="center"/>
      <protection/>
    </xf>
    <xf numFmtId="0" fontId="3" fillId="0" borderId="33" xfId="58" applyNumberFormat="1" applyFont="1" applyFill="1" applyBorder="1" applyAlignment="1">
      <alignment horizontal="center" vertical="center"/>
      <protection/>
    </xf>
    <xf numFmtId="174" fontId="3" fillId="3" borderId="12" xfId="58" applyNumberFormat="1" applyFont="1" applyFill="1" applyBorder="1" applyAlignment="1">
      <alignment vertical="center" wrapText="1"/>
      <protection/>
    </xf>
    <xf numFmtId="174" fontId="3" fillId="3" borderId="11" xfId="58" applyNumberFormat="1" applyFont="1" applyFill="1" applyBorder="1" applyAlignment="1">
      <alignment vertical="center" wrapText="1"/>
      <protection/>
    </xf>
    <xf numFmtId="10" fontId="3" fillId="0" borderId="15" xfId="63" applyNumberFormat="1" applyFont="1" applyFill="1" applyBorder="1" applyAlignment="1">
      <alignment horizontal="center" vertical="center"/>
    </xf>
    <xf numFmtId="10" fontId="3" fillId="0" borderId="10" xfId="63" applyNumberFormat="1" applyFont="1" applyFill="1" applyBorder="1" applyAlignment="1">
      <alignment horizontal="center" vertical="center"/>
    </xf>
    <xf numFmtId="39" fontId="41" fillId="0" borderId="15" xfId="56" applyNumberFormat="1" applyFont="1" applyFill="1" applyBorder="1" applyAlignment="1">
      <alignment horizontal="center" vertical="center"/>
    </xf>
    <xf numFmtId="39" fontId="41" fillId="0" borderId="29" xfId="56" applyNumberFormat="1" applyFont="1" applyFill="1" applyBorder="1" applyAlignment="1">
      <alignment horizontal="center" vertical="center"/>
    </xf>
    <xf numFmtId="39" fontId="41" fillId="0" borderId="10" xfId="56" applyNumberFormat="1" applyFont="1" applyFill="1" applyBorder="1" applyAlignment="1">
      <alignment horizontal="center" vertical="center"/>
    </xf>
    <xf numFmtId="0" fontId="3" fillId="0" borderId="34" xfId="58" applyNumberFormat="1" applyFont="1" applyFill="1" applyBorder="1" applyAlignment="1">
      <alignment horizontal="center" vertical="center"/>
      <protection/>
    </xf>
    <xf numFmtId="0" fontId="3" fillId="0" borderId="35" xfId="58" applyNumberFormat="1" applyFont="1" applyFill="1" applyBorder="1" applyAlignment="1">
      <alignment horizontal="center" vertical="center"/>
      <protection/>
    </xf>
    <xf numFmtId="0" fontId="3" fillId="0" borderId="36" xfId="58" applyNumberFormat="1" applyFont="1" applyFill="1" applyBorder="1" applyAlignment="1">
      <alignment horizontal="center" vertical="center"/>
      <protection/>
    </xf>
    <xf numFmtId="0" fontId="42" fillId="0" borderId="37" xfId="0" applyFont="1" applyBorder="1" applyAlignment="1">
      <alignment horizontal="center" wrapText="1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174" fontId="4" fillId="33" borderId="17" xfId="60" applyNumberFormat="1" applyFont="1" applyFill="1" applyBorder="1" applyAlignment="1">
      <alignment horizontal="center" vertical="center" wrapText="1"/>
      <protection/>
    </xf>
    <xf numFmtId="174" fontId="4" fillId="33" borderId="33" xfId="60" applyNumberFormat="1" applyFont="1" applyFill="1" applyBorder="1" applyAlignment="1">
      <alignment horizontal="center" vertical="center" wrapText="1"/>
      <protection/>
    </xf>
    <xf numFmtId="174" fontId="4" fillId="33" borderId="15" xfId="60" applyNumberFormat="1" applyFont="1" applyFill="1" applyBorder="1" applyAlignment="1">
      <alignment horizontal="center" vertical="center" wrapText="1"/>
      <protection/>
    </xf>
    <xf numFmtId="174" fontId="4" fillId="33" borderId="10" xfId="60" applyNumberFormat="1" applyFont="1" applyFill="1" applyBorder="1" applyAlignment="1">
      <alignment horizontal="center" vertical="center" wrapText="1"/>
      <protection/>
    </xf>
    <xf numFmtId="174" fontId="4" fillId="33" borderId="18" xfId="60" applyNumberFormat="1" applyFont="1" applyFill="1" applyBorder="1" applyAlignment="1">
      <alignment horizontal="center" vertical="center" wrapText="1"/>
      <protection/>
    </xf>
    <xf numFmtId="174" fontId="4" fillId="33" borderId="40" xfId="60" applyNumberFormat="1" applyFont="1" applyFill="1" applyBorder="1" applyAlignment="1">
      <alignment horizontal="center" vertical="center" wrapText="1"/>
      <protection/>
    </xf>
    <xf numFmtId="174" fontId="4" fillId="33" borderId="41" xfId="60" applyNumberFormat="1" applyFont="1" applyFill="1" applyBorder="1" applyAlignment="1">
      <alignment horizontal="center" vertical="center" wrapText="1"/>
      <protection/>
    </xf>
    <xf numFmtId="0" fontId="3" fillId="0" borderId="42" xfId="58" applyNumberFormat="1" applyFont="1" applyFill="1" applyBorder="1" applyAlignment="1">
      <alignment horizontal="center" vertical="center"/>
      <protection/>
    </xf>
    <xf numFmtId="2" fontId="4" fillId="33" borderId="43" xfId="51" applyNumberFormat="1" applyFont="1" applyFill="1" applyBorder="1" applyAlignment="1">
      <alignment horizontal="center" vertical="center" wrapText="1"/>
    </xf>
    <xf numFmtId="2" fontId="4" fillId="33" borderId="44" xfId="51" applyNumberFormat="1" applyFont="1" applyFill="1" applyBorder="1" applyAlignment="1">
      <alignment horizontal="center" vertical="center" wrapText="1"/>
    </xf>
    <xf numFmtId="174" fontId="4" fillId="0" borderId="45" xfId="60" applyNumberFormat="1" applyFont="1" applyFill="1" applyBorder="1" applyAlignment="1">
      <alignment horizontal="center" vertical="center"/>
      <protection/>
    </xf>
    <xf numFmtId="174" fontId="4" fillId="0" borderId="46" xfId="60" applyNumberFormat="1" applyFont="1" applyFill="1" applyBorder="1" applyAlignment="1">
      <alignment horizontal="center" vertical="center"/>
      <protection/>
    </xf>
    <xf numFmtId="173" fontId="4" fillId="0" borderId="15" xfId="64" applyNumberFormat="1" applyFont="1" applyFill="1" applyBorder="1" applyAlignment="1">
      <alignment horizontal="center" vertical="center"/>
    </xf>
    <xf numFmtId="173" fontId="4" fillId="0" borderId="10" xfId="64" applyNumberFormat="1" applyFont="1" applyFill="1" applyBorder="1" applyAlignment="1">
      <alignment horizontal="center" vertical="center"/>
    </xf>
    <xf numFmtId="174" fontId="4" fillId="0" borderId="15" xfId="60" applyNumberFormat="1" applyFont="1" applyFill="1" applyBorder="1" applyAlignment="1">
      <alignment horizontal="center" vertical="center" wrapText="1"/>
      <protection/>
    </xf>
    <xf numFmtId="174" fontId="4" fillId="0" borderId="10" xfId="60" applyNumberFormat="1" applyFont="1" applyFill="1" applyBorder="1" applyAlignment="1">
      <alignment horizontal="center" vertical="center" wrapText="1"/>
      <protection/>
    </xf>
    <xf numFmtId="164" fontId="4" fillId="33" borderId="43" xfId="60" applyNumberFormat="1" applyFont="1" applyFill="1" applyBorder="1" applyAlignment="1">
      <alignment horizontal="center" vertical="center" wrapText="1"/>
      <protection/>
    </xf>
    <xf numFmtId="164" fontId="4" fillId="33" borderId="44" xfId="60" applyNumberFormat="1" applyFont="1" applyFill="1" applyBorder="1" applyAlignment="1">
      <alignment horizontal="center"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174" fontId="4" fillId="0" borderId="12" xfId="60" applyNumberFormat="1" applyFont="1" applyFill="1" applyBorder="1" applyAlignment="1">
      <alignment horizontal="center" vertical="center"/>
      <protection/>
    </xf>
    <xf numFmtId="174" fontId="2" fillId="0" borderId="12" xfId="60" applyNumberFormat="1" applyFont="1" applyBorder="1" applyAlignment="1">
      <alignment horizontal="center" vertical="center"/>
      <protection/>
    </xf>
    <xf numFmtId="0" fontId="4" fillId="0" borderId="15" xfId="51" applyNumberFormat="1" applyFont="1" applyFill="1" applyBorder="1" applyAlignment="1">
      <alignment horizontal="center" vertical="center" wrapText="1"/>
    </xf>
    <xf numFmtId="0" fontId="4" fillId="0" borderId="10" xfId="51" applyNumberFormat="1" applyFont="1" applyFill="1" applyBorder="1" applyAlignment="1">
      <alignment horizontal="center" vertical="center" wrapText="1"/>
    </xf>
    <xf numFmtId="174" fontId="4" fillId="33" borderId="16" xfId="60" applyNumberFormat="1" applyFont="1" applyFill="1" applyBorder="1" applyAlignment="1">
      <alignment horizontal="center" vertical="center" wrapText="1"/>
      <protection/>
    </xf>
    <xf numFmtId="174" fontId="4" fillId="33" borderId="32" xfId="60" applyNumberFormat="1" applyFont="1" applyFill="1" applyBorder="1" applyAlignment="1">
      <alignment horizontal="center" vertical="center" wrapText="1"/>
      <protection/>
    </xf>
    <xf numFmtId="174" fontId="4" fillId="0" borderId="43" xfId="60" applyNumberFormat="1" applyFont="1" applyFill="1" applyBorder="1" applyAlignment="1">
      <alignment horizontal="center" vertical="center" wrapText="1"/>
      <protection/>
    </xf>
    <xf numFmtId="174" fontId="4" fillId="0" borderId="44" xfId="60" applyNumberFormat="1" applyFont="1" applyFill="1" applyBorder="1" applyAlignment="1">
      <alignment horizontal="center" vertical="center" wrapText="1"/>
      <protection/>
    </xf>
    <xf numFmtId="174" fontId="3" fillId="3" borderId="12" xfId="58" applyNumberFormat="1" applyFont="1" applyFill="1" applyBorder="1" applyAlignment="1">
      <alignment horizontal="center" vertical="center" wrapText="1"/>
      <protection/>
    </xf>
    <xf numFmtId="174" fontId="3" fillId="3" borderId="13" xfId="58" applyNumberFormat="1" applyFont="1" applyFill="1" applyBorder="1" applyAlignment="1">
      <alignment horizontal="center" vertical="center" wrapText="1"/>
      <protection/>
    </xf>
    <xf numFmtId="174" fontId="3" fillId="3" borderId="20" xfId="58" applyNumberFormat="1" applyFont="1" applyFill="1" applyBorder="1" applyAlignment="1">
      <alignment horizontal="center" vertical="center" wrapText="1"/>
      <protection/>
    </xf>
    <xf numFmtId="0" fontId="3" fillId="0" borderId="47" xfId="58" applyNumberFormat="1" applyFont="1" applyFill="1" applyBorder="1" applyAlignment="1">
      <alignment horizontal="center" vertical="center"/>
      <protection/>
    </xf>
    <xf numFmtId="174" fontId="3" fillId="3" borderId="11" xfId="58" applyNumberFormat="1" applyFont="1" applyFill="1" applyBorder="1" applyAlignment="1">
      <alignment horizontal="center" vertical="center" wrapText="1"/>
      <protection/>
    </xf>
    <xf numFmtId="174" fontId="4" fillId="33" borderId="25" xfId="60" applyNumberFormat="1" applyFont="1" applyFill="1" applyBorder="1" applyAlignment="1">
      <alignment horizontal="center" vertical="center" wrapText="1"/>
      <protection/>
    </xf>
    <xf numFmtId="174" fontId="4" fillId="33" borderId="23" xfId="60" applyNumberFormat="1" applyFont="1" applyFill="1" applyBorder="1" applyAlignment="1">
      <alignment horizontal="center" vertical="center" wrapText="1"/>
      <protection/>
    </xf>
    <xf numFmtId="174" fontId="4" fillId="33" borderId="24" xfId="60" applyNumberFormat="1" applyFont="1" applyFill="1" applyBorder="1" applyAlignment="1">
      <alignment horizontal="center" vertical="center" wrapText="1"/>
      <protection/>
    </xf>
    <xf numFmtId="174" fontId="4" fillId="0" borderId="34" xfId="60" applyNumberFormat="1" applyFont="1" applyFill="1" applyBorder="1" applyAlignment="1">
      <alignment horizontal="center" vertical="center"/>
      <protection/>
    </xf>
    <xf numFmtId="174" fontId="4" fillId="0" borderId="36" xfId="60" applyNumberFormat="1" applyFont="1" applyFill="1" applyBorder="1" applyAlignment="1">
      <alignment horizontal="center" vertical="center"/>
      <protection/>
    </xf>
    <xf numFmtId="174" fontId="4" fillId="0" borderId="12" xfId="60" applyNumberFormat="1" applyFont="1" applyFill="1" applyBorder="1" applyAlignment="1">
      <alignment horizontal="center" vertical="center" wrapText="1"/>
      <protection/>
    </xf>
    <xf numFmtId="174" fontId="4" fillId="0" borderId="11" xfId="60" applyNumberFormat="1" applyFont="1" applyFill="1" applyBorder="1" applyAlignment="1">
      <alignment horizontal="center" vertical="center" wrapText="1"/>
      <protection/>
    </xf>
    <xf numFmtId="173" fontId="4" fillId="0" borderId="12" xfId="64" applyNumberFormat="1" applyFont="1" applyFill="1" applyBorder="1" applyAlignment="1">
      <alignment horizontal="center" vertical="center"/>
    </xf>
    <xf numFmtId="173" fontId="4" fillId="0" borderId="11" xfId="64" applyNumberFormat="1" applyFont="1" applyFill="1" applyBorder="1" applyAlignment="1">
      <alignment horizontal="center" vertical="center"/>
    </xf>
    <xf numFmtId="174" fontId="4" fillId="33" borderId="12" xfId="60" applyNumberFormat="1" applyFont="1" applyFill="1" applyBorder="1" applyAlignment="1">
      <alignment horizontal="center" vertical="center" wrapText="1"/>
      <protection/>
    </xf>
    <xf numFmtId="174" fontId="4" fillId="33" borderId="11" xfId="60" applyNumberFormat="1" applyFont="1" applyFill="1" applyBorder="1" applyAlignment="1">
      <alignment horizontal="center" vertical="center" wrapText="1"/>
      <protection/>
    </xf>
    <xf numFmtId="174" fontId="4" fillId="33" borderId="48" xfId="60" applyNumberFormat="1" applyFont="1" applyFill="1" applyBorder="1" applyAlignment="1">
      <alignment horizontal="center" vertical="center" wrapText="1"/>
      <protection/>
    </xf>
    <xf numFmtId="174" fontId="4" fillId="33" borderId="49" xfId="60" applyNumberFormat="1" applyFont="1" applyFill="1" applyBorder="1" applyAlignment="1">
      <alignment horizontal="center" vertical="center" wrapText="1"/>
      <protection/>
    </xf>
    <xf numFmtId="174" fontId="4" fillId="33" borderId="18" xfId="58" applyNumberFormat="1" applyFont="1" applyFill="1" applyBorder="1" applyAlignment="1">
      <alignment horizontal="center" vertical="center" wrapText="1"/>
      <protection/>
    </xf>
    <xf numFmtId="174" fontId="4" fillId="33" borderId="13" xfId="58" applyNumberFormat="1" applyFont="1" applyFill="1" applyBorder="1" applyAlignment="1">
      <alignment horizontal="center" vertical="center" wrapText="1"/>
      <protection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74" fontId="4" fillId="33" borderId="53" xfId="58" applyNumberFormat="1" applyFont="1" applyFill="1" applyBorder="1" applyAlignment="1">
      <alignment horizontal="center" vertical="center" wrapText="1"/>
      <protection/>
    </xf>
    <xf numFmtId="174" fontId="4" fillId="33" borderId="22" xfId="58" applyNumberFormat="1" applyFont="1" applyFill="1" applyBorder="1" applyAlignment="1">
      <alignment horizontal="center" vertical="center" wrapText="1"/>
      <protection/>
    </xf>
    <xf numFmtId="174" fontId="4" fillId="33" borderId="11" xfId="58" applyNumberFormat="1" applyFont="1" applyFill="1" applyBorder="1" applyAlignment="1">
      <alignment horizontal="center" vertical="center" wrapText="1"/>
      <protection/>
    </xf>
    <xf numFmtId="174" fontId="4" fillId="33" borderId="49" xfId="58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3 2" xfId="52"/>
    <cellStyle name="Millares 4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rmal 4" xfId="60"/>
    <cellStyle name="Normal 9" xfId="61"/>
    <cellStyle name="Notas" xfId="62"/>
    <cellStyle name="Percent" xfId="63"/>
    <cellStyle name="Porcentaje 2" xfId="64"/>
    <cellStyle name="Porcentual 2" xfId="65"/>
    <cellStyle name="Porcentual 9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4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1.28125" style="0" bestFit="1" customWidth="1"/>
    <col min="2" max="2" width="15.140625" style="0" bestFit="1" customWidth="1"/>
    <col min="3" max="4" width="14.140625" style="0" bestFit="1" customWidth="1"/>
  </cols>
  <sheetData>
    <row r="1" spans="3:4" ht="15">
      <c r="C1" s="3" t="s">
        <v>2</v>
      </c>
      <c r="D1" s="3" t="s">
        <v>3</v>
      </c>
    </row>
    <row r="2" spans="1:4" ht="15">
      <c r="A2" s="3" t="s">
        <v>0</v>
      </c>
      <c r="B2" s="3" t="s">
        <v>1</v>
      </c>
      <c r="C2" s="4">
        <v>0.0714</v>
      </c>
      <c r="D2" s="6">
        <v>0.5</v>
      </c>
    </row>
    <row r="3" spans="1:4" ht="15">
      <c r="A3" s="1">
        <v>4</v>
      </c>
      <c r="B3" s="2">
        <v>40473965536</v>
      </c>
      <c r="C3" s="2">
        <f aca="true" t="shared" si="0" ref="C3:C11">+B3*$C$2</f>
        <v>2889841139.2704</v>
      </c>
      <c r="D3" s="2">
        <f aca="true" t="shared" si="1" ref="D3:D11">+C3*$D$2</f>
        <v>1444920569.6352</v>
      </c>
    </row>
    <row r="4" spans="1:4" ht="15">
      <c r="A4" s="1">
        <v>2</v>
      </c>
      <c r="B4" s="2">
        <v>38122414472</v>
      </c>
      <c r="C4" s="2">
        <f t="shared" si="0"/>
        <v>2721940393.3008003</v>
      </c>
      <c r="D4" s="2">
        <f t="shared" si="1"/>
        <v>1360970196.6504002</v>
      </c>
    </row>
    <row r="5" spans="1:4" ht="15">
      <c r="A5" s="1">
        <v>7</v>
      </c>
      <c r="B5" s="2">
        <v>35093224336</v>
      </c>
      <c r="C5" s="2">
        <f t="shared" si="0"/>
        <v>2505656217.5904</v>
      </c>
      <c r="D5" s="2">
        <f t="shared" si="1"/>
        <v>1252828108.7952</v>
      </c>
    </row>
    <row r="6" spans="1:4" ht="15">
      <c r="A6" s="1">
        <v>1</v>
      </c>
      <c r="B6" s="2">
        <v>34477344794</v>
      </c>
      <c r="C6" s="2">
        <f t="shared" si="0"/>
        <v>2461682418.2916</v>
      </c>
      <c r="D6" s="2">
        <f t="shared" si="1"/>
        <v>1230841209.1458</v>
      </c>
    </row>
    <row r="7" spans="1:4" ht="15">
      <c r="A7" s="1">
        <v>9</v>
      </c>
      <c r="B7" s="2">
        <v>34126808755</v>
      </c>
      <c r="C7" s="2">
        <f t="shared" si="0"/>
        <v>2436654145.1070004</v>
      </c>
      <c r="D7" s="2">
        <f t="shared" si="1"/>
        <v>1218327072.5535002</v>
      </c>
    </row>
    <row r="8" spans="1:4" ht="15">
      <c r="A8" s="1">
        <v>8</v>
      </c>
      <c r="B8" s="2">
        <v>32781526642</v>
      </c>
      <c r="C8" s="2">
        <f t="shared" si="0"/>
        <v>2340601002.2388</v>
      </c>
      <c r="D8" s="2">
        <f t="shared" si="1"/>
        <v>1170300501.1194</v>
      </c>
    </row>
    <row r="9" spans="1:4" ht="15">
      <c r="A9" s="1">
        <v>3</v>
      </c>
      <c r="B9" s="2">
        <v>31040314813</v>
      </c>
      <c r="C9" s="2">
        <f t="shared" si="0"/>
        <v>2216278477.6482</v>
      </c>
      <c r="D9" s="2">
        <f t="shared" si="1"/>
        <v>1108139238.8241</v>
      </c>
    </row>
    <row r="10" spans="1:4" ht="15">
      <c r="A10" s="1">
        <v>5</v>
      </c>
      <c r="B10" s="2">
        <v>30305937094</v>
      </c>
      <c r="C10" s="2">
        <f t="shared" si="0"/>
        <v>2163843908.5116</v>
      </c>
      <c r="D10" s="2">
        <f t="shared" si="1"/>
        <v>1081921954.2558</v>
      </c>
    </row>
    <row r="11" spans="1:4" ht="15">
      <c r="A11" s="1">
        <v>6</v>
      </c>
      <c r="B11" s="2">
        <v>28180263914</v>
      </c>
      <c r="C11" s="2">
        <f t="shared" si="0"/>
        <v>2012070843.4596002</v>
      </c>
      <c r="D11" s="2">
        <f t="shared" si="1"/>
        <v>1006035421.7298001</v>
      </c>
    </row>
    <row r="14" spans="1:2" ht="15">
      <c r="A14" t="s">
        <v>4</v>
      </c>
      <c r="B14" s="7">
        <v>1.1</v>
      </c>
    </row>
    <row r="15" spans="1:2" ht="15">
      <c r="A15" t="s">
        <v>5</v>
      </c>
      <c r="B15" s="5">
        <v>0.8</v>
      </c>
    </row>
    <row r="16" spans="1:2" ht="15">
      <c r="A16" t="s">
        <v>6</v>
      </c>
      <c r="B16" s="7">
        <v>1</v>
      </c>
    </row>
    <row r="17" spans="1:2" ht="15">
      <c r="A17" t="s">
        <v>42</v>
      </c>
      <c r="B17" s="5">
        <v>0</v>
      </c>
    </row>
    <row r="18" spans="1:2" ht="15">
      <c r="A18" t="s">
        <v>43</v>
      </c>
      <c r="B18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"/>
  <sheetViews>
    <sheetView showGridLines="0" zoomScale="90" zoomScaleNormal="90" zoomScalePageLayoutView="0" workbookViewId="0" topLeftCell="A1">
      <pane xSplit="1" ySplit="3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:A47"/>
    </sheetView>
  </sheetViews>
  <sheetFormatPr defaultColWidth="11.421875" defaultRowHeight="15" outlineLevelCol="1"/>
  <cols>
    <col min="1" max="1" width="4.421875" style="0" bestFit="1" customWidth="1"/>
    <col min="2" max="2" width="28.28125" style="0" customWidth="1"/>
    <col min="3" max="3" width="7.140625" style="0" customWidth="1"/>
    <col min="4" max="4" width="49.140625" style="0" customWidth="1"/>
    <col min="5" max="5" width="7.140625" style="0" bestFit="1" customWidth="1"/>
    <col min="6" max="6" width="9.57421875" style="0" bestFit="1" customWidth="1"/>
    <col min="7" max="7" width="9.421875" style="0" customWidth="1"/>
    <col min="8" max="8" width="8.140625" style="0" customWidth="1"/>
    <col min="9" max="11" width="12.140625" style="0" customWidth="1"/>
    <col min="12" max="13" width="12.28125" style="0" customWidth="1"/>
    <col min="14" max="14" width="12.140625" style="0" customWidth="1"/>
    <col min="15" max="15" width="10.00390625" style="0" customWidth="1"/>
    <col min="16" max="16" width="12.00390625" style="0" hidden="1" customWidth="1" outlineLevel="1"/>
    <col min="17" max="18" width="14.57421875" style="0" hidden="1" customWidth="1" outlineLevel="1"/>
    <col min="19" max="19" width="12.140625" style="0" hidden="1" customWidth="1" outlineLevel="1"/>
    <col min="20" max="20" width="11.421875" style="0" hidden="1" customWidth="1" outlineLevel="1"/>
    <col min="21" max="21" width="14.57421875" style="0" hidden="1" customWidth="1" outlineLevel="1"/>
    <col min="22" max="22" width="13.57421875" style="0" hidden="1" customWidth="1" outlineLevel="1"/>
    <col min="23" max="23" width="15.57421875" style="0" hidden="1" customWidth="1" outlineLevel="1"/>
    <col min="24" max="24" width="11.7109375" style="0" hidden="1" customWidth="1" outlineLevel="1" collapsed="1"/>
    <col min="25" max="25" width="14.8515625" style="0" hidden="1" customWidth="1" outlineLevel="1"/>
    <col min="26" max="27" width="11.7109375" style="0" hidden="1" customWidth="1" outlineLevel="1"/>
    <col min="28" max="28" width="11.7109375" style="0" customWidth="1" collapsed="1"/>
    <col min="29" max="30" width="13.00390625" style="0" hidden="1" customWidth="1" outlineLevel="1"/>
    <col min="31" max="32" width="8.421875" style="0" hidden="1" customWidth="1" outlineLevel="1"/>
    <col min="33" max="33" width="15.8515625" style="0" customWidth="1" collapsed="1"/>
  </cols>
  <sheetData>
    <row r="1" spans="20:33" ht="34.5" customHeight="1" thickBot="1">
      <c r="T1" t="s">
        <v>161</v>
      </c>
      <c r="X1" s="152" t="s">
        <v>45</v>
      </c>
      <c r="Y1" s="153"/>
      <c r="Z1" s="153"/>
      <c r="AA1" s="153"/>
      <c r="AB1" s="154"/>
      <c r="AC1" s="152" t="s">
        <v>46</v>
      </c>
      <c r="AD1" s="153"/>
      <c r="AE1" s="153"/>
      <c r="AF1" s="153"/>
      <c r="AG1" s="154"/>
    </row>
    <row r="2" spans="1:33" ht="15" customHeight="1">
      <c r="A2" s="165" t="s">
        <v>7</v>
      </c>
      <c r="B2" s="180" t="s">
        <v>8</v>
      </c>
      <c r="C2" s="169" t="s">
        <v>21</v>
      </c>
      <c r="D2" s="169" t="s">
        <v>9</v>
      </c>
      <c r="E2" s="167" t="s">
        <v>10</v>
      </c>
      <c r="F2" s="176" t="s">
        <v>22</v>
      </c>
      <c r="G2" s="157" t="s">
        <v>11</v>
      </c>
      <c r="H2" s="157" t="s">
        <v>12</v>
      </c>
      <c r="I2" s="174" t="s">
        <v>13</v>
      </c>
      <c r="J2" s="175"/>
      <c r="K2" s="174" t="s">
        <v>14</v>
      </c>
      <c r="L2" s="174"/>
      <c r="M2" s="169" t="s">
        <v>25</v>
      </c>
      <c r="N2" s="174" t="s">
        <v>44</v>
      </c>
      <c r="O2" s="174"/>
      <c r="P2" s="163" t="s">
        <v>26</v>
      </c>
      <c r="Q2" s="171" t="s">
        <v>27</v>
      </c>
      <c r="R2" s="171" t="s">
        <v>28</v>
      </c>
      <c r="S2" s="171" t="s">
        <v>29</v>
      </c>
      <c r="T2" s="163" t="s">
        <v>30</v>
      </c>
      <c r="U2" s="171" t="s">
        <v>31</v>
      </c>
      <c r="V2" s="171" t="s">
        <v>32</v>
      </c>
      <c r="W2" s="171" t="s">
        <v>33</v>
      </c>
      <c r="X2" s="163" t="s">
        <v>34</v>
      </c>
      <c r="Y2" s="171" t="s">
        <v>35</v>
      </c>
      <c r="Z2" s="171" t="s">
        <v>36</v>
      </c>
      <c r="AA2" s="171" t="s">
        <v>37</v>
      </c>
      <c r="AB2" s="160" t="s">
        <v>15</v>
      </c>
      <c r="AC2" s="155" t="s">
        <v>38</v>
      </c>
      <c r="AD2" s="157" t="s">
        <v>39</v>
      </c>
      <c r="AE2" s="157" t="s">
        <v>40</v>
      </c>
      <c r="AF2" s="157" t="s">
        <v>41</v>
      </c>
      <c r="AG2" s="178" t="s">
        <v>15</v>
      </c>
    </row>
    <row r="3" spans="1:33" ht="42.75" customHeight="1" thickBot="1">
      <c r="A3" s="166"/>
      <c r="B3" s="181"/>
      <c r="C3" s="170"/>
      <c r="D3" s="170"/>
      <c r="E3" s="168"/>
      <c r="F3" s="177"/>
      <c r="G3" s="158"/>
      <c r="H3" s="158"/>
      <c r="I3" s="8" t="s">
        <v>16</v>
      </c>
      <c r="J3" s="8" t="s">
        <v>17</v>
      </c>
      <c r="K3" s="8" t="s">
        <v>18</v>
      </c>
      <c r="L3" s="9" t="s">
        <v>19</v>
      </c>
      <c r="M3" s="173"/>
      <c r="N3" s="8" t="s">
        <v>23</v>
      </c>
      <c r="O3" s="9" t="s">
        <v>24</v>
      </c>
      <c r="P3" s="164"/>
      <c r="Q3" s="172"/>
      <c r="R3" s="172"/>
      <c r="S3" s="172" t="s">
        <v>20</v>
      </c>
      <c r="T3" s="164"/>
      <c r="U3" s="172"/>
      <c r="V3" s="172"/>
      <c r="W3" s="172" t="s">
        <v>20</v>
      </c>
      <c r="X3" s="164"/>
      <c r="Y3" s="172"/>
      <c r="Z3" s="172"/>
      <c r="AA3" s="172"/>
      <c r="AB3" s="161"/>
      <c r="AC3" s="156"/>
      <c r="AD3" s="158"/>
      <c r="AE3" s="159"/>
      <c r="AF3" s="159"/>
      <c r="AG3" s="179"/>
    </row>
    <row r="4" spans="1:33" ht="15">
      <c r="A4" s="149">
        <v>1</v>
      </c>
      <c r="B4" s="142" t="s">
        <v>47</v>
      </c>
      <c r="C4" s="142">
        <v>7</v>
      </c>
      <c r="D4" s="21" t="s">
        <v>51</v>
      </c>
      <c r="E4" s="19">
        <v>0.51</v>
      </c>
      <c r="F4" s="20" t="s">
        <v>86</v>
      </c>
      <c r="G4" s="80">
        <v>41639</v>
      </c>
      <c r="H4" s="20" t="s">
        <v>90</v>
      </c>
      <c r="I4" s="17">
        <v>4512490098.89</v>
      </c>
      <c r="J4" s="17">
        <v>6448126436.54</v>
      </c>
      <c r="K4" s="17">
        <v>511911185</v>
      </c>
      <c r="L4" s="17">
        <v>1313390962.65</v>
      </c>
      <c r="M4" s="10">
        <f aca="true" t="shared" si="0" ref="M4:M63">+J4-L4</f>
        <v>5134735473.889999</v>
      </c>
      <c r="N4" s="17">
        <v>1268650676.25</v>
      </c>
      <c r="O4" s="70">
        <v>5542202.8</v>
      </c>
      <c r="P4" s="11">
        <f aca="true" t="shared" si="1" ref="P4:P34">+I4/K4</f>
        <v>8.814986331838012</v>
      </c>
      <c r="Q4" s="12">
        <f aca="true" t="shared" si="2" ref="Q4:Q34">+L4/J4</f>
        <v>0.2036856714234581</v>
      </c>
      <c r="R4" s="11">
        <f>+IF(O4=0,"IND",N4/O4)</f>
        <v>228.907299503728</v>
      </c>
      <c r="S4" s="15">
        <f aca="true" t="shared" si="3" ref="S4:S34">I4-K4</f>
        <v>4000578913.8900003</v>
      </c>
      <c r="T4" s="132">
        <f>+SUMPRODUCT(I4:I5,E4:E5)/SUMPRODUCT(K4:K5,E4:E5)</f>
        <v>10.532380794556643</v>
      </c>
      <c r="U4" s="144">
        <f>SUMPRODUCT(L4:L5,E4:E5)/SUMPRODUCT(J4:J5,E4:E5)</f>
        <v>0.24145311796449923</v>
      </c>
      <c r="V4" s="132">
        <f>+SUMPRODUCT(N4:N5,E4:E5)/SUMPRODUCT(O4:O5,E4:E5)</f>
        <v>262.34751311125524</v>
      </c>
      <c r="W4" s="133">
        <f>+SUM(S4:S5)</f>
        <v>5686174416.7300005</v>
      </c>
      <c r="X4" s="134" t="str">
        <f>+IF(Matriz!T4&gt;=Pliegos!$B$14,"SI","NO")</f>
        <v>SI</v>
      </c>
      <c r="Y4" s="136" t="str">
        <f>+IF(Matriz!U4&lt;=Pliegos!$B$15,"SI","NO")</f>
        <v>SI</v>
      </c>
      <c r="Z4" s="134" t="str">
        <f>+IF(SUM(R4:R5)=0,"SI",IF(Matriz!V4&gt;=Pliegos!$B$16,"SI","NO"))</f>
        <v>SI</v>
      </c>
      <c r="AA4" s="123" t="str">
        <f>IF(AND(S4&gt;=VLOOKUP(C4,Pliegos!$A$3:$D$11,4,),Matriz!W4&gt;=VLOOKUP(C4,Pliegos!$A$3:$D$11,3,)),"SI","NO")</f>
        <v>SI</v>
      </c>
      <c r="AB4" s="126" t="str">
        <f>IF(ISERROR(SUM(X4:AA5)),"ERROR",IF(COUNTIF(X4:AA5,"NO")&gt;0,"NO HÁBIL","HÁBIL"))</f>
        <v>HÁBIL</v>
      </c>
      <c r="AC4" s="12">
        <f aca="true" t="shared" si="4" ref="AC4:AC34">+N4/J4</f>
        <v>0.1967471774531061</v>
      </c>
      <c r="AD4" s="12">
        <f>+N4/M4</f>
        <v>0.24707225575709924</v>
      </c>
      <c r="AE4" s="130" t="str">
        <f>IF(MAX(AC4:AC5)&gt;Pliegos!$B$17,"SI","NO")</f>
        <v>SI</v>
      </c>
      <c r="AF4" s="130" t="str">
        <f>IF(MAX(AD4:AD5)&gt;Pliegos!$B$18,"SI","NO")</f>
        <v>SI</v>
      </c>
      <c r="AG4" s="126" t="str">
        <f>IF(ISERROR(SUM(AE4:AF5)),"ERROR",IF(COUNTIF(AE4:AF5,"NO")&gt;0,"NO HÁBIL","HÁBIL"))</f>
        <v>HÁBIL</v>
      </c>
    </row>
    <row r="5" spans="1:33" ht="15.75" thickBot="1">
      <c r="A5" s="162"/>
      <c r="B5" s="138"/>
      <c r="C5" s="138"/>
      <c r="D5" s="85" t="s">
        <v>52</v>
      </c>
      <c r="E5" s="86">
        <v>0.49</v>
      </c>
      <c r="F5" s="87" t="s">
        <v>87</v>
      </c>
      <c r="G5" s="88">
        <v>41639</v>
      </c>
      <c r="H5" s="87" t="s">
        <v>90</v>
      </c>
      <c r="I5" s="89">
        <v>1766431368.64</v>
      </c>
      <c r="J5" s="89">
        <v>1863263423.96</v>
      </c>
      <c r="K5" s="89">
        <v>80835865.8</v>
      </c>
      <c r="L5" s="89">
        <v>703360004.01</v>
      </c>
      <c r="M5" s="90">
        <f t="shared" si="0"/>
        <v>1159903419.95</v>
      </c>
      <c r="N5" s="89">
        <v>192897035.1</v>
      </c>
      <c r="O5" s="89">
        <v>0</v>
      </c>
      <c r="P5" s="91">
        <f t="shared" si="1"/>
        <v>21.8520745854373</v>
      </c>
      <c r="Q5" s="92">
        <f t="shared" si="2"/>
        <v>0.37748822574703184</v>
      </c>
      <c r="R5" s="63" t="str">
        <f>+IF(O5=0,"IND",N5/O5)</f>
        <v>IND</v>
      </c>
      <c r="S5" s="93">
        <f t="shared" si="3"/>
        <v>1685595502.8400002</v>
      </c>
      <c r="T5" s="114"/>
      <c r="U5" s="139"/>
      <c r="V5" s="114"/>
      <c r="W5" s="116"/>
      <c r="X5" s="118"/>
      <c r="Y5" s="119"/>
      <c r="Z5" s="118"/>
      <c r="AA5" s="124"/>
      <c r="AB5" s="127"/>
      <c r="AC5" s="92">
        <f t="shared" si="4"/>
        <v>0.10352644323905381</v>
      </c>
      <c r="AD5" s="92">
        <f aca="true" t="shared" si="5" ref="AD5:AD50">+N5/M5</f>
        <v>0.16630439378160916</v>
      </c>
      <c r="AE5" s="130"/>
      <c r="AF5" s="130"/>
      <c r="AG5" s="127"/>
    </row>
    <row r="6" spans="1:33" ht="15">
      <c r="A6" s="149">
        <v>2</v>
      </c>
      <c r="B6" s="142" t="s">
        <v>65</v>
      </c>
      <c r="C6" s="142">
        <v>4</v>
      </c>
      <c r="D6" s="35" t="s">
        <v>66</v>
      </c>
      <c r="E6" s="73">
        <v>0.51</v>
      </c>
      <c r="F6" s="20" t="s">
        <v>67</v>
      </c>
      <c r="G6" s="80">
        <v>41639</v>
      </c>
      <c r="H6" s="20" t="s">
        <v>90</v>
      </c>
      <c r="I6" s="70">
        <v>9015527521.12</v>
      </c>
      <c r="J6" s="70">
        <v>9705150094.66</v>
      </c>
      <c r="K6" s="70">
        <v>2558678249</v>
      </c>
      <c r="L6" s="70">
        <v>4901916070.62</v>
      </c>
      <c r="M6" s="10">
        <f t="shared" si="0"/>
        <v>4803234024.04</v>
      </c>
      <c r="N6" s="70">
        <v>143735815.53</v>
      </c>
      <c r="O6" s="70">
        <v>0</v>
      </c>
      <c r="P6" s="11">
        <f t="shared" si="1"/>
        <v>3.523509657630267</v>
      </c>
      <c r="Q6" s="67">
        <f t="shared" si="2"/>
        <v>0.5050840041430321</v>
      </c>
      <c r="R6" s="78" t="str">
        <f aca="true" t="shared" si="6" ref="R6:R48">+IF(O6=0,"IND",N6/O6)</f>
        <v>IND</v>
      </c>
      <c r="S6" s="15">
        <f t="shared" si="3"/>
        <v>6456849272.120001</v>
      </c>
      <c r="T6" s="132">
        <f>+SUMPRODUCT(I6:I8,E6:E8)/SUMPRODUCT(K6:K8,E6:E8)</f>
        <v>3.8451820064373314</v>
      </c>
      <c r="U6" s="144">
        <f>SUMPRODUCT(L6:L8,E6:E8)/SUMPRODUCT(J6:J8,E6:E8)</f>
        <v>0.4557542819094508</v>
      </c>
      <c r="V6" s="132" t="str">
        <f>+IF(SUM(O6:O8)=0,"IND",SUMPRODUCT(N6:N8,E6:E8)/SUMPRODUCT(O6:O8,E6:E8))</f>
        <v>IND</v>
      </c>
      <c r="W6" s="133">
        <f>+SUM(S6:S8)</f>
        <v>10969655019.12</v>
      </c>
      <c r="X6" s="134" t="str">
        <f>+IF(Matriz!T6&gt;=Pliegos!$B$14,"SI","NO")</f>
        <v>SI</v>
      </c>
      <c r="Y6" s="134" t="str">
        <f>+IF(Matriz!U6&lt;=Pliegos!$B$15,"SI","NO")</f>
        <v>SI</v>
      </c>
      <c r="Z6" s="146" t="str">
        <f>+IF(SUM(R6:R8)=0,"SI",IF(Matriz!V6&gt;=Pliegos!$B$16,"SI","NO"))</f>
        <v>SI</v>
      </c>
      <c r="AA6" s="123" t="str">
        <f>IF(AND(S6&gt;=VLOOKUP(C6,Pliegos!$A$3:$D$11,4,),Matriz!W6&gt;=VLOOKUP(C6,Pliegos!$A$3:$D$11,3,)),"SI","NO")</f>
        <v>SI</v>
      </c>
      <c r="AB6" s="126" t="str">
        <f>IF(ISERROR(SUM(X6:AA8)),"ERROR",IF(COUNTIF(X6:AA8,"NO")&gt;0,"NO HÁBIL","HÁBIL"))</f>
        <v>HÁBIL</v>
      </c>
      <c r="AC6" s="67">
        <f t="shared" si="4"/>
        <v>0.014810261987507725</v>
      </c>
      <c r="AD6" s="67">
        <f t="shared" si="5"/>
        <v>0.02992479958515613</v>
      </c>
      <c r="AE6" s="129" t="str">
        <f>IF(MAX(AC6:AC8)&gt;Pliegos!$B$17,"SI","NO")</f>
        <v>SI</v>
      </c>
      <c r="AF6" s="129" t="str">
        <f>IF(MAX(AD6:AD8)&gt;Pliegos!$B$18,"SI","NO")</f>
        <v>SI</v>
      </c>
      <c r="AG6" s="126" t="str">
        <f>IF(ISERROR(SUM(AE6:AF8)),"ERROR",IF(COUNTIF(AE6:AF8,"NO")&gt;0,"NO HÁBIL","HÁBIL"))</f>
        <v>HÁBIL</v>
      </c>
    </row>
    <row r="7" spans="1:33" ht="15">
      <c r="A7" s="150"/>
      <c r="B7" s="122"/>
      <c r="C7" s="122"/>
      <c r="D7" s="74" t="s">
        <v>53</v>
      </c>
      <c r="E7" s="75">
        <v>0.24</v>
      </c>
      <c r="F7" s="23" t="s">
        <v>69</v>
      </c>
      <c r="G7" s="81">
        <v>41639</v>
      </c>
      <c r="H7" s="23" t="s">
        <v>90</v>
      </c>
      <c r="I7" s="71">
        <v>4858251114</v>
      </c>
      <c r="J7" s="71">
        <v>5101914034</v>
      </c>
      <c r="K7" s="71">
        <v>932240375</v>
      </c>
      <c r="L7" s="71">
        <v>1725594510</v>
      </c>
      <c r="M7" s="16">
        <f t="shared" si="0"/>
        <v>3376319524</v>
      </c>
      <c r="N7" s="71">
        <v>527269699</v>
      </c>
      <c r="O7" s="71">
        <v>0</v>
      </c>
      <c r="P7" s="13">
        <f t="shared" si="1"/>
        <v>5.211371706572996</v>
      </c>
      <c r="Q7" s="69">
        <f t="shared" si="2"/>
        <v>0.33822492862489495</v>
      </c>
      <c r="R7" s="79" t="str">
        <f t="shared" si="6"/>
        <v>IND</v>
      </c>
      <c r="S7" s="30">
        <f t="shared" si="3"/>
        <v>3926010739</v>
      </c>
      <c r="T7" s="114"/>
      <c r="U7" s="139"/>
      <c r="V7" s="114"/>
      <c r="W7" s="116"/>
      <c r="X7" s="118"/>
      <c r="Y7" s="118"/>
      <c r="Z7" s="147"/>
      <c r="AA7" s="124"/>
      <c r="AB7" s="127"/>
      <c r="AC7" s="69">
        <f t="shared" si="4"/>
        <v>0.10334742911899092</v>
      </c>
      <c r="AD7" s="69">
        <f t="shared" si="5"/>
        <v>0.15616700233849076</v>
      </c>
      <c r="AE7" s="130"/>
      <c r="AF7" s="130"/>
      <c r="AG7" s="127"/>
    </row>
    <row r="8" spans="1:33" ht="15.75" thickBot="1">
      <c r="A8" s="151"/>
      <c r="B8" s="143"/>
      <c r="C8" s="143"/>
      <c r="D8" s="76" t="s">
        <v>54</v>
      </c>
      <c r="E8" s="77">
        <v>0.25</v>
      </c>
      <c r="F8" s="65" t="s">
        <v>68</v>
      </c>
      <c r="G8" s="84">
        <v>41639</v>
      </c>
      <c r="H8" s="65" t="s">
        <v>90</v>
      </c>
      <c r="I8" s="72">
        <v>632638540</v>
      </c>
      <c r="J8" s="72">
        <v>980481567</v>
      </c>
      <c r="K8" s="72">
        <v>45843532</v>
      </c>
      <c r="L8" s="72">
        <v>45843532</v>
      </c>
      <c r="M8" s="31">
        <f t="shared" si="0"/>
        <v>934638035</v>
      </c>
      <c r="N8" s="72">
        <v>24414157</v>
      </c>
      <c r="O8" s="72">
        <v>0</v>
      </c>
      <c r="P8" s="63">
        <f t="shared" si="1"/>
        <v>13.799951975777084</v>
      </c>
      <c r="Q8" s="68">
        <f t="shared" si="2"/>
        <v>0.04675613855777872</v>
      </c>
      <c r="R8" s="95" t="str">
        <f t="shared" si="6"/>
        <v>IND</v>
      </c>
      <c r="S8" s="28">
        <f t="shared" si="3"/>
        <v>586795008</v>
      </c>
      <c r="T8" s="115"/>
      <c r="U8" s="145"/>
      <c r="V8" s="115"/>
      <c r="W8" s="117"/>
      <c r="X8" s="135"/>
      <c r="Y8" s="135"/>
      <c r="Z8" s="148"/>
      <c r="AA8" s="125"/>
      <c r="AB8" s="128"/>
      <c r="AC8" s="68">
        <f t="shared" si="4"/>
        <v>0.024900169285895408</v>
      </c>
      <c r="AD8" s="68">
        <f t="shared" si="5"/>
        <v>0.026121510237917932</v>
      </c>
      <c r="AE8" s="131"/>
      <c r="AF8" s="131"/>
      <c r="AG8" s="128"/>
    </row>
    <row r="9" spans="1:33" ht="15">
      <c r="A9" s="120">
        <v>3</v>
      </c>
      <c r="B9" s="121" t="s">
        <v>48</v>
      </c>
      <c r="C9" s="121">
        <v>4</v>
      </c>
      <c r="D9" s="50" t="s">
        <v>55</v>
      </c>
      <c r="E9" s="52">
        <v>0.51</v>
      </c>
      <c r="F9" s="94" t="s">
        <v>63</v>
      </c>
      <c r="G9" s="83">
        <v>41639</v>
      </c>
      <c r="H9" s="94" t="s">
        <v>90</v>
      </c>
      <c r="I9" s="53">
        <v>10457859347</v>
      </c>
      <c r="J9" s="53">
        <v>13538468924</v>
      </c>
      <c r="K9" s="53">
        <v>2881103150</v>
      </c>
      <c r="L9" s="53">
        <v>6231601260</v>
      </c>
      <c r="M9" s="54">
        <f t="shared" si="0"/>
        <v>7306867664</v>
      </c>
      <c r="N9" s="53">
        <v>3285346481</v>
      </c>
      <c r="O9" s="53">
        <v>226511027</v>
      </c>
      <c r="P9" s="64">
        <f t="shared" si="1"/>
        <v>3.629810805975482</v>
      </c>
      <c r="Q9" s="55">
        <f t="shared" si="2"/>
        <v>0.46028847833399217</v>
      </c>
      <c r="R9" s="64">
        <f t="shared" si="6"/>
        <v>14.504134851677662</v>
      </c>
      <c r="S9" s="56">
        <f t="shared" si="3"/>
        <v>7576756197</v>
      </c>
      <c r="T9" s="114">
        <f>+SUMPRODUCT(I9:I10,E9:E10)/SUMPRODUCT(K9:K10,E9:E10)</f>
        <v>3.8679598031806655</v>
      </c>
      <c r="U9" s="139">
        <f>SUMPRODUCT(L9:L10,E9:E10)/SUMPRODUCT(J9:J10,E9:E10)</f>
        <v>0.4445856900989368</v>
      </c>
      <c r="V9" s="114">
        <f>+SUMPRODUCT(N9:N10,E9:E10)/SUMPRODUCT(O9:O10,E9:E10)</f>
        <v>12.419467197946066</v>
      </c>
      <c r="W9" s="116">
        <f>+SUM(S9:S10)</f>
        <v>8733580686</v>
      </c>
      <c r="X9" s="118" t="str">
        <f>+IF(Matriz!T9&gt;=Pliegos!$B$14,"SI","NO")</f>
        <v>SI</v>
      </c>
      <c r="Y9" s="119" t="str">
        <f>+IF(Matriz!U9&lt;=Pliegos!$B$15,"SI","NO")</f>
        <v>SI</v>
      </c>
      <c r="Z9" s="118" t="str">
        <f>IF(SUM(R9:R10)=0,"SI",IF(Matriz!V9&gt;=Pliegos!$B$16,"SI","NO"))</f>
        <v>SI</v>
      </c>
      <c r="AA9" s="124" t="str">
        <f>IF(AND(S9&gt;=VLOOKUP(C9,Pliegos!$A$3:$D$11,4,),Matriz!W9&gt;=VLOOKUP(C9,Pliegos!$A$3:$D$11,3,)),"SI","NO")</f>
        <v>SI</v>
      </c>
      <c r="AB9" s="127" t="str">
        <f>IF(ISERROR(SUM(X9:AA10)),"ERROR",IF(COUNTIF(X9:AA10,"NO")&gt;0,"NO HÁBIL","HÁBIL"))</f>
        <v>HÁBIL</v>
      </c>
      <c r="AC9" s="55">
        <f t="shared" si="4"/>
        <v>0.24266750542049698</v>
      </c>
      <c r="AD9" s="55">
        <f t="shared" si="5"/>
        <v>0.44962446729211764</v>
      </c>
      <c r="AE9" s="130" t="str">
        <f>IF(MAX(AC9:AC10)&gt;Pliegos!$B$17,"SI","NO")</f>
        <v>SI</v>
      </c>
      <c r="AF9" s="130" t="str">
        <f>IF(MAX(AD9:AD10)&gt;Pliegos!$B$18,"SI","NO")</f>
        <v>SI</v>
      </c>
      <c r="AG9" s="127" t="str">
        <f>IF(ISERROR(SUM(AE9:AF10)),"ERROR",IF(COUNTIF(AE9:AF10,"NO")&gt;0,"NO HÁBIL","HÁBIL"))</f>
        <v>HÁBIL</v>
      </c>
    </row>
    <row r="10" spans="1:33" ht="15.75" thickBot="1">
      <c r="A10" s="120"/>
      <c r="B10" s="138"/>
      <c r="C10" s="138"/>
      <c r="D10" s="85" t="s">
        <v>56</v>
      </c>
      <c r="E10" s="86">
        <v>0.49</v>
      </c>
      <c r="F10" s="87" t="s">
        <v>64</v>
      </c>
      <c r="G10" s="88">
        <v>41639</v>
      </c>
      <c r="H10" s="87" t="s">
        <v>90</v>
      </c>
      <c r="I10" s="89">
        <v>1311180656</v>
      </c>
      <c r="J10" s="89">
        <v>1415661991</v>
      </c>
      <c r="K10" s="89">
        <v>154356167</v>
      </c>
      <c r="L10" s="89">
        <v>408114140</v>
      </c>
      <c r="M10" s="90">
        <f t="shared" si="0"/>
        <v>1007547851</v>
      </c>
      <c r="N10" s="89">
        <v>128635549</v>
      </c>
      <c r="O10" s="89">
        <v>49930422</v>
      </c>
      <c r="P10" s="91">
        <f t="shared" si="1"/>
        <v>8.494514223069558</v>
      </c>
      <c r="Q10" s="92">
        <f t="shared" si="2"/>
        <v>0.28828501619353003</v>
      </c>
      <c r="R10" s="91">
        <f t="shared" si="6"/>
        <v>2.576296050532078</v>
      </c>
      <c r="S10" s="93">
        <f t="shared" si="3"/>
        <v>1156824489</v>
      </c>
      <c r="T10" s="114"/>
      <c r="U10" s="139"/>
      <c r="V10" s="114"/>
      <c r="W10" s="116"/>
      <c r="X10" s="118"/>
      <c r="Y10" s="119"/>
      <c r="Z10" s="118"/>
      <c r="AA10" s="124"/>
      <c r="AB10" s="127"/>
      <c r="AC10" s="92">
        <f t="shared" si="4"/>
        <v>0.09086600460971195</v>
      </c>
      <c r="AD10" s="92">
        <f t="shared" si="5"/>
        <v>0.12767190051800328</v>
      </c>
      <c r="AE10" s="130"/>
      <c r="AF10" s="130"/>
      <c r="AG10" s="127"/>
    </row>
    <row r="11" spans="1:33" ht="15">
      <c r="A11" s="140">
        <v>4</v>
      </c>
      <c r="B11" s="142" t="s">
        <v>73</v>
      </c>
      <c r="C11" s="142">
        <v>4</v>
      </c>
      <c r="D11" s="35" t="s">
        <v>57</v>
      </c>
      <c r="E11" s="73">
        <v>0.51</v>
      </c>
      <c r="F11" s="20" t="s">
        <v>75</v>
      </c>
      <c r="G11" s="80">
        <v>41639</v>
      </c>
      <c r="H11" s="20" t="s">
        <v>90</v>
      </c>
      <c r="I11" s="70">
        <v>6185538552</v>
      </c>
      <c r="J11" s="70">
        <v>7503972941</v>
      </c>
      <c r="K11" s="70">
        <v>1446718063</v>
      </c>
      <c r="L11" s="70">
        <v>2911296536</v>
      </c>
      <c r="M11" s="10">
        <f t="shared" si="0"/>
        <v>4592676405</v>
      </c>
      <c r="N11" s="70">
        <v>1191017072</v>
      </c>
      <c r="O11" s="70">
        <v>80875684</v>
      </c>
      <c r="P11" s="11">
        <f t="shared" si="1"/>
        <v>4.2755659932615355</v>
      </c>
      <c r="Q11" s="67">
        <f t="shared" si="2"/>
        <v>0.3879673552783404</v>
      </c>
      <c r="R11" s="11">
        <f t="shared" si="6"/>
        <v>14.726516217161143</v>
      </c>
      <c r="S11" s="15">
        <f t="shared" si="3"/>
        <v>4738820489</v>
      </c>
      <c r="T11" s="132">
        <f>+SUMPRODUCT(I11:I12,E11:E12)/SUMPRODUCT(K11:K12,E11:E12)</f>
        <v>4.1943960066423305</v>
      </c>
      <c r="U11" s="144">
        <f>SUMPRODUCT(L11:L12,E11:E12)/SUMPRODUCT(J11:J12,E11:E12)</f>
        <v>0.38561577226501936</v>
      </c>
      <c r="V11" s="132">
        <f>+SUMPRODUCT(N11:N12,E11:E12)/SUMPRODUCT(O11:O12,E11:E12)</f>
        <v>17.81715325710968</v>
      </c>
      <c r="W11" s="133">
        <f>+SUM(S11:S12)</f>
        <v>4955464933</v>
      </c>
      <c r="X11" s="134" t="str">
        <f>+IF(Matriz!T11&gt;=Pliegos!$B$14,"SI","NO")</f>
        <v>SI</v>
      </c>
      <c r="Y11" s="136" t="str">
        <f>+IF(Matriz!U11&lt;=Pliegos!$B$15,"SI","NO")</f>
        <v>SI</v>
      </c>
      <c r="Z11" s="134" t="str">
        <f>IF(SUM(R11:R12)=0,"SI",IF(Matriz!V11&gt;=Pliegos!$B$16,"SI","NO"))</f>
        <v>SI</v>
      </c>
      <c r="AA11" s="123" t="str">
        <f>IF(AND(S11&gt;=VLOOKUP(C11,Pliegos!$A$3:$D$11,4,),Matriz!W11&gt;=VLOOKUP(C11,Pliegos!$A$3:$D$11,3,)),"SI","NO")</f>
        <v>SI</v>
      </c>
      <c r="AB11" s="126" t="str">
        <f>IF(ISERROR(SUM(X11:AA12)),"ERROR",IF(COUNTIF(X11:AA12,"NO")&gt;0,"NO HÁBIL","HÁBIL"))</f>
        <v>HÁBIL</v>
      </c>
      <c r="AC11" s="67">
        <f t="shared" si="4"/>
        <v>0.15871819919452984</v>
      </c>
      <c r="AD11" s="67">
        <f t="shared" si="5"/>
        <v>0.2593296298218076</v>
      </c>
      <c r="AE11" s="129" t="str">
        <f>IF(MAX(AC11:AC12)&gt;Pliegos!$B$17,"SI","NO")</f>
        <v>SI</v>
      </c>
      <c r="AF11" s="129" t="str">
        <f>IF(MAX(AD11:AD12)&gt;Pliegos!$B$18,"SI","NO")</f>
        <v>SI</v>
      </c>
      <c r="AG11" s="126" t="str">
        <f>IF(ISERROR(SUM(AE11:AF12)),"ERROR",IF(COUNTIF(AE11:AF12,"NO")&gt;0,"NO HÁBIL","HÁBIL"))</f>
        <v>HÁBIL</v>
      </c>
    </row>
    <row r="12" spans="1:33" ht="15.75" thickBot="1">
      <c r="A12" s="141"/>
      <c r="B12" s="143"/>
      <c r="C12" s="143"/>
      <c r="D12" s="76" t="s">
        <v>74</v>
      </c>
      <c r="E12" s="77">
        <v>0.49</v>
      </c>
      <c r="F12" s="65" t="s">
        <v>76</v>
      </c>
      <c r="G12" s="84">
        <v>41639</v>
      </c>
      <c r="H12" s="65" t="s">
        <v>90</v>
      </c>
      <c r="I12" s="72">
        <v>322726343</v>
      </c>
      <c r="J12" s="72">
        <v>322726343</v>
      </c>
      <c r="K12" s="72">
        <v>106081899</v>
      </c>
      <c r="L12" s="72">
        <v>106081899</v>
      </c>
      <c r="M12" s="31">
        <f t="shared" si="0"/>
        <v>216644444</v>
      </c>
      <c r="N12" s="72">
        <v>267655813</v>
      </c>
      <c r="O12" s="72">
        <v>420723</v>
      </c>
      <c r="P12" s="63">
        <f t="shared" si="1"/>
        <v>3.042237611149853</v>
      </c>
      <c r="Q12" s="68">
        <f t="shared" si="2"/>
        <v>0.32870542272404457</v>
      </c>
      <c r="R12" s="63">
        <f t="shared" si="6"/>
        <v>636.1806057667396</v>
      </c>
      <c r="S12" s="28">
        <f t="shared" si="3"/>
        <v>216644444</v>
      </c>
      <c r="T12" s="115"/>
      <c r="U12" s="145"/>
      <c r="V12" s="115"/>
      <c r="W12" s="117"/>
      <c r="X12" s="135"/>
      <c r="Y12" s="137"/>
      <c r="Z12" s="135"/>
      <c r="AA12" s="125"/>
      <c r="AB12" s="128"/>
      <c r="AC12" s="68">
        <f t="shared" si="4"/>
        <v>0.8293584295348335</v>
      </c>
      <c r="AD12" s="68">
        <f t="shared" si="5"/>
        <v>1.2354612380458738</v>
      </c>
      <c r="AE12" s="131"/>
      <c r="AF12" s="131"/>
      <c r="AG12" s="128"/>
    </row>
    <row r="13" spans="1:33" ht="15">
      <c r="A13" s="120">
        <v>5</v>
      </c>
      <c r="B13" s="121" t="s">
        <v>49</v>
      </c>
      <c r="C13" s="121">
        <v>4</v>
      </c>
      <c r="D13" s="50" t="s">
        <v>70</v>
      </c>
      <c r="E13" s="52">
        <v>0.65</v>
      </c>
      <c r="F13" s="94" t="s">
        <v>71</v>
      </c>
      <c r="G13" s="83">
        <v>41639</v>
      </c>
      <c r="H13" s="94" t="s">
        <v>90</v>
      </c>
      <c r="I13" s="53">
        <v>7157376653</v>
      </c>
      <c r="J13" s="53">
        <v>7337793170</v>
      </c>
      <c r="K13" s="53">
        <v>1939908914</v>
      </c>
      <c r="L13" s="53">
        <v>2456784491</v>
      </c>
      <c r="M13" s="54">
        <f t="shared" si="0"/>
        <v>4881008679</v>
      </c>
      <c r="N13" s="53">
        <v>2582307419</v>
      </c>
      <c r="O13" s="53">
        <v>9890670</v>
      </c>
      <c r="P13" s="64">
        <f t="shared" si="1"/>
        <v>3.6895426384952423</v>
      </c>
      <c r="Q13" s="55">
        <f t="shared" si="2"/>
        <v>0.3348124475686196</v>
      </c>
      <c r="R13" s="64">
        <f t="shared" si="6"/>
        <v>261.08518624117477</v>
      </c>
      <c r="S13" s="56">
        <f t="shared" si="3"/>
        <v>5217467739</v>
      </c>
      <c r="T13" s="114">
        <f>+SUMPRODUCT(I13:I14,E13:E14)/SUMPRODUCT(K13:K14,E13:E14)</f>
        <v>4.108090167889762</v>
      </c>
      <c r="U13" s="139">
        <f>SUMPRODUCT(L13:L14,E13:E14)/SUMPRODUCT(J13:J14,E13:E14)</f>
        <v>0.3320064824509943</v>
      </c>
      <c r="V13" s="114">
        <f>+SUMPRODUCT(N13:N14,E13:E14)/SUMPRODUCT(O13:O14,E13:E14)</f>
        <v>271.60366112502385</v>
      </c>
      <c r="W13" s="116">
        <f>+SUM(S13:S14)</f>
        <v>7170315639</v>
      </c>
      <c r="X13" s="118" t="str">
        <f>+IF(Matriz!T13&gt;=Pliegos!$B$14,"SI","NO")</f>
        <v>SI</v>
      </c>
      <c r="Y13" s="119" t="str">
        <f>+IF(Matriz!U13&lt;=Pliegos!$B$15,"SI","NO")</f>
        <v>SI</v>
      </c>
      <c r="Z13" s="118" t="str">
        <f>IF(SUM(R13:R14)=0,"SI",IF(Matriz!V13&gt;=Pliegos!$B$16,"SI","NO"))</f>
        <v>SI</v>
      </c>
      <c r="AA13" s="124" t="str">
        <f>IF(AND(S13&gt;=VLOOKUP(C13,Pliegos!$A$3:$D$11,4,),Matriz!W13&gt;=VLOOKUP(C13,Pliegos!$A$3:$D$11,3,)),"SI","NO")</f>
        <v>SI</v>
      </c>
      <c r="AB13" s="127" t="str">
        <f>IF(ISERROR(SUM(X13:AA14)),"ERROR",IF(COUNTIF(X13:AA14,"NO")&gt;0,"NO HÁBIL","HÁBIL"))</f>
        <v>HÁBIL</v>
      </c>
      <c r="AC13" s="55">
        <f t="shared" si="4"/>
        <v>0.35191880708188455</v>
      </c>
      <c r="AD13" s="55">
        <f t="shared" si="5"/>
        <v>0.5290520031464176</v>
      </c>
      <c r="AE13" s="130" t="str">
        <f>IF(MAX(AC13:AC14)&gt;Pliegos!$B$17,"SI","NO")</f>
        <v>SI</v>
      </c>
      <c r="AF13" s="130" t="str">
        <f>IF(MAX(AD13:AD14)&gt;Pliegos!$B$18,"SI","NO")</f>
        <v>SI</v>
      </c>
      <c r="AG13" s="127" t="str">
        <f>IF(ISERROR(SUM(AE13:AF14)),"ERROR",IF(COUNTIF(AE13:AF14,"NO")&gt;0,"NO HÁBIL","HÁBIL"))</f>
        <v>HÁBIL</v>
      </c>
    </row>
    <row r="14" spans="1:33" ht="15.75" thickBot="1">
      <c r="A14" s="120"/>
      <c r="B14" s="138"/>
      <c r="C14" s="138"/>
      <c r="D14" s="85" t="s">
        <v>58</v>
      </c>
      <c r="E14" s="86">
        <v>0.35</v>
      </c>
      <c r="F14" s="87" t="s">
        <v>72</v>
      </c>
      <c r="G14" s="88">
        <v>41639</v>
      </c>
      <c r="H14" s="87" t="s">
        <v>90</v>
      </c>
      <c r="I14" s="89">
        <v>2096007114</v>
      </c>
      <c r="J14" s="89">
        <v>2096007114</v>
      </c>
      <c r="K14" s="89">
        <v>143159214</v>
      </c>
      <c r="L14" s="89">
        <v>657650136</v>
      </c>
      <c r="M14" s="90">
        <f t="shared" si="0"/>
        <v>1438356978</v>
      </c>
      <c r="N14" s="89">
        <v>381946677</v>
      </c>
      <c r="O14" s="89">
        <v>694906.9</v>
      </c>
      <c r="P14" s="91">
        <f t="shared" si="1"/>
        <v>14.641091239855507</v>
      </c>
      <c r="Q14" s="92">
        <f t="shared" si="2"/>
        <v>0.3137633129235648</v>
      </c>
      <c r="R14" s="91">
        <f t="shared" si="6"/>
        <v>549.6371916871167</v>
      </c>
      <c r="S14" s="93">
        <f t="shared" si="3"/>
        <v>1952847900</v>
      </c>
      <c r="T14" s="114"/>
      <c r="U14" s="139"/>
      <c r="V14" s="114"/>
      <c r="W14" s="116"/>
      <c r="X14" s="118"/>
      <c r="Y14" s="119"/>
      <c r="Z14" s="118"/>
      <c r="AA14" s="124"/>
      <c r="AB14" s="127"/>
      <c r="AC14" s="92">
        <f t="shared" si="4"/>
        <v>0.18222584954451637</v>
      </c>
      <c r="AD14" s="92">
        <f t="shared" si="5"/>
        <v>0.2655437299932924</v>
      </c>
      <c r="AE14" s="130"/>
      <c r="AF14" s="130"/>
      <c r="AG14" s="127"/>
    </row>
    <row r="15" spans="1:33" ht="15">
      <c r="A15" s="140">
        <v>6</v>
      </c>
      <c r="B15" s="142" t="s">
        <v>77</v>
      </c>
      <c r="C15" s="142">
        <v>4</v>
      </c>
      <c r="D15" s="35" t="s">
        <v>59</v>
      </c>
      <c r="E15" s="73">
        <v>0.51</v>
      </c>
      <c r="F15" s="20" t="s">
        <v>81</v>
      </c>
      <c r="G15" s="80">
        <v>41639</v>
      </c>
      <c r="H15" s="20" t="s">
        <v>90</v>
      </c>
      <c r="I15" s="70">
        <v>12112471000</v>
      </c>
      <c r="J15" s="70">
        <v>13602216000</v>
      </c>
      <c r="K15" s="70">
        <v>6621619000</v>
      </c>
      <c r="L15" s="70">
        <v>6621619000</v>
      </c>
      <c r="M15" s="10">
        <f t="shared" si="0"/>
        <v>6980597000</v>
      </c>
      <c r="N15" s="70">
        <v>3405967000</v>
      </c>
      <c r="O15" s="70">
        <v>17726958</v>
      </c>
      <c r="P15" s="11">
        <f t="shared" si="1"/>
        <v>1.8292310385118806</v>
      </c>
      <c r="Q15" s="67">
        <f t="shared" si="2"/>
        <v>0.48680442951354397</v>
      </c>
      <c r="R15" s="11">
        <f t="shared" si="6"/>
        <v>192.1348829280241</v>
      </c>
      <c r="S15" s="15">
        <f t="shared" si="3"/>
        <v>5490852000</v>
      </c>
      <c r="T15" s="132">
        <f>+SUMPRODUCT(I15:I17,E15:E17)/SUMPRODUCT(K15:K17,E15:E17)</f>
        <v>1.9339857697040388</v>
      </c>
      <c r="U15" s="144">
        <f>SUMPRODUCT(L15:L17,E15:E17)/SUMPRODUCT(J15:J17,E15:E17)</f>
        <v>0.44286151236013804</v>
      </c>
      <c r="V15" s="132">
        <f>+SUMPRODUCT(N15:N17,E15:E17)/SUMPRODUCT(O15:O17,E15:E17)</f>
        <v>134.41834227661408</v>
      </c>
      <c r="W15" s="133">
        <f>+SUM(S15:S17)</f>
        <v>9150051701</v>
      </c>
      <c r="X15" s="134" t="str">
        <f>+IF(Matriz!T15&gt;=Pliegos!$B$14,"SI","NO")</f>
        <v>SI</v>
      </c>
      <c r="Y15" s="136" t="str">
        <f>+IF(Matriz!U15&lt;=Pliegos!$B$15,"SI","NO")</f>
        <v>SI</v>
      </c>
      <c r="Z15" s="134" t="str">
        <f>+IF(SUM(R15:R17)=0,"SI",IF(Matriz!V15&gt;=Pliegos!$B$16,"SI","NO"))</f>
        <v>SI</v>
      </c>
      <c r="AA15" s="123" t="str">
        <f>IF(AND(S15&gt;=VLOOKUP(C15,Pliegos!$A$3:$D$11,4,),Matriz!W15&gt;=VLOOKUP(C15,Pliegos!$A$3:$D$11,3,)),"SI","NO")</f>
        <v>SI</v>
      </c>
      <c r="AB15" s="126" t="str">
        <f>IF(ISERROR(SUM(X15:AA17)),"ERROR",IF(COUNTIF(X15:AA17,"NO")&gt;0,"NO HÁBIL","HÁBIL"))</f>
        <v>HÁBIL</v>
      </c>
      <c r="AC15" s="67">
        <f t="shared" si="4"/>
        <v>0.2503979498634634</v>
      </c>
      <c r="AD15" s="67">
        <f t="shared" si="5"/>
        <v>0.48791915648475337</v>
      </c>
      <c r="AE15" s="129" t="str">
        <f>IF(MAX(AC15:AC17)&gt;Pliegos!$B$17,"SI","NO")</f>
        <v>SI</v>
      </c>
      <c r="AF15" s="129" t="str">
        <f>IF(MAX(AD15:AD17)&gt;Pliegos!$B$18,"SI","NO")</f>
        <v>SI</v>
      </c>
      <c r="AG15" s="126" t="str">
        <f>IF(ISERROR(SUM(AE15:AF17)),"ERROR",IF(COUNTIF(AE15:AF17,"NO")&gt;0,"NO HÁBIL","HÁBIL"))</f>
        <v>HÁBIL</v>
      </c>
    </row>
    <row r="16" spans="1:33" ht="15">
      <c r="A16" s="120"/>
      <c r="B16" s="122"/>
      <c r="C16" s="122"/>
      <c r="D16" s="74" t="s">
        <v>78</v>
      </c>
      <c r="E16" s="75">
        <v>0.24</v>
      </c>
      <c r="F16" s="23" t="s">
        <v>79</v>
      </c>
      <c r="G16" s="81">
        <v>41639</v>
      </c>
      <c r="H16" s="23" t="s">
        <v>90</v>
      </c>
      <c r="I16" s="71">
        <v>5718584447</v>
      </c>
      <c r="J16" s="71">
        <v>7846736907</v>
      </c>
      <c r="K16" s="71">
        <v>2264648491</v>
      </c>
      <c r="L16" s="71">
        <v>2278353906</v>
      </c>
      <c r="M16" s="16">
        <f t="shared" si="0"/>
        <v>5568383001</v>
      </c>
      <c r="N16" s="71">
        <v>833361202</v>
      </c>
      <c r="O16" s="71">
        <v>22167177</v>
      </c>
      <c r="P16" s="13">
        <f t="shared" si="1"/>
        <v>2.525153227852525</v>
      </c>
      <c r="Q16" s="69">
        <f t="shared" si="2"/>
        <v>0.290356862094803</v>
      </c>
      <c r="R16" s="13">
        <f t="shared" si="6"/>
        <v>37.59437667683169</v>
      </c>
      <c r="S16" s="30">
        <f t="shared" si="3"/>
        <v>3453935956</v>
      </c>
      <c r="T16" s="114"/>
      <c r="U16" s="139"/>
      <c r="V16" s="114"/>
      <c r="W16" s="116"/>
      <c r="X16" s="118"/>
      <c r="Y16" s="119"/>
      <c r="Z16" s="118"/>
      <c r="AA16" s="124"/>
      <c r="AB16" s="127"/>
      <c r="AC16" s="69">
        <f t="shared" si="4"/>
        <v>0.10620480995820904</v>
      </c>
      <c r="AD16" s="69">
        <f t="shared" si="5"/>
        <v>0.14965946161575822</v>
      </c>
      <c r="AE16" s="130"/>
      <c r="AF16" s="130"/>
      <c r="AG16" s="127"/>
    </row>
    <row r="17" spans="1:33" ht="15.75" thickBot="1">
      <c r="A17" s="141"/>
      <c r="B17" s="143"/>
      <c r="C17" s="143"/>
      <c r="D17" s="76" t="s">
        <v>60</v>
      </c>
      <c r="E17" s="77">
        <v>0.25</v>
      </c>
      <c r="F17" s="65" t="s">
        <v>80</v>
      </c>
      <c r="G17" s="84">
        <v>41639</v>
      </c>
      <c r="H17" s="65" t="s">
        <v>90</v>
      </c>
      <c r="I17" s="72">
        <v>286058449</v>
      </c>
      <c r="J17" s="72">
        <v>341750932</v>
      </c>
      <c r="K17" s="72">
        <v>80794704</v>
      </c>
      <c r="L17" s="72">
        <v>80794704</v>
      </c>
      <c r="M17" s="31">
        <f t="shared" si="0"/>
        <v>260956228</v>
      </c>
      <c r="N17" s="72">
        <v>22619241</v>
      </c>
      <c r="O17" s="72">
        <v>367217.36</v>
      </c>
      <c r="P17" s="63">
        <f t="shared" si="1"/>
        <v>3.5405594034975363</v>
      </c>
      <c r="Q17" s="68">
        <f t="shared" si="2"/>
        <v>0.2364139975483666</v>
      </c>
      <c r="R17" s="63">
        <f t="shared" si="6"/>
        <v>61.59632812566378</v>
      </c>
      <c r="S17" s="28">
        <f t="shared" si="3"/>
        <v>205263745</v>
      </c>
      <c r="T17" s="115"/>
      <c r="U17" s="145"/>
      <c r="V17" s="115"/>
      <c r="W17" s="117"/>
      <c r="X17" s="135"/>
      <c r="Y17" s="137"/>
      <c r="Z17" s="135"/>
      <c r="AA17" s="125"/>
      <c r="AB17" s="128"/>
      <c r="AC17" s="68">
        <f t="shared" si="4"/>
        <v>0.0661863330339067</v>
      </c>
      <c r="AD17" s="68">
        <f t="shared" si="5"/>
        <v>0.08667829533464899</v>
      </c>
      <c r="AE17" s="131"/>
      <c r="AF17" s="131"/>
      <c r="AG17" s="128"/>
    </row>
    <row r="18" spans="1:33" ht="15">
      <c r="A18" s="120">
        <v>7</v>
      </c>
      <c r="B18" s="121" t="s">
        <v>50</v>
      </c>
      <c r="C18" s="121">
        <v>4</v>
      </c>
      <c r="D18" s="50" t="s">
        <v>61</v>
      </c>
      <c r="E18" s="52">
        <v>0.55</v>
      </c>
      <c r="F18" s="94" t="s">
        <v>83</v>
      </c>
      <c r="G18" s="83">
        <v>41639</v>
      </c>
      <c r="H18" s="94" t="s">
        <v>90</v>
      </c>
      <c r="I18" s="53">
        <v>4933096892.43</v>
      </c>
      <c r="J18" s="53">
        <v>6488885346.73</v>
      </c>
      <c r="K18" s="53">
        <v>1787811316.79</v>
      </c>
      <c r="L18" s="53">
        <v>2649996215.79</v>
      </c>
      <c r="M18" s="54">
        <f t="shared" si="0"/>
        <v>3838889130.9399996</v>
      </c>
      <c r="N18" s="53">
        <v>608822325.08</v>
      </c>
      <c r="O18" s="53">
        <v>211125397.03</v>
      </c>
      <c r="P18" s="64">
        <f t="shared" si="1"/>
        <v>2.75929391770902</v>
      </c>
      <c r="Q18" s="55">
        <f t="shared" si="2"/>
        <v>0.4083900507080828</v>
      </c>
      <c r="R18" s="64">
        <f t="shared" si="6"/>
        <v>2.8837000836687072</v>
      </c>
      <c r="S18" s="96">
        <f t="shared" si="3"/>
        <v>3145285575.6400003</v>
      </c>
      <c r="T18" s="114">
        <f>+SUMPRODUCT(I18:I20,E18:E20)/SUMPRODUCT(K18:K20,E18:E20)</f>
        <v>2.6769080779724614</v>
      </c>
      <c r="U18" s="114">
        <f>SUMPRODUCT(L18:L20,E18:E20)/SUMPRODUCT(J18:J20,E18:E20)</f>
        <v>0.46014624194416315</v>
      </c>
      <c r="V18" s="114">
        <f>+SUMPRODUCT(N18:N20,E18:E20)/SUMPRODUCT(O18:O20,E18:E20)</f>
        <v>3.3703146919218834</v>
      </c>
      <c r="W18" s="116">
        <f>+SUM(S18:S20)</f>
        <v>7125400964.559999</v>
      </c>
      <c r="X18" s="118" t="str">
        <f>+IF(Matriz!T18&gt;=Pliegos!$B$14,"SI","NO")</f>
        <v>SI</v>
      </c>
      <c r="Y18" s="119" t="str">
        <f>+IF(Matriz!U18&lt;=Pliegos!$B$15,"SI","NO")</f>
        <v>SI</v>
      </c>
      <c r="Z18" s="118" t="str">
        <f>+IF(SUM(R18:R20)=0,"SI",IF(Matriz!V18&gt;=Pliegos!$B$16,"SI","NO"))</f>
        <v>SI</v>
      </c>
      <c r="AA18" s="124" t="str">
        <f>IF(AND(S18&gt;=VLOOKUP(C18,Pliegos!$A$3:$D$11,4,),Matriz!W18&gt;=VLOOKUP(C18,Pliegos!$A$3:$D$11,3,)),"SI","NO")</f>
        <v>SI</v>
      </c>
      <c r="AB18" s="127" t="str">
        <f>IF(ISERROR(SUM(X18:AA20)),"ERROR",IF(COUNTIF(X18:AA20,"NO")&gt;0,"NO HÁBIL","HÁBIL"))</f>
        <v>HÁBIL</v>
      </c>
      <c r="AC18" s="55">
        <f t="shared" si="4"/>
        <v>0.0938254095345989</v>
      </c>
      <c r="AD18" s="55">
        <f t="shared" si="5"/>
        <v>0.1585933597751291</v>
      </c>
      <c r="AE18" s="130" t="str">
        <f>IF(MAX(AC18:AC20)&gt;Pliegos!$B$17,"SI","NO")</f>
        <v>SI</v>
      </c>
      <c r="AF18" s="130" t="str">
        <f>IF(MAX(AD18:AD20)&gt;Pliegos!$B$18,"SI","NO")</f>
        <v>SI</v>
      </c>
      <c r="AG18" s="127" t="str">
        <f>IF(ISERROR(SUM(AE18:AF20)),"ERROR",IF(COUNTIF(AE18:AF20,"NO")&gt;0,"NO HÁBIL","HÁBIL"))</f>
        <v>HÁBIL</v>
      </c>
    </row>
    <row r="19" spans="1:33" ht="15">
      <c r="A19" s="120"/>
      <c r="B19" s="122"/>
      <c r="C19" s="122"/>
      <c r="D19" s="21" t="s">
        <v>62</v>
      </c>
      <c r="E19" s="22">
        <v>0.33</v>
      </c>
      <c r="F19" s="23" t="s">
        <v>84</v>
      </c>
      <c r="G19" s="81">
        <v>41639</v>
      </c>
      <c r="H19" s="23" t="s">
        <v>90</v>
      </c>
      <c r="I19" s="18">
        <v>3085536053.89</v>
      </c>
      <c r="J19" s="18">
        <v>3360873199.78</v>
      </c>
      <c r="K19" s="18">
        <v>1535084913.63</v>
      </c>
      <c r="L19" s="18">
        <v>1999527620.63</v>
      </c>
      <c r="M19" s="16">
        <f t="shared" si="0"/>
        <v>1361345579.15</v>
      </c>
      <c r="N19" s="18">
        <v>423142103.06</v>
      </c>
      <c r="O19" s="71">
        <v>53274478</v>
      </c>
      <c r="P19" s="13">
        <f t="shared" si="1"/>
        <v>2.0100100173570614</v>
      </c>
      <c r="Q19" s="14">
        <f t="shared" si="2"/>
        <v>0.5949428918534884</v>
      </c>
      <c r="R19" s="13">
        <f t="shared" si="6"/>
        <v>7.942679477028381</v>
      </c>
      <c r="S19" s="24">
        <f t="shared" si="3"/>
        <v>1550451140.2599998</v>
      </c>
      <c r="T19" s="114"/>
      <c r="U19" s="114"/>
      <c r="V19" s="114"/>
      <c r="W19" s="116"/>
      <c r="X19" s="118"/>
      <c r="Y19" s="119"/>
      <c r="Z19" s="118"/>
      <c r="AA19" s="124"/>
      <c r="AB19" s="127"/>
      <c r="AC19" s="14">
        <f t="shared" si="4"/>
        <v>0.12590243008504412</v>
      </c>
      <c r="AD19" s="14">
        <f t="shared" si="5"/>
        <v>0.3108263688079866</v>
      </c>
      <c r="AE19" s="130"/>
      <c r="AF19" s="130"/>
      <c r="AG19" s="127"/>
    </row>
    <row r="20" spans="1:33" ht="15.75" thickBot="1">
      <c r="A20" s="120"/>
      <c r="B20" s="122"/>
      <c r="C20" s="122"/>
      <c r="D20" s="21" t="s">
        <v>82</v>
      </c>
      <c r="E20" s="22">
        <v>0.12</v>
      </c>
      <c r="F20" s="23" t="s">
        <v>85</v>
      </c>
      <c r="G20" s="81">
        <v>41639</v>
      </c>
      <c r="H20" s="23" t="s">
        <v>90</v>
      </c>
      <c r="I20" s="18">
        <v>2602271080.6</v>
      </c>
      <c r="J20" s="18">
        <v>3909297699.6</v>
      </c>
      <c r="K20" s="18">
        <v>172606831.94</v>
      </c>
      <c r="L20" s="18">
        <v>2092270537.86</v>
      </c>
      <c r="M20" s="16">
        <f t="shared" si="0"/>
        <v>1817027161.74</v>
      </c>
      <c r="N20" s="18">
        <v>415769498.46</v>
      </c>
      <c r="O20" s="71">
        <v>182406231.11</v>
      </c>
      <c r="P20" s="13">
        <f t="shared" si="1"/>
        <v>15.07629246972436</v>
      </c>
      <c r="Q20" s="14">
        <f t="shared" si="2"/>
        <v>0.5352036858369935</v>
      </c>
      <c r="R20" s="13">
        <f t="shared" si="6"/>
        <v>2.2793601727852724</v>
      </c>
      <c r="S20" s="24">
        <f t="shared" si="3"/>
        <v>2429664248.66</v>
      </c>
      <c r="T20" s="115"/>
      <c r="U20" s="115"/>
      <c r="V20" s="115"/>
      <c r="W20" s="117"/>
      <c r="X20" s="118"/>
      <c r="Y20" s="119"/>
      <c r="Z20" s="118"/>
      <c r="AA20" s="124"/>
      <c r="AB20" s="127"/>
      <c r="AC20" s="14">
        <f t="shared" si="4"/>
        <v>0.10635401302452396</v>
      </c>
      <c r="AD20" s="14">
        <f t="shared" si="5"/>
        <v>0.2288185378923316</v>
      </c>
      <c r="AE20" s="130"/>
      <c r="AF20" s="130"/>
      <c r="AG20" s="127"/>
    </row>
    <row r="21" spans="1:33" s="25" customFormat="1" ht="15.75" thickBot="1">
      <c r="A21" s="45">
        <v>8</v>
      </c>
      <c r="B21" s="46" t="s">
        <v>88</v>
      </c>
      <c r="C21" s="37">
        <v>4</v>
      </c>
      <c r="D21" s="51" t="s">
        <v>88</v>
      </c>
      <c r="E21" s="36">
        <v>1</v>
      </c>
      <c r="F21" s="58" t="s">
        <v>89</v>
      </c>
      <c r="G21" s="80">
        <v>41639</v>
      </c>
      <c r="H21" s="58" t="s">
        <v>90</v>
      </c>
      <c r="I21" s="32">
        <v>10528706354</v>
      </c>
      <c r="J21" s="32">
        <v>12108687454</v>
      </c>
      <c r="K21" s="32">
        <v>6260446739</v>
      </c>
      <c r="L21" s="32">
        <v>6260446739</v>
      </c>
      <c r="M21" s="10">
        <f t="shared" si="0"/>
        <v>5848240715</v>
      </c>
      <c r="N21" s="32">
        <v>2302316558</v>
      </c>
      <c r="O21" s="70">
        <v>18002050</v>
      </c>
      <c r="P21" s="11">
        <f t="shared" si="1"/>
        <v>1.681781954698297</v>
      </c>
      <c r="Q21" s="26">
        <f t="shared" si="2"/>
        <v>0.5170210861237413</v>
      </c>
      <c r="R21" s="11">
        <f t="shared" si="6"/>
        <v>127.8919099769193</v>
      </c>
      <c r="S21" s="15">
        <f t="shared" si="3"/>
        <v>4268259615</v>
      </c>
      <c r="T21" s="47">
        <f>+SUMPRODUCT(I21:I21,E21:E21)/SUMPRODUCT(K21:K21,E21:E21)</f>
        <v>1.681781954698297</v>
      </c>
      <c r="U21" s="48">
        <f>SUMPRODUCT(L21:L21,E21:E21)/SUMPRODUCT(J21:J21,E21:E21)</f>
        <v>0.5170210861237413</v>
      </c>
      <c r="V21" s="47">
        <f>+SUMPRODUCT(N21:N21,E21:E21)/SUMPRODUCT(O21:O21,E21:E21)</f>
        <v>127.8919099769193</v>
      </c>
      <c r="W21" s="49">
        <f>+SUM(S21:S21)</f>
        <v>4268259615</v>
      </c>
      <c r="X21" s="42" t="str">
        <f>IF(Matriz!T21&gt;=Pliegos!$B$14,"SI","NO")</f>
        <v>SI</v>
      </c>
      <c r="Y21" s="42" t="str">
        <f>IF(Matriz!U21&lt;=Pliegos!$B$15,"SI","NO")</f>
        <v>SI</v>
      </c>
      <c r="Z21" s="42" t="str">
        <f>+IF(SUM(R21)=0,"SI",IF(Matriz!V21&gt;=Pliegos!$B$16,"SI","NO"))</f>
        <v>SI</v>
      </c>
      <c r="AA21" s="43" t="str">
        <f>IF(AND(S21&gt;=VLOOKUP(C21,Pliegos!$A$3:$D$11,4,),Matriz!W21&gt;=VLOOKUP(C21,Pliegos!$A$3:$D$11,3,)),"SI","NO")</f>
        <v>SI</v>
      </c>
      <c r="AB21" s="44" t="str">
        <f>IF(ISERROR(SUM(X21:AA21)),"ERROR",IF(COUNTIF(X21:AA21,"NO")&gt;0,"NO HÁBIL","HÁBIL"))</f>
        <v>HÁBIL</v>
      </c>
      <c r="AC21" s="26">
        <f t="shared" si="4"/>
        <v>0.19013758235534023</v>
      </c>
      <c r="AD21" s="26">
        <f t="shared" si="5"/>
        <v>0.3936767773759463</v>
      </c>
      <c r="AE21" s="57" t="str">
        <f>IF(MAX(AC21:AC21)&gt;Pliegos!$B$17,"SI","NO")</f>
        <v>SI</v>
      </c>
      <c r="AF21" s="57" t="str">
        <f>IF(MAX(AD21:AD21)&gt;Pliegos!$B$18,"SI","NO")</f>
        <v>SI</v>
      </c>
      <c r="AG21" s="44" t="str">
        <f>IF(ISERROR(SUM(AE21:AF21)),"ERROR",IF(COUNTIF(AE21:AF21,"NO")&gt;0,"NO HÁBIL","HÁBIL"))</f>
        <v>HÁBIL</v>
      </c>
    </row>
    <row r="22" spans="1:33" s="25" customFormat="1" ht="15">
      <c r="A22" s="140">
        <v>9</v>
      </c>
      <c r="B22" s="142" t="s">
        <v>91</v>
      </c>
      <c r="C22" s="182">
        <v>4</v>
      </c>
      <c r="D22" s="35" t="s">
        <v>92</v>
      </c>
      <c r="E22" s="36">
        <v>0.51</v>
      </c>
      <c r="F22" s="59" t="s">
        <v>93</v>
      </c>
      <c r="G22" s="82">
        <v>41639</v>
      </c>
      <c r="H22" s="59" t="s">
        <v>90</v>
      </c>
      <c r="I22" s="32">
        <v>6929429443</v>
      </c>
      <c r="J22" s="32">
        <v>8583532464</v>
      </c>
      <c r="K22" s="32">
        <v>991434238</v>
      </c>
      <c r="L22" s="32">
        <v>3333011309</v>
      </c>
      <c r="M22" s="10">
        <f t="shared" si="0"/>
        <v>5250521155</v>
      </c>
      <c r="N22" s="32">
        <v>1451285996</v>
      </c>
      <c r="O22" s="70">
        <v>92510818</v>
      </c>
      <c r="P22" s="11">
        <f t="shared" si="1"/>
        <v>6.98929810713275</v>
      </c>
      <c r="Q22" s="26">
        <f t="shared" si="2"/>
        <v>0.38830298865634955</v>
      </c>
      <c r="R22" s="11">
        <f t="shared" si="6"/>
        <v>15.687743632317682</v>
      </c>
      <c r="S22" s="15">
        <f t="shared" si="3"/>
        <v>5937995205</v>
      </c>
      <c r="T22" s="132">
        <f>+SUMPRODUCT(I22:I24,E22:E24)/SUMPRODUCT(K22:K24,E22:E24)</f>
        <v>4.634848889774671</v>
      </c>
      <c r="U22" s="144">
        <f>SUMPRODUCT(L22:L24,E22:E24)/SUMPRODUCT(J22:J24,E22:E24)</f>
        <v>0.3950854097217831</v>
      </c>
      <c r="V22" s="132">
        <f>+SUMPRODUCT(N22:N24,E22:E24)/SUMPRODUCT(O22:O24,E22:E24)</f>
        <v>20.545532099395086</v>
      </c>
      <c r="W22" s="133">
        <f>+SUM(S22:S24)</f>
        <v>8528355398</v>
      </c>
      <c r="X22" s="134" t="str">
        <f>+IF(Matriz!T22&gt;=Pliegos!$B$14,"SI","NO")</f>
        <v>SI</v>
      </c>
      <c r="Y22" s="136" t="str">
        <f>+IF(Matriz!U22&lt;=Pliegos!$B$15,"SI","NO")</f>
        <v>SI</v>
      </c>
      <c r="Z22" s="134" t="str">
        <f>+IF(SUM(R22:R24)=0,"SI",IF(Matriz!V22&gt;=Pliegos!$B$16,"SI","NO"))</f>
        <v>SI</v>
      </c>
      <c r="AA22" s="123" t="str">
        <f>IF(AND(S22&gt;=VLOOKUP(C22,Pliegos!$A$3:$D$11,4,),Matriz!W22&gt;=VLOOKUP(C22,Pliegos!$A$3:$D$11,3,)),"SI","NO")</f>
        <v>SI</v>
      </c>
      <c r="AB22" s="126" t="str">
        <f>IF(ISERROR(SUM(X22:AA24)),"ERROR",IF(COUNTIF(X22:AA24,"NO")&gt;0,"NO HÁBIL","HÁBIL"))</f>
        <v>HÁBIL</v>
      </c>
      <c r="AC22" s="26">
        <f t="shared" si="4"/>
        <v>0.16907794105594706</v>
      </c>
      <c r="AD22" s="26">
        <f t="shared" si="5"/>
        <v>0.2764079894465257</v>
      </c>
      <c r="AE22" s="129" t="str">
        <f>IF(MAX(AC22:AC24)&gt;Pliegos!$B$17,"SI","NO")</f>
        <v>SI</v>
      </c>
      <c r="AF22" s="129" t="str">
        <f>IF(MAX(AD22:AD24)&gt;Pliegos!$B$18,"SI","NO")</f>
        <v>SI</v>
      </c>
      <c r="AG22" s="126" t="str">
        <f>IF(ISERROR(SUM(AE22:AF24)),"ERROR",IF(COUNTIF(AE22:AF24,"NO")&gt;0,"NO HÁBIL","HÁBIL"))</f>
        <v>HÁBIL</v>
      </c>
    </row>
    <row r="23" spans="1:33" s="25" customFormat="1" ht="15">
      <c r="A23" s="120"/>
      <c r="B23" s="122"/>
      <c r="C23" s="183"/>
      <c r="D23" s="38" t="s">
        <v>94</v>
      </c>
      <c r="E23" s="39">
        <v>0.24</v>
      </c>
      <c r="F23" s="60" t="s">
        <v>95</v>
      </c>
      <c r="G23" s="81">
        <v>41639</v>
      </c>
      <c r="H23" s="60" t="s">
        <v>90</v>
      </c>
      <c r="I23" s="33">
        <v>3162466921</v>
      </c>
      <c r="J23" s="33">
        <v>3330475152</v>
      </c>
      <c r="K23" s="33">
        <v>1195270943</v>
      </c>
      <c r="L23" s="33">
        <v>1195270943</v>
      </c>
      <c r="M23" s="16">
        <f>+J23-L23</f>
        <v>2135204209</v>
      </c>
      <c r="N23" s="33">
        <v>907263184</v>
      </c>
      <c r="O23" s="71">
        <v>1114288</v>
      </c>
      <c r="P23" s="13">
        <f t="shared" si="1"/>
        <v>2.6458159461841784</v>
      </c>
      <c r="Q23" s="29">
        <f t="shared" si="2"/>
        <v>0.35888901386404937</v>
      </c>
      <c r="R23" s="13">
        <f t="shared" si="6"/>
        <v>814.2088795715291</v>
      </c>
      <c r="S23" s="30">
        <f t="shared" si="3"/>
        <v>1967195978</v>
      </c>
      <c r="T23" s="114"/>
      <c r="U23" s="139"/>
      <c r="V23" s="114"/>
      <c r="W23" s="116"/>
      <c r="X23" s="118"/>
      <c r="Y23" s="119"/>
      <c r="Z23" s="118"/>
      <c r="AA23" s="124"/>
      <c r="AB23" s="127"/>
      <c r="AC23" s="29">
        <f t="shared" si="4"/>
        <v>0.27241253652806113</v>
      </c>
      <c r="AD23" s="29">
        <f t="shared" si="5"/>
        <v>0.42490698555943135</v>
      </c>
      <c r="AE23" s="130"/>
      <c r="AF23" s="130"/>
      <c r="AG23" s="127"/>
    </row>
    <row r="24" spans="1:33" s="25" customFormat="1" ht="15.75" thickBot="1">
      <c r="A24" s="120"/>
      <c r="B24" s="122"/>
      <c r="C24" s="183"/>
      <c r="D24" s="40" t="s">
        <v>96</v>
      </c>
      <c r="E24" s="39">
        <v>0.25</v>
      </c>
      <c r="F24" s="61" t="s">
        <v>97</v>
      </c>
      <c r="G24" s="83">
        <v>41639</v>
      </c>
      <c r="H24" s="61" t="s">
        <v>90</v>
      </c>
      <c r="I24" s="33">
        <v>1476779524</v>
      </c>
      <c r="J24" s="33">
        <v>1567061695</v>
      </c>
      <c r="K24" s="33">
        <v>853615309</v>
      </c>
      <c r="L24" s="33">
        <v>853615309</v>
      </c>
      <c r="M24" s="16">
        <f t="shared" si="0"/>
        <v>713446386</v>
      </c>
      <c r="N24" s="33">
        <v>396444887</v>
      </c>
      <c r="O24" s="71">
        <v>15997043</v>
      </c>
      <c r="P24" s="13">
        <f t="shared" si="1"/>
        <v>1.7300293333890993</v>
      </c>
      <c r="Q24" s="29">
        <f t="shared" si="2"/>
        <v>0.544723485822937</v>
      </c>
      <c r="R24" s="13">
        <f t="shared" si="6"/>
        <v>24.782385532126156</v>
      </c>
      <c r="S24" s="30">
        <f t="shared" si="3"/>
        <v>623164215</v>
      </c>
      <c r="T24" s="114"/>
      <c r="U24" s="139"/>
      <c r="V24" s="114"/>
      <c r="W24" s="116"/>
      <c r="X24" s="118"/>
      <c r="Y24" s="119"/>
      <c r="Z24" s="118"/>
      <c r="AA24" s="124"/>
      <c r="AB24" s="127"/>
      <c r="AC24" s="29">
        <f t="shared" si="4"/>
        <v>0.25298613849405593</v>
      </c>
      <c r="AD24" s="29">
        <f t="shared" si="5"/>
        <v>0.5556757939761994</v>
      </c>
      <c r="AE24" s="131"/>
      <c r="AF24" s="131"/>
      <c r="AG24" s="127"/>
    </row>
    <row r="25" spans="1:33" s="25" customFormat="1" ht="15">
      <c r="A25" s="140">
        <v>10</v>
      </c>
      <c r="B25" s="142" t="s">
        <v>98</v>
      </c>
      <c r="C25" s="182">
        <v>4</v>
      </c>
      <c r="D25" s="35" t="s">
        <v>99</v>
      </c>
      <c r="E25" s="36">
        <v>0.6</v>
      </c>
      <c r="F25" s="59" t="s">
        <v>100</v>
      </c>
      <c r="G25" s="82">
        <v>41639</v>
      </c>
      <c r="H25" s="59" t="s">
        <v>90</v>
      </c>
      <c r="I25" s="32">
        <v>4227234476</v>
      </c>
      <c r="J25" s="32">
        <v>4420425395</v>
      </c>
      <c r="K25" s="32">
        <v>947197352</v>
      </c>
      <c r="L25" s="32">
        <v>3381365561</v>
      </c>
      <c r="M25" s="10">
        <f t="shared" si="0"/>
        <v>1039059834</v>
      </c>
      <c r="N25" s="32">
        <v>69003984</v>
      </c>
      <c r="O25" s="70">
        <v>101386</v>
      </c>
      <c r="P25" s="11">
        <f t="shared" si="1"/>
        <v>4.4628867121241695</v>
      </c>
      <c r="Q25" s="26">
        <f t="shared" si="2"/>
        <v>0.7649412124056445</v>
      </c>
      <c r="R25" s="11">
        <f t="shared" si="6"/>
        <v>680.6066320793798</v>
      </c>
      <c r="S25" s="15">
        <f t="shared" si="3"/>
        <v>3280037124</v>
      </c>
      <c r="T25" s="132">
        <f>+SUMPRODUCT(I25:I26,E25:E26)/SUMPRODUCT(K25:K26,E25:E26)</f>
        <v>4.10183731401186</v>
      </c>
      <c r="U25" s="144">
        <f>SUMPRODUCT(L25:L26,E25:E26)/SUMPRODUCT(J25:J26,E25:E26)</f>
        <v>0.708560761310735</v>
      </c>
      <c r="V25" s="132">
        <f>+SUMPRODUCT(N25:N26,E25:E26)/SUMPRODUCT(O25:O26,E25:E26)</f>
        <v>5.092946655614071</v>
      </c>
      <c r="W25" s="133">
        <f>+SUM(S25:S26)</f>
        <v>4488818124</v>
      </c>
      <c r="X25" s="134" t="str">
        <f>+IF(Matriz!T25&gt;=Pliegos!$B$14,"SI","NO")</f>
        <v>SI</v>
      </c>
      <c r="Y25" s="136" t="str">
        <f>+IF(Matriz!U25&lt;=Pliegos!$B$15,"SI","NO")</f>
        <v>SI</v>
      </c>
      <c r="Z25" s="134" t="str">
        <f>IF(SUM(R25:R26)=0,"SI",IF(Matriz!V25&gt;=Pliegos!$B$16,"SI","NO"))</f>
        <v>SI</v>
      </c>
      <c r="AA25" s="123" t="str">
        <f>IF(AND(S25&gt;=VLOOKUP(C25,Pliegos!$A$3:$D$11,4,),Matriz!W25&gt;=VLOOKUP(C25,Pliegos!$A$3:$D$11,3,)),"SI","NO")</f>
        <v>SI</v>
      </c>
      <c r="AB25" s="126" t="str">
        <f>IF(ISERROR(SUM(X25:AA26)),"ERROR",IF(COUNTIF(X25:AA26,"NO")&gt;0,"NO HÁBIL","HÁBIL"))</f>
        <v>HÁBIL</v>
      </c>
      <c r="AC25" s="26">
        <f t="shared" si="4"/>
        <v>0.015610258704524522</v>
      </c>
      <c r="AD25" s="26">
        <f t="shared" si="5"/>
        <v>0.06641001965628864</v>
      </c>
      <c r="AE25" s="129" t="str">
        <f>IF(MAX(AC25:AC26)&gt;Pliegos!$B$17,"SI","NO")</f>
        <v>SI</v>
      </c>
      <c r="AF25" s="129" t="str">
        <f>IF(MAX(AD25:AD26)&gt;Pliegos!$B$18,"SI","NO")</f>
        <v>SI</v>
      </c>
      <c r="AG25" s="126" t="str">
        <f>IF(ISERROR(SUM(AE25:AF26)),"ERROR",IF(COUNTIF(AE25:AF26,"NO")&gt;0,"NO HÁBIL","HÁBIL"))</f>
        <v>HÁBIL</v>
      </c>
    </row>
    <row r="26" spans="1:33" s="25" customFormat="1" ht="15.75" thickBot="1">
      <c r="A26" s="120"/>
      <c r="B26" s="122"/>
      <c r="C26" s="183"/>
      <c r="D26" s="40" t="s">
        <v>101</v>
      </c>
      <c r="E26" s="39">
        <v>0.4</v>
      </c>
      <c r="F26" s="60" t="s">
        <v>102</v>
      </c>
      <c r="G26" s="81">
        <v>41639</v>
      </c>
      <c r="H26" s="60" t="s">
        <v>90</v>
      </c>
      <c r="I26" s="33">
        <v>1763858000</v>
      </c>
      <c r="J26" s="33">
        <v>2518160000</v>
      </c>
      <c r="K26" s="33">
        <v>555077000</v>
      </c>
      <c r="L26" s="33">
        <v>1410431000</v>
      </c>
      <c r="M26" s="16">
        <f t="shared" si="0"/>
        <v>1107729000</v>
      </c>
      <c r="N26" s="33">
        <v>244908000</v>
      </c>
      <c r="O26" s="71">
        <v>68259000</v>
      </c>
      <c r="P26" s="13">
        <f t="shared" si="1"/>
        <v>3.1776816549775977</v>
      </c>
      <c r="Q26" s="29">
        <f t="shared" si="2"/>
        <v>0.5601038059535534</v>
      </c>
      <c r="R26" s="13">
        <f t="shared" si="6"/>
        <v>3.5879224717619653</v>
      </c>
      <c r="S26" s="30">
        <f t="shared" si="3"/>
        <v>1208781000</v>
      </c>
      <c r="T26" s="114"/>
      <c r="U26" s="139"/>
      <c r="V26" s="114"/>
      <c r="W26" s="116"/>
      <c r="X26" s="118"/>
      <c r="Y26" s="119"/>
      <c r="Z26" s="118"/>
      <c r="AA26" s="124"/>
      <c r="AB26" s="127"/>
      <c r="AC26" s="29">
        <f t="shared" si="4"/>
        <v>0.09725672713409791</v>
      </c>
      <c r="AD26" s="29">
        <f t="shared" si="5"/>
        <v>0.22109017638790715</v>
      </c>
      <c r="AE26" s="131"/>
      <c r="AF26" s="131"/>
      <c r="AG26" s="127"/>
    </row>
    <row r="27" spans="1:33" s="25" customFormat="1" ht="15">
      <c r="A27" s="140">
        <v>11</v>
      </c>
      <c r="B27" s="142" t="s">
        <v>103</v>
      </c>
      <c r="C27" s="182">
        <v>8</v>
      </c>
      <c r="D27" s="35" t="s">
        <v>104</v>
      </c>
      <c r="E27" s="36">
        <v>0.75</v>
      </c>
      <c r="F27" s="59" t="s">
        <v>105</v>
      </c>
      <c r="G27" s="82">
        <v>41639</v>
      </c>
      <c r="H27" s="59" t="s">
        <v>90</v>
      </c>
      <c r="I27" s="32">
        <v>7956423496</v>
      </c>
      <c r="J27" s="32">
        <v>8863987052</v>
      </c>
      <c r="K27" s="32">
        <v>2997607325</v>
      </c>
      <c r="L27" s="32">
        <v>2997607325</v>
      </c>
      <c r="M27" s="10">
        <f t="shared" si="0"/>
        <v>5866379727</v>
      </c>
      <c r="N27" s="32">
        <v>3291395277</v>
      </c>
      <c r="O27" s="70">
        <v>122435818</v>
      </c>
      <c r="P27" s="11">
        <f t="shared" si="1"/>
        <v>2.654258090992622</v>
      </c>
      <c r="Q27" s="26">
        <f t="shared" si="2"/>
        <v>0.33817821567368417</v>
      </c>
      <c r="R27" s="11">
        <f t="shared" si="6"/>
        <v>26.882617609497245</v>
      </c>
      <c r="S27" s="15">
        <f t="shared" si="3"/>
        <v>4958816171</v>
      </c>
      <c r="T27" s="132">
        <f>+SUMPRODUCT(I27:I28,E27:E28)/SUMPRODUCT(K27:K28,E27:E28)</f>
        <v>2.7368556741310868</v>
      </c>
      <c r="U27" s="144">
        <f>SUMPRODUCT(L27:L28,E27:E28)/SUMPRODUCT(J27:J28,E27:E28)</f>
        <v>0.3463134299741381</v>
      </c>
      <c r="V27" s="132">
        <f>+SUMPRODUCT(N27:N28,E27:E28)/SUMPRODUCT(O27:O28,E27:E28)</f>
        <v>27.078417559608674</v>
      </c>
      <c r="W27" s="133">
        <f>+SUM(S27:S28)</f>
        <v>7275870834</v>
      </c>
      <c r="X27" s="134" t="str">
        <f>+IF(Matriz!T27&gt;=Pliegos!$B$14,"SI","NO")</f>
        <v>SI</v>
      </c>
      <c r="Y27" s="136" t="str">
        <f>+IF(Matriz!U27&lt;=Pliegos!$B$15,"SI","NO")</f>
        <v>SI</v>
      </c>
      <c r="Z27" s="134" t="str">
        <f>IF(SUM(R27:R28)=0,"SI",IF(Matriz!V27&gt;=Pliegos!$B$16,"SI","NO"))</f>
        <v>SI</v>
      </c>
      <c r="AA27" s="123" t="str">
        <f>IF(AND(S27&gt;=VLOOKUP(C27,Pliegos!$A$3:$D$11,4,),Matriz!W27&gt;=VLOOKUP(C27,Pliegos!$A$3:$D$11,3,)),"SI","NO")</f>
        <v>SI</v>
      </c>
      <c r="AB27" s="126" t="str">
        <f>IF(ISERROR(SUM(X27:AA28)),"ERROR",IF(COUNTIF(X27:AA28,"NO")&gt;0,"NO HÁBIL","HÁBIL"))</f>
        <v>HÁBIL</v>
      </c>
      <c r="AC27" s="26">
        <f t="shared" si="4"/>
        <v>0.37132221174187696</v>
      </c>
      <c r="AD27" s="26">
        <f t="shared" si="5"/>
        <v>0.5610607274280865</v>
      </c>
      <c r="AE27" s="129" t="str">
        <f>IF(MAX(AC27:AC28)&gt;Pliegos!$B$17,"SI","NO")</f>
        <v>SI</v>
      </c>
      <c r="AF27" s="129" t="str">
        <f>IF(MAX(AD27:AD28)&gt;Pliegos!$B$18,"SI","NO")</f>
        <v>SI</v>
      </c>
      <c r="AG27" s="126" t="str">
        <f>IF(ISERROR(SUM(AE27:AF28)),"ERROR",IF(COUNTIF(AE27:AF28,"NO")&gt;0,"NO HÁBIL","HÁBIL"))</f>
        <v>HÁBIL</v>
      </c>
    </row>
    <row r="28" spans="1:33" s="25" customFormat="1" ht="15.75" thickBot="1">
      <c r="A28" s="120"/>
      <c r="B28" s="122"/>
      <c r="C28" s="183"/>
      <c r="D28" s="40" t="s">
        <v>106</v>
      </c>
      <c r="E28" s="39">
        <v>0.25</v>
      </c>
      <c r="F28" s="60" t="s">
        <v>107</v>
      </c>
      <c r="G28" s="81">
        <v>41639</v>
      </c>
      <c r="H28" s="60" t="s">
        <v>90</v>
      </c>
      <c r="I28" s="33">
        <v>3223445059</v>
      </c>
      <c r="J28" s="33">
        <v>3453840232</v>
      </c>
      <c r="K28" s="33">
        <v>906390396</v>
      </c>
      <c r="L28" s="33">
        <v>1412442560</v>
      </c>
      <c r="M28" s="16">
        <f t="shared" si="0"/>
        <v>2041397672</v>
      </c>
      <c r="N28" s="33">
        <v>667086125</v>
      </c>
      <c r="O28" s="71">
        <v>21979399</v>
      </c>
      <c r="P28" s="13">
        <f t="shared" si="1"/>
        <v>3.5563539433178195</v>
      </c>
      <c r="Q28" s="29">
        <f t="shared" si="2"/>
        <v>0.4089484356901197</v>
      </c>
      <c r="R28" s="13">
        <f t="shared" si="6"/>
        <v>30.35051709102692</v>
      </c>
      <c r="S28" s="30">
        <f t="shared" si="3"/>
        <v>2317054663</v>
      </c>
      <c r="T28" s="114"/>
      <c r="U28" s="139"/>
      <c r="V28" s="114"/>
      <c r="W28" s="116"/>
      <c r="X28" s="118"/>
      <c r="Y28" s="119"/>
      <c r="Z28" s="118"/>
      <c r="AA28" s="124"/>
      <c r="AB28" s="127"/>
      <c r="AC28" s="29">
        <f t="shared" si="4"/>
        <v>0.1931433072147965</v>
      </c>
      <c r="AD28" s="29">
        <f t="shared" si="5"/>
        <v>0.3267791151865289</v>
      </c>
      <c r="AE28" s="131"/>
      <c r="AF28" s="131"/>
      <c r="AG28" s="127"/>
    </row>
    <row r="29" spans="1:33" s="25" customFormat="1" ht="15">
      <c r="A29" s="140">
        <v>12</v>
      </c>
      <c r="B29" s="142" t="s">
        <v>108</v>
      </c>
      <c r="C29" s="182">
        <v>4</v>
      </c>
      <c r="D29" s="35" t="s">
        <v>109</v>
      </c>
      <c r="E29" s="36">
        <v>0.55</v>
      </c>
      <c r="F29" s="58" t="s">
        <v>110</v>
      </c>
      <c r="G29" s="80">
        <v>41639</v>
      </c>
      <c r="H29" s="58" t="s">
        <v>90</v>
      </c>
      <c r="I29" s="32">
        <v>4668125562</v>
      </c>
      <c r="J29" s="32">
        <v>4982651359</v>
      </c>
      <c r="K29" s="32">
        <v>691332364</v>
      </c>
      <c r="L29" s="32">
        <v>980645779</v>
      </c>
      <c r="M29" s="10">
        <f t="shared" si="0"/>
        <v>4002005580</v>
      </c>
      <c r="N29" s="32">
        <v>1727803854</v>
      </c>
      <c r="O29" s="70">
        <v>44089010</v>
      </c>
      <c r="P29" s="11">
        <f t="shared" si="1"/>
        <v>6.752360810928273</v>
      </c>
      <c r="Q29" s="26">
        <f t="shared" si="2"/>
        <v>0.19681204008558448</v>
      </c>
      <c r="R29" s="11">
        <f t="shared" si="6"/>
        <v>39.18899185987619</v>
      </c>
      <c r="S29" s="15">
        <f t="shared" si="3"/>
        <v>3976793198</v>
      </c>
      <c r="T29" s="132">
        <f>+SUMPRODUCT(I29:I30,E29:E30)/SUMPRODUCT(K29:K30,E29:E30)</f>
        <v>3.6446286481828856</v>
      </c>
      <c r="U29" s="144">
        <f>SUMPRODUCT(L29:L30,E29:E30)/SUMPRODUCT(J29:J30,E29:E30)</f>
        <v>0.2566165230950357</v>
      </c>
      <c r="V29" s="132">
        <f>+SUMPRODUCT(N29:N30,E29:E30)/SUMPRODUCT(O29:O30,E29:E30)</f>
        <v>103.9783936691708</v>
      </c>
      <c r="W29" s="133">
        <f>+SUM(S29:S30)</f>
        <v>12709505603</v>
      </c>
      <c r="X29" s="134" t="str">
        <f>+IF(Matriz!T29&gt;=Pliegos!$B$14,"SI","NO")</f>
        <v>SI</v>
      </c>
      <c r="Y29" s="136" t="str">
        <f>+IF(Matriz!U29&lt;=Pliegos!$B$15,"SI","NO")</f>
        <v>SI</v>
      </c>
      <c r="Z29" s="134" t="str">
        <f>IF(SUM(R29:R30)=0,"SI",IF(Matriz!V29&gt;=Pliegos!$B$16,"SI","NO"))</f>
        <v>SI</v>
      </c>
      <c r="AA29" s="123" t="str">
        <f>IF(AND(S29&gt;=VLOOKUP(C29,Pliegos!$A$3:$D$11,4,),Matriz!W29&gt;=VLOOKUP(C29,Pliegos!$A$3:$D$11,3,)),"SI","NO")</f>
        <v>SI</v>
      </c>
      <c r="AB29" s="126" t="str">
        <f>IF(ISERROR(SUM(X29:AA30)),"ERROR",IF(COUNTIF(X29:AA30,"NO")&gt;0,"NO HÁBIL","HÁBIL"))</f>
        <v>HÁBIL</v>
      </c>
      <c r="AC29" s="26">
        <f t="shared" si="4"/>
        <v>0.34676394744720085</v>
      </c>
      <c r="AD29" s="26">
        <f t="shared" si="5"/>
        <v>0.4317344939833892</v>
      </c>
      <c r="AE29" s="129" t="str">
        <f>IF(MAX(AC29:AC30)&gt;Pliegos!$B$17,"SI","NO")</f>
        <v>SI</v>
      </c>
      <c r="AF29" s="129" t="str">
        <f>IF(MAX(AD29:AD30)&gt;Pliegos!$B$18,"SI","NO")</f>
        <v>SI</v>
      </c>
      <c r="AG29" s="126" t="str">
        <f>IF(ISERROR(SUM(AE29:AF30)),"ERROR",IF(COUNTIF(AE29:AF30,"NO")&gt;0,"NO HÁBIL","HÁBIL"))</f>
        <v>HÁBIL</v>
      </c>
    </row>
    <row r="30" spans="1:33" s="25" customFormat="1" ht="15.75" thickBot="1">
      <c r="A30" s="120"/>
      <c r="B30" s="122"/>
      <c r="C30" s="183"/>
      <c r="D30" s="40" t="s">
        <v>111</v>
      </c>
      <c r="E30" s="39">
        <v>0.45</v>
      </c>
      <c r="F30" s="60" t="s">
        <v>112</v>
      </c>
      <c r="G30" s="81">
        <v>41639</v>
      </c>
      <c r="H30" s="60" t="s">
        <v>90</v>
      </c>
      <c r="I30" s="33">
        <v>13027692461</v>
      </c>
      <c r="J30" s="33">
        <v>15317705407</v>
      </c>
      <c r="K30" s="33">
        <v>4294980056</v>
      </c>
      <c r="L30" s="33">
        <v>4294980056</v>
      </c>
      <c r="M30" s="16">
        <f t="shared" si="0"/>
        <v>11022725351</v>
      </c>
      <c r="N30" s="33">
        <v>7798827071</v>
      </c>
      <c r="O30" s="71">
        <v>41427343</v>
      </c>
      <c r="P30" s="13">
        <f t="shared" si="1"/>
        <v>3.033237009517792</v>
      </c>
      <c r="Q30" s="29">
        <f t="shared" si="2"/>
        <v>0.28039317520999246</v>
      </c>
      <c r="R30" s="13">
        <f t="shared" si="6"/>
        <v>188.25313201959392</v>
      </c>
      <c r="S30" s="30">
        <f t="shared" si="3"/>
        <v>8732712405</v>
      </c>
      <c r="T30" s="114"/>
      <c r="U30" s="139"/>
      <c r="V30" s="114"/>
      <c r="W30" s="116"/>
      <c r="X30" s="118"/>
      <c r="Y30" s="119"/>
      <c r="Z30" s="118"/>
      <c r="AA30" s="124"/>
      <c r="AB30" s="127"/>
      <c r="AC30" s="29">
        <f t="shared" si="4"/>
        <v>0.5091380767406607</v>
      </c>
      <c r="AD30" s="29">
        <f t="shared" si="5"/>
        <v>0.7075225792768643</v>
      </c>
      <c r="AE30" s="131"/>
      <c r="AF30" s="131"/>
      <c r="AG30" s="127"/>
    </row>
    <row r="31" spans="1:33" s="25" customFormat="1" ht="15">
      <c r="A31" s="140">
        <v>13</v>
      </c>
      <c r="B31" s="142" t="s">
        <v>113</v>
      </c>
      <c r="C31" s="182">
        <v>4</v>
      </c>
      <c r="D31" s="35" t="s">
        <v>114</v>
      </c>
      <c r="E31" s="36">
        <v>0.51</v>
      </c>
      <c r="F31" s="58" t="s">
        <v>115</v>
      </c>
      <c r="G31" s="80">
        <v>41639</v>
      </c>
      <c r="H31" s="58" t="s">
        <v>90</v>
      </c>
      <c r="I31" s="32">
        <v>5065834168</v>
      </c>
      <c r="J31" s="32">
        <v>5535050345</v>
      </c>
      <c r="K31" s="32">
        <v>1152708461</v>
      </c>
      <c r="L31" s="32">
        <v>1353020267</v>
      </c>
      <c r="M31" s="10">
        <f t="shared" si="0"/>
        <v>4182030078</v>
      </c>
      <c r="N31" s="32">
        <v>676588554</v>
      </c>
      <c r="O31" s="70">
        <v>556944</v>
      </c>
      <c r="P31" s="11">
        <f t="shared" si="1"/>
        <v>4.394722811009192</v>
      </c>
      <c r="Q31" s="26">
        <f t="shared" si="2"/>
        <v>0.244445882632708</v>
      </c>
      <c r="R31" s="11">
        <f t="shared" si="6"/>
        <v>1214.8233107816943</v>
      </c>
      <c r="S31" s="15">
        <f t="shared" si="3"/>
        <v>3913125707</v>
      </c>
      <c r="T31" s="132">
        <f>+SUMPRODUCT(I31:I32,E31:E32)/SUMPRODUCT(K31:K32,E31:E32)</f>
        <v>5.053883663028485</v>
      </c>
      <c r="U31" s="144">
        <f>SUMPRODUCT(L31:L32,E31:E32)/SUMPRODUCT(J31:J32,E31:E32)</f>
        <v>0.2904409904120215</v>
      </c>
      <c r="V31" s="132">
        <f>+SUMPRODUCT(N31:N32,E31:E32)/SUMPRODUCT(O31:O32,E31:E32)</f>
        <v>254.3928379202657</v>
      </c>
      <c r="W31" s="133">
        <f>+SUM(S31:S32)</f>
        <v>5813258685</v>
      </c>
      <c r="X31" s="134" t="str">
        <f>+IF(Matriz!T31&gt;=Pliegos!$B$14,"SI","NO")</f>
        <v>SI</v>
      </c>
      <c r="Y31" s="136" t="str">
        <f>+IF(Matriz!U31&lt;=Pliegos!$B$15,"SI","NO")</f>
        <v>SI</v>
      </c>
      <c r="Z31" s="134" t="str">
        <f>IF(SUM(R31:R32)=0,"SI",IF(Matriz!V31&gt;=Pliegos!$B$16,"SI","NO"))</f>
        <v>SI</v>
      </c>
      <c r="AA31" s="123" t="str">
        <f>IF(AND(S31&gt;=VLOOKUP(C31,Pliegos!$A$3:$D$11,4,),Matriz!W31&gt;=VLOOKUP(C31,Pliegos!$A$3:$D$11,3,)),"SI","NO")</f>
        <v>SI</v>
      </c>
      <c r="AB31" s="126" t="str">
        <f>IF(ISERROR(SUM(X31:AA32)),"ERROR",IF(COUNTIF(X31:AA32,"NO")&gt;0,"NO HÁBIL","HÁBIL"))</f>
        <v>HÁBIL</v>
      </c>
      <c r="AC31" s="26">
        <f t="shared" si="4"/>
        <v>0.12223710929949996</v>
      </c>
      <c r="AD31" s="26">
        <f t="shared" si="5"/>
        <v>0.1617847173216816</v>
      </c>
      <c r="AE31" s="130" t="str">
        <f>IF(MAX(AC31:AC32)&gt;Pliegos!$B$17,"SI","NO")</f>
        <v>SI</v>
      </c>
      <c r="AF31" s="130" t="str">
        <f>IF(MAX(AD31:AD32)&gt;Pliegos!$B$18,"SI","NO")</f>
        <v>SI</v>
      </c>
      <c r="AG31" s="126" t="str">
        <f>IF(ISERROR(SUM(AE31:AF32)),"ERROR",IF(COUNTIF(AE31:AF32,"NO")&gt;0,"NO HÁBIL","HÁBIL"))</f>
        <v>HÁBIL</v>
      </c>
    </row>
    <row r="32" spans="1:33" s="25" customFormat="1" ht="15.75" thickBot="1">
      <c r="A32" s="120"/>
      <c r="B32" s="138"/>
      <c r="C32" s="184"/>
      <c r="D32" s="40" t="s">
        <v>116</v>
      </c>
      <c r="E32" s="41">
        <v>0.49</v>
      </c>
      <c r="F32" s="62" t="s">
        <v>117</v>
      </c>
      <c r="G32" s="84">
        <v>41639</v>
      </c>
      <c r="H32" s="62" t="s">
        <v>90</v>
      </c>
      <c r="I32" s="34">
        <v>2173771717</v>
      </c>
      <c r="J32" s="34">
        <v>2261779712</v>
      </c>
      <c r="K32" s="34">
        <v>273638739</v>
      </c>
      <c r="L32" s="34">
        <v>921890011</v>
      </c>
      <c r="M32" s="31">
        <f t="shared" si="0"/>
        <v>1339889701</v>
      </c>
      <c r="N32" s="34">
        <v>712611162</v>
      </c>
      <c r="O32" s="72">
        <v>4989724</v>
      </c>
      <c r="P32" s="63">
        <f t="shared" si="1"/>
        <v>7.9439472822596215</v>
      </c>
      <c r="Q32" s="27">
        <f t="shared" si="2"/>
        <v>0.4075949598932471</v>
      </c>
      <c r="R32" s="63">
        <f t="shared" si="6"/>
        <v>142.81574732390007</v>
      </c>
      <c r="S32" s="28">
        <f t="shared" si="3"/>
        <v>1900132978</v>
      </c>
      <c r="T32" s="115"/>
      <c r="U32" s="145"/>
      <c r="V32" s="115"/>
      <c r="W32" s="117"/>
      <c r="X32" s="135"/>
      <c r="Y32" s="137"/>
      <c r="Z32" s="135"/>
      <c r="AA32" s="125"/>
      <c r="AB32" s="128"/>
      <c r="AC32" s="27">
        <f t="shared" si="4"/>
        <v>0.3150665638298908</v>
      </c>
      <c r="AD32" s="27">
        <f t="shared" si="5"/>
        <v>0.5318431520655446</v>
      </c>
      <c r="AE32" s="131"/>
      <c r="AF32" s="131"/>
      <c r="AG32" s="128"/>
    </row>
    <row r="33" spans="1:33" s="25" customFormat="1" ht="15" customHeight="1">
      <c r="A33" s="162">
        <v>14</v>
      </c>
      <c r="B33" s="142" t="s">
        <v>118</v>
      </c>
      <c r="C33" s="183">
        <v>4</v>
      </c>
      <c r="D33" s="50" t="s">
        <v>119</v>
      </c>
      <c r="E33" s="52">
        <v>0.51</v>
      </c>
      <c r="F33" s="61" t="s">
        <v>120</v>
      </c>
      <c r="G33" s="83">
        <v>41639</v>
      </c>
      <c r="H33" s="61" t="s">
        <v>90</v>
      </c>
      <c r="I33" s="53">
        <v>2266531981</v>
      </c>
      <c r="J33" s="53">
        <v>2266531981</v>
      </c>
      <c r="K33" s="53">
        <v>547142092</v>
      </c>
      <c r="L33" s="53">
        <v>547142092</v>
      </c>
      <c r="M33" s="54">
        <f t="shared" si="0"/>
        <v>1719389889</v>
      </c>
      <c r="N33" s="53">
        <v>515145050</v>
      </c>
      <c r="O33" s="53">
        <v>230257</v>
      </c>
      <c r="P33" s="64">
        <f t="shared" si="1"/>
        <v>4.142492442347134</v>
      </c>
      <c r="Q33" s="55">
        <f t="shared" si="2"/>
        <v>0.2414005611156651</v>
      </c>
      <c r="R33" s="64">
        <f t="shared" si="6"/>
        <v>2237.2611907564155</v>
      </c>
      <c r="S33" s="56">
        <f t="shared" si="3"/>
        <v>1719389889</v>
      </c>
      <c r="T33" s="114">
        <f>+SUMPRODUCT(I33:I34,E33:E34)/SUMPRODUCT(K33:K34,E33:E34)</f>
        <v>10.872022854077054</v>
      </c>
      <c r="U33" s="139">
        <f>SUMPRODUCT(L33:L34,E33:E34)/SUMPRODUCT(J33:J34,E33:E34)</f>
        <v>0.10169873259814906</v>
      </c>
      <c r="V33" s="114">
        <f>+SUMPRODUCT(N33:N34,E33:E34)/SUMPRODUCT(O33:O34,E33:E34)</f>
        <v>4323.7872762293655</v>
      </c>
      <c r="W33" s="116">
        <f>+SUM(S33:S34)</f>
        <v>5583798006</v>
      </c>
      <c r="X33" s="118" t="str">
        <f>+IF(Matriz!T33&gt;=Pliegos!$B$14,"SI","NO")</f>
        <v>SI</v>
      </c>
      <c r="Y33" s="119" t="str">
        <f>+IF(Matriz!U33&lt;=Pliegos!$B$15,"SI","NO")</f>
        <v>SI</v>
      </c>
      <c r="Z33" s="118" t="str">
        <f>IF(SUM(R33:R34)=0,"SI",IF(Matriz!V33&gt;=Pliegos!$B$16,"SI","NO"))</f>
        <v>SI</v>
      </c>
      <c r="AA33" s="124" t="str">
        <f>IF(AND(S33&gt;=VLOOKUP(C33,Pliegos!$A$3:$D$11,4,),Matriz!W33&gt;=VLOOKUP(C33,Pliegos!$A$3:$D$11,3,)),"SI","NO")</f>
        <v>SI</v>
      </c>
      <c r="AB33" s="127" t="str">
        <f>IF(ISERROR(SUM(X33:AA34)),"ERROR",IF(COUNTIF(X33:AA34,"NO")&gt;0,"NO HÁBIL","HÁBIL"))</f>
        <v>HÁBIL</v>
      </c>
      <c r="AC33" s="55">
        <f t="shared" si="4"/>
        <v>0.22728338021187622</v>
      </c>
      <c r="AD33" s="55">
        <f t="shared" si="5"/>
        <v>0.2996092121372246</v>
      </c>
      <c r="AE33" s="130" t="str">
        <f>IF(MAX(AC33:AC34)&gt;Pliegos!$B$17,"SI","NO")</f>
        <v>SI</v>
      </c>
      <c r="AF33" s="130" t="str">
        <f>IF(MAX(AD33:AD34)&gt;Pliegos!$B$18,"SI","NO")</f>
        <v>SI</v>
      </c>
      <c r="AG33" s="127" t="str">
        <f>IF(ISERROR(SUM(AE33:AF34)),"ERROR",IF(COUNTIF(AE33:AF34,"NO")&gt;0,"NO HÁBIL","HÁBIL"))</f>
        <v>HÁBIL</v>
      </c>
    </row>
    <row r="34" spans="1:33" s="25" customFormat="1" ht="15.75" thickBot="1">
      <c r="A34" s="185"/>
      <c r="B34" s="143"/>
      <c r="C34" s="186"/>
      <c r="D34" s="40" t="s">
        <v>121</v>
      </c>
      <c r="E34" s="41">
        <v>0.49</v>
      </c>
      <c r="F34" s="62" t="s">
        <v>122</v>
      </c>
      <c r="G34" s="84">
        <v>41639</v>
      </c>
      <c r="H34" s="62" t="s">
        <v>90</v>
      </c>
      <c r="I34" s="34">
        <v>3867661014</v>
      </c>
      <c r="J34" s="34">
        <v>3901828912</v>
      </c>
      <c r="K34" s="34">
        <v>3252897</v>
      </c>
      <c r="L34" s="34">
        <v>67248366</v>
      </c>
      <c r="M34" s="31">
        <f t="shared" si="0"/>
        <v>3834580546</v>
      </c>
      <c r="N34" s="34">
        <v>500046920</v>
      </c>
      <c r="O34" s="72">
        <v>0</v>
      </c>
      <c r="P34" s="98">
        <f t="shared" si="1"/>
        <v>1188.9896956466805</v>
      </c>
      <c r="Q34" s="99">
        <f t="shared" si="2"/>
        <v>0.017235088343617255</v>
      </c>
      <c r="R34" s="95" t="str">
        <f t="shared" si="6"/>
        <v>IND</v>
      </c>
      <c r="S34" s="28">
        <f t="shared" si="3"/>
        <v>3864408117</v>
      </c>
      <c r="T34" s="115"/>
      <c r="U34" s="145"/>
      <c r="V34" s="115"/>
      <c r="W34" s="117"/>
      <c r="X34" s="135"/>
      <c r="Y34" s="137"/>
      <c r="Z34" s="135"/>
      <c r="AA34" s="125"/>
      <c r="AB34" s="128"/>
      <c r="AC34" s="27">
        <f t="shared" si="4"/>
        <v>0.12815705949128506</v>
      </c>
      <c r="AD34" s="27">
        <f t="shared" si="5"/>
        <v>0.1304045941926082</v>
      </c>
      <c r="AE34" s="131"/>
      <c r="AF34" s="131"/>
      <c r="AG34" s="128"/>
    </row>
    <row r="35" spans="1:33" s="66" customFormat="1" ht="15">
      <c r="A35" s="140">
        <v>15</v>
      </c>
      <c r="B35" s="142" t="s">
        <v>123</v>
      </c>
      <c r="C35" s="142">
        <v>4</v>
      </c>
      <c r="D35" s="74" t="s">
        <v>124</v>
      </c>
      <c r="E35" s="73">
        <v>0.51</v>
      </c>
      <c r="F35" s="20" t="s">
        <v>125</v>
      </c>
      <c r="G35" s="80">
        <v>41639</v>
      </c>
      <c r="H35" s="20" t="s">
        <v>90</v>
      </c>
      <c r="I35" s="70">
        <v>10492764507</v>
      </c>
      <c r="J35" s="70">
        <v>13986487540</v>
      </c>
      <c r="K35" s="70">
        <v>2137382505</v>
      </c>
      <c r="L35" s="70">
        <v>4264414254</v>
      </c>
      <c r="M35" s="10">
        <f t="shared" si="0"/>
        <v>9722073286</v>
      </c>
      <c r="N35" s="70">
        <v>3518476388</v>
      </c>
      <c r="O35" s="70">
        <v>107651770</v>
      </c>
      <c r="P35" s="100">
        <f aca="true" t="shared" si="7" ref="P35:P48">+I35/K35</f>
        <v>4.909165524867062</v>
      </c>
      <c r="Q35" s="101">
        <f aca="true" t="shared" si="8" ref="Q35:Q48">+L35/J35</f>
        <v>0.3048952956776452</v>
      </c>
      <c r="R35" s="100">
        <f t="shared" si="6"/>
        <v>32.683869368799044</v>
      </c>
      <c r="S35" s="15">
        <f aca="true" t="shared" si="9" ref="S35:S48">I35-K35</f>
        <v>8355382002</v>
      </c>
      <c r="T35" s="132">
        <f>+SUMPRODUCT(I35:I36,E35:E36)/SUMPRODUCT(K35:K36,E35:E36)</f>
        <v>3.757142167523784</v>
      </c>
      <c r="U35" s="144">
        <f>SUMPRODUCT(L35:L36,E35:E36)/SUMPRODUCT(J35:J36,E35:E36)</f>
        <v>0.34578020033993023</v>
      </c>
      <c r="V35" s="132">
        <f>+SUMPRODUCT(N35:N36,E35:E36)/SUMPRODUCT(O35:O36,E35:E36)</f>
        <v>34.51432537146689</v>
      </c>
      <c r="W35" s="133">
        <f>+SUM(S35:S36)</f>
        <v>8457246748.03</v>
      </c>
      <c r="X35" s="134" t="str">
        <f>+IF(Matriz!T35&gt;=Pliegos!$B$14,"SI","NO")</f>
        <v>SI</v>
      </c>
      <c r="Y35" s="134" t="str">
        <f>+IF(Matriz!U35&lt;=Pliegos!$B$15,"SI","NO")</f>
        <v>SI</v>
      </c>
      <c r="Z35" s="134" t="str">
        <f>IF(SUM(R35:R36)=0,"SI",IF(Matriz!V35&gt;=Pliegos!$B$16,"SI","NO"))</f>
        <v>SI</v>
      </c>
      <c r="AA35" s="123" t="str">
        <f>IF(AND(S35&gt;=VLOOKUP(C35,Pliegos!$A$3:$D$11,4,),Matriz!W35&gt;=VLOOKUP(C35,Pliegos!$A$3:$D$11,3,)),"SI","NO")</f>
        <v>SI</v>
      </c>
      <c r="AB35" s="126" t="str">
        <f>IF(ISERROR(SUM(X35:AA36)),"ERROR",IF(COUNTIF(X35:AA36,"NO")&gt;0,"NO HÁBIL","HÁBIL"))</f>
        <v>HÁBIL</v>
      </c>
      <c r="AC35" s="67">
        <f>+N35/J35</f>
        <v>0.2515625440581489</v>
      </c>
      <c r="AD35" s="67">
        <f t="shared" si="5"/>
        <v>0.36190597257343077</v>
      </c>
      <c r="AE35" s="130" t="str">
        <f>IF(MAX(AC35:AC36)&gt;Pliegos!$B$17,"SI","NO")</f>
        <v>SI</v>
      </c>
      <c r="AF35" s="130" t="str">
        <f>IF(MAX(AD35:AD36)&gt;Pliegos!$B$18,"SI","NO")</f>
        <v>SI</v>
      </c>
      <c r="AG35" s="126" t="str">
        <f>IF(ISERROR(SUM(AE35:AF36)),"ERROR",IF(COUNTIF(AE35:AF36,"NO")&gt;0,"NO HÁBIL","HÁBIL"))</f>
        <v>HÁBIL</v>
      </c>
    </row>
    <row r="36" spans="1:33" s="66" customFormat="1" ht="15.75" thickBot="1">
      <c r="A36" s="141"/>
      <c r="B36" s="143"/>
      <c r="C36" s="143"/>
      <c r="D36" s="76" t="s">
        <v>126</v>
      </c>
      <c r="E36" s="77">
        <v>0.49</v>
      </c>
      <c r="F36" s="65" t="s">
        <v>127</v>
      </c>
      <c r="G36" s="84">
        <v>41639</v>
      </c>
      <c r="H36" s="65" t="s">
        <v>90</v>
      </c>
      <c r="I36" s="72">
        <v>1068329944.03</v>
      </c>
      <c r="J36" s="72">
        <v>1366336142</v>
      </c>
      <c r="K36" s="72">
        <v>966465198</v>
      </c>
      <c r="L36" s="72">
        <v>1067628448</v>
      </c>
      <c r="M36" s="31">
        <f t="shared" si="0"/>
        <v>298707694</v>
      </c>
      <c r="N36" s="72">
        <v>206211782</v>
      </c>
      <c r="O36" s="72">
        <v>32364</v>
      </c>
      <c r="P36" s="98">
        <f t="shared" si="7"/>
        <v>1.1053992903632728</v>
      </c>
      <c r="Q36" s="99">
        <f t="shared" si="8"/>
        <v>0.7813805220999562</v>
      </c>
      <c r="R36" s="98">
        <f t="shared" si="6"/>
        <v>6371.640773699172</v>
      </c>
      <c r="S36" s="28">
        <f t="shared" si="9"/>
        <v>101864746.02999997</v>
      </c>
      <c r="T36" s="115"/>
      <c r="U36" s="145"/>
      <c r="V36" s="115"/>
      <c r="W36" s="117"/>
      <c r="X36" s="135"/>
      <c r="Y36" s="135"/>
      <c r="Z36" s="135"/>
      <c r="AA36" s="125"/>
      <c r="AB36" s="128"/>
      <c r="AC36" s="68">
        <f aca="true" t="shared" si="10" ref="AC36:AC50">+N36/J36</f>
        <v>0.15092317011987524</v>
      </c>
      <c r="AD36" s="68">
        <f t="shared" si="5"/>
        <v>0.6903464026607898</v>
      </c>
      <c r="AE36" s="131"/>
      <c r="AF36" s="131"/>
      <c r="AG36" s="128"/>
    </row>
    <row r="37" spans="1:33" s="66" customFormat="1" ht="15">
      <c r="A37" s="140">
        <v>16</v>
      </c>
      <c r="B37" s="142" t="s">
        <v>128</v>
      </c>
      <c r="C37" s="142">
        <v>4</v>
      </c>
      <c r="D37" s="74" t="s">
        <v>129</v>
      </c>
      <c r="E37" s="73">
        <v>0.6</v>
      </c>
      <c r="F37" s="20" t="s">
        <v>130</v>
      </c>
      <c r="G37" s="80">
        <v>41639</v>
      </c>
      <c r="H37" s="20" t="s">
        <v>90</v>
      </c>
      <c r="I37" s="70">
        <v>5328304783</v>
      </c>
      <c r="J37" s="70">
        <v>5503332579</v>
      </c>
      <c r="K37" s="70">
        <v>832213420</v>
      </c>
      <c r="L37" s="70">
        <v>975345933</v>
      </c>
      <c r="M37" s="10">
        <f t="shared" si="0"/>
        <v>4527986646</v>
      </c>
      <c r="N37" s="70">
        <v>1163616030</v>
      </c>
      <c r="O37" s="70">
        <v>87129</v>
      </c>
      <c r="P37" s="11">
        <f t="shared" si="7"/>
        <v>6.402570127984718</v>
      </c>
      <c r="Q37" s="67">
        <f t="shared" si="8"/>
        <v>0.17722823743594798</v>
      </c>
      <c r="R37" s="11">
        <f t="shared" si="6"/>
        <v>13355.09451502944</v>
      </c>
      <c r="S37" s="15">
        <f t="shared" si="9"/>
        <v>4496091363</v>
      </c>
      <c r="T37" s="132">
        <f>+SUMPRODUCT(I37:I38,E37:E38)/SUMPRODUCT(K37:K38,E37:E38)</f>
        <v>4.430200639824101</v>
      </c>
      <c r="U37" s="144">
        <f>SUMPRODUCT(L37:L38,E37:E38)/SUMPRODUCT(J37:J38,E37:E38)</f>
        <v>0.3385733376737509</v>
      </c>
      <c r="V37" s="132">
        <f>+SUMPRODUCT(N37:N38,E37:E38)/SUMPRODUCT(O37:O38,E37:E38)</f>
        <v>47.46656997016817</v>
      </c>
      <c r="W37" s="133">
        <f>+SUM(S37:S38)</f>
        <v>11632742499</v>
      </c>
      <c r="X37" s="134" t="str">
        <f>+IF(Matriz!T37&gt;=Pliegos!$B$14,"SI","NO")</f>
        <v>SI</v>
      </c>
      <c r="Y37" s="136" t="str">
        <f>+IF(Matriz!U37&lt;=Pliegos!$B$15,"SI","NO")</f>
        <v>SI</v>
      </c>
      <c r="Z37" s="134" t="str">
        <f>IF(SUM(R37:R38)=0,"SI",IF(Matriz!V37&gt;=Pliegos!$B$16,"SI","NO"))</f>
        <v>SI</v>
      </c>
      <c r="AA37" s="123" t="str">
        <f>IF(AND(S37&gt;=VLOOKUP(C37,Pliegos!$A$3:$D$11,4,),Matriz!W37&gt;=VLOOKUP(C37,Pliegos!$A$3:$D$11,3,)),"SI","NO")</f>
        <v>SI</v>
      </c>
      <c r="AB37" s="126" t="str">
        <f>IF(ISERROR(SUM(X37:AA38)),"ERROR",IF(COUNTIF(X37:AA38,"NO")&gt;0,"NO HÁBIL","HÁBIL"))</f>
        <v>HÁBIL</v>
      </c>
      <c r="AC37" s="67">
        <f t="shared" si="10"/>
        <v>0.2114384354018885</v>
      </c>
      <c r="AD37" s="67">
        <f t="shared" si="5"/>
        <v>0.25698309667673874</v>
      </c>
      <c r="AE37" s="130" t="str">
        <f>IF(MAX(AC37:AC38)&gt;Pliegos!$B$17,"SI","NO")</f>
        <v>SI</v>
      </c>
      <c r="AF37" s="130" t="str">
        <f>IF(MAX(AD37:AD38)&gt;Pliegos!$B$18,"SI","NO")</f>
        <v>SI</v>
      </c>
      <c r="AG37" s="126" t="str">
        <f>IF(ISERROR(SUM(AE37:AF38)),"ERROR",IF(COUNTIF(AE37:AF38,"NO")&gt;0,"NO HÁBIL","HÁBIL"))</f>
        <v>HÁBIL</v>
      </c>
    </row>
    <row r="38" spans="1:33" s="66" customFormat="1" ht="15.75" thickBot="1">
      <c r="A38" s="141"/>
      <c r="B38" s="143"/>
      <c r="C38" s="143"/>
      <c r="D38" s="76" t="s">
        <v>131</v>
      </c>
      <c r="E38" s="77">
        <v>0.4</v>
      </c>
      <c r="F38" s="65" t="s">
        <v>132</v>
      </c>
      <c r="G38" s="84">
        <v>41639</v>
      </c>
      <c r="H38" s="65" t="s">
        <v>90</v>
      </c>
      <c r="I38" s="72">
        <v>9934971316</v>
      </c>
      <c r="J38" s="72">
        <v>11093564812</v>
      </c>
      <c r="K38" s="72">
        <v>2798320180</v>
      </c>
      <c r="L38" s="72">
        <v>5087888885</v>
      </c>
      <c r="M38" s="31">
        <f t="shared" si="0"/>
        <v>6005675927</v>
      </c>
      <c r="N38" s="72">
        <v>441651590</v>
      </c>
      <c r="O38" s="72">
        <v>45945432</v>
      </c>
      <c r="P38" s="63">
        <f t="shared" si="7"/>
        <v>3.550334013600974</v>
      </c>
      <c r="Q38" s="68">
        <f t="shared" si="8"/>
        <v>0.458634259701299</v>
      </c>
      <c r="R38" s="63">
        <f t="shared" si="6"/>
        <v>9.612524483391516</v>
      </c>
      <c r="S38" s="28">
        <f t="shared" si="9"/>
        <v>7136651136</v>
      </c>
      <c r="T38" s="115"/>
      <c r="U38" s="145"/>
      <c r="V38" s="115"/>
      <c r="W38" s="117"/>
      <c r="X38" s="135"/>
      <c r="Y38" s="137"/>
      <c r="Z38" s="135"/>
      <c r="AA38" s="125"/>
      <c r="AB38" s="128"/>
      <c r="AC38" s="68">
        <f t="shared" si="10"/>
        <v>0.039811512122979786</v>
      </c>
      <c r="AD38" s="68">
        <f t="shared" si="5"/>
        <v>0.07353903130444421</v>
      </c>
      <c r="AE38" s="131"/>
      <c r="AF38" s="131"/>
      <c r="AG38" s="128"/>
    </row>
    <row r="39" spans="1:33" s="66" customFormat="1" ht="15">
      <c r="A39" s="140">
        <v>17</v>
      </c>
      <c r="B39" s="142" t="s">
        <v>133</v>
      </c>
      <c r="C39" s="142">
        <v>4</v>
      </c>
      <c r="D39" s="74" t="s">
        <v>134</v>
      </c>
      <c r="E39" s="73">
        <v>0.51</v>
      </c>
      <c r="F39" s="20" t="s">
        <v>135</v>
      </c>
      <c r="G39" s="80">
        <v>41639</v>
      </c>
      <c r="H39" s="20" t="s">
        <v>90</v>
      </c>
      <c r="I39" s="70">
        <v>11890445835</v>
      </c>
      <c r="J39" s="70">
        <v>14801716437</v>
      </c>
      <c r="K39" s="70">
        <v>2332730529</v>
      </c>
      <c r="L39" s="70">
        <v>3793181201</v>
      </c>
      <c r="M39" s="10">
        <f t="shared" si="0"/>
        <v>11008535236</v>
      </c>
      <c r="N39" s="70">
        <v>375781861</v>
      </c>
      <c r="O39" s="70">
        <v>29468528</v>
      </c>
      <c r="P39" s="11">
        <f t="shared" si="7"/>
        <v>5.0972221982696055</v>
      </c>
      <c r="Q39" s="67">
        <f t="shared" si="8"/>
        <v>0.2562663064884926</v>
      </c>
      <c r="R39" s="11">
        <f t="shared" si="6"/>
        <v>12.751972579017181</v>
      </c>
      <c r="S39" s="15">
        <f t="shared" si="9"/>
        <v>9557715306</v>
      </c>
      <c r="T39" s="132">
        <f>+SUMPRODUCT(I39:I41,E39:E41)/SUMPRODUCT(K39:K41,E39:E41)</f>
        <v>4.867631219098383</v>
      </c>
      <c r="U39" s="144">
        <f>SUMPRODUCT(L39:L41,E39:E41)/SUMPRODUCT(J39:J41,E39:E41)</f>
        <v>0.25781066701413713</v>
      </c>
      <c r="V39" s="132">
        <f>+SUMPRODUCT(N39:N41,E39:E41)/SUMPRODUCT(O39:O41,E39:E41)</f>
        <v>13.87937799549318</v>
      </c>
      <c r="W39" s="133">
        <f>+SUM(S39:S41)</f>
        <v>10460513974</v>
      </c>
      <c r="X39" s="134" t="str">
        <f>+IF(Matriz!T39&gt;=Pliegos!$B$14,"SI","NO")</f>
        <v>SI</v>
      </c>
      <c r="Y39" s="136" t="str">
        <f>+IF(Matriz!U39&lt;=Pliegos!$B$15,"SI","NO")</f>
        <v>SI</v>
      </c>
      <c r="Z39" s="134" t="str">
        <f>+IF(SUM(R39:R41)=0,"SI",IF(Matriz!V39&gt;=Pliegos!$B$16,"SI","NO"))</f>
        <v>SI</v>
      </c>
      <c r="AA39" s="123" t="str">
        <f>IF(AND(S39&gt;=VLOOKUP(C39,Pliegos!$A$3:$D$11,4,),Matriz!W39&gt;=VLOOKUP(C39,Pliegos!$A$3:$D$11,3,)),"SI","NO")</f>
        <v>SI</v>
      </c>
      <c r="AB39" s="126" t="str">
        <f>IF(ISERROR(SUM(X39:AA41)),"ERROR",IF(COUNTIF(X39:AA41,"NO")&gt;0,"NO HÁBIL","HÁBIL"))</f>
        <v>HÁBIL</v>
      </c>
      <c r="AC39" s="67">
        <f t="shared" si="10"/>
        <v>0.025387721930725162</v>
      </c>
      <c r="AD39" s="67">
        <f t="shared" si="5"/>
        <v>0.034135500586047265</v>
      </c>
      <c r="AE39" s="130" t="str">
        <f>IF(MAX(AC39:AC41)&gt;Pliegos!$B$17,"SI","NO")</f>
        <v>SI</v>
      </c>
      <c r="AF39" s="130" t="str">
        <f>IF(MAX(AD39:AD41)&gt;Pliegos!$B$18,"SI","NO")</f>
        <v>SI</v>
      </c>
      <c r="AG39" s="126" t="str">
        <f>IF(ISERROR(SUM(AE39:AF41)),"ERROR",IF(COUNTIF(AE39:AF41,"NO")&gt;0,"NO HÁBIL","HÁBIL"))</f>
        <v>HÁBIL</v>
      </c>
    </row>
    <row r="40" spans="1:33" s="66" customFormat="1" ht="15">
      <c r="A40" s="120"/>
      <c r="B40" s="122"/>
      <c r="C40" s="122"/>
      <c r="D40" s="74" t="s">
        <v>136</v>
      </c>
      <c r="E40" s="75">
        <v>0.25</v>
      </c>
      <c r="F40" s="23" t="s">
        <v>137</v>
      </c>
      <c r="G40" s="81">
        <v>41639</v>
      </c>
      <c r="H40" s="23" t="s">
        <v>90</v>
      </c>
      <c r="I40" s="71">
        <v>798446158</v>
      </c>
      <c r="J40" s="71">
        <v>1259823991</v>
      </c>
      <c r="K40" s="71">
        <v>214596966</v>
      </c>
      <c r="L40" s="71">
        <v>238586966</v>
      </c>
      <c r="M40" s="16">
        <f t="shared" si="0"/>
        <v>1021237025</v>
      </c>
      <c r="N40" s="71">
        <v>37199457</v>
      </c>
      <c r="O40" s="71">
        <v>29632</v>
      </c>
      <c r="P40" s="13">
        <f t="shared" si="7"/>
        <v>3.7206777564599864</v>
      </c>
      <c r="Q40" s="69">
        <f t="shared" si="8"/>
        <v>0.1893811895188778</v>
      </c>
      <c r="R40" s="13">
        <f t="shared" si="6"/>
        <v>1255.38124325054</v>
      </c>
      <c r="S40" s="30">
        <f t="shared" si="9"/>
        <v>583849192</v>
      </c>
      <c r="T40" s="114"/>
      <c r="U40" s="139"/>
      <c r="V40" s="114"/>
      <c r="W40" s="116"/>
      <c r="X40" s="118"/>
      <c r="Y40" s="119"/>
      <c r="Z40" s="118"/>
      <c r="AA40" s="124"/>
      <c r="AB40" s="127"/>
      <c r="AC40" s="69">
        <f t="shared" si="10"/>
        <v>0.029527503258985007</v>
      </c>
      <c r="AD40" s="69">
        <f t="shared" si="5"/>
        <v>0.03642587968253501</v>
      </c>
      <c r="AE40" s="130"/>
      <c r="AF40" s="130"/>
      <c r="AG40" s="127"/>
    </row>
    <row r="41" spans="1:33" s="66" customFormat="1" ht="15.75" thickBot="1">
      <c r="A41" s="141"/>
      <c r="B41" s="143"/>
      <c r="C41" s="143"/>
      <c r="D41" s="76" t="s">
        <v>138</v>
      </c>
      <c r="E41" s="77">
        <v>0.24</v>
      </c>
      <c r="F41" s="65" t="s">
        <v>139</v>
      </c>
      <c r="G41" s="84">
        <v>41639</v>
      </c>
      <c r="H41" s="65" t="s">
        <v>90</v>
      </c>
      <c r="I41" s="72">
        <v>629386447</v>
      </c>
      <c r="J41" s="72">
        <v>667389206</v>
      </c>
      <c r="K41" s="72">
        <v>310436971</v>
      </c>
      <c r="L41" s="72">
        <v>310436971</v>
      </c>
      <c r="M41" s="31">
        <f t="shared" si="0"/>
        <v>356952235</v>
      </c>
      <c r="N41" s="72">
        <v>79370617</v>
      </c>
      <c r="O41" s="72">
        <v>3393006</v>
      </c>
      <c r="P41" s="63">
        <f t="shared" si="7"/>
        <v>2.027421041290858</v>
      </c>
      <c r="Q41" s="68">
        <f t="shared" si="8"/>
        <v>0.4651513213116006</v>
      </c>
      <c r="R41" s="63">
        <f t="shared" si="6"/>
        <v>23.392418698935398</v>
      </c>
      <c r="S41" s="28">
        <f t="shared" si="9"/>
        <v>318949476</v>
      </c>
      <c r="T41" s="115"/>
      <c r="U41" s="145"/>
      <c r="V41" s="115"/>
      <c r="W41" s="117"/>
      <c r="X41" s="135"/>
      <c r="Y41" s="137"/>
      <c r="Z41" s="135"/>
      <c r="AA41" s="125"/>
      <c r="AB41" s="128"/>
      <c r="AC41" s="68">
        <f t="shared" si="10"/>
        <v>0.11892703131311956</v>
      </c>
      <c r="AD41" s="68">
        <f t="shared" si="5"/>
        <v>0.22235640855421454</v>
      </c>
      <c r="AE41" s="131"/>
      <c r="AF41" s="131"/>
      <c r="AG41" s="128"/>
    </row>
    <row r="42" spans="1:33" s="66" customFormat="1" ht="15">
      <c r="A42" s="140">
        <v>18</v>
      </c>
      <c r="B42" s="142" t="s">
        <v>140</v>
      </c>
      <c r="C42" s="142">
        <v>4</v>
      </c>
      <c r="D42" s="74" t="s">
        <v>141</v>
      </c>
      <c r="E42" s="73">
        <v>0.75</v>
      </c>
      <c r="F42" s="20" t="s">
        <v>142</v>
      </c>
      <c r="G42" s="80">
        <v>41639</v>
      </c>
      <c r="H42" s="20" t="s">
        <v>90</v>
      </c>
      <c r="I42" s="70">
        <v>35068016000</v>
      </c>
      <c r="J42" s="70">
        <v>44557460000</v>
      </c>
      <c r="K42" s="70">
        <v>11462047000</v>
      </c>
      <c r="L42" s="70">
        <v>27796505000</v>
      </c>
      <c r="M42" s="10">
        <f t="shared" si="0"/>
        <v>16760955000</v>
      </c>
      <c r="N42" s="70">
        <v>6892068000</v>
      </c>
      <c r="O42" s="70">
        <v>153307000</v>
      </c>
      <c r="P42" s="11">
        <f t="shared" si="7"/>
        <v>3.059489810153457</v>
      </c>
      <c r="Q42" s="67">
        <f t="shared" si="8"/>
        <v>0.6238350435594847</v>
      </c>
      <c r="R42" s="11">
        <f t="shared" si="6"/>
        <v>44.95599026789383</v>
      </c>
      <c r="S42" s="15">
        <f t="shared" si="9"/>
        <v>23605969000</v>
      </c>
      <c r="T42" s="132">
        <f>+SUMPRODUCT(I42:I43,E42:E43)/SUMPRODUCT(K42:K43,E42:E43)</f>
        <v>2.992837561443559</v>
      </c>
      <c r="U42" s="144">
        <f>SUMPRODUCT(L42:L43,E42:E43)/SUMPRODUCT(J42:J43,E42:E43)</f>
        <v>0.6201283825407622</v>
      </c>
      <c r="V42" s="132">
        <f>+SUMPRODUCT(N42:N43,E42:E43)/SUMPRODUCT(O42:O43,E42:E43)</f>
        <v>38.39552031271261</v>
      </c>
      <c r="W42" s="133">
        <f>+SUM(S42:S43)</f>
        <v>26663264829</v>
      </c>
      <c r="X42" s="134" t="str">
        <f>+IF(Matriz!T42&gt;=Pliegos!$B$14,"SI","NO")</f>
        <v>SI</v>
      </c>
      <c r="Y42" s="136" t="str">
        <f>+IF(Matriz!U42&lt;=Pliegos!$B$15,"SI","NO")</f>
        <v>SI</v>
      </c>
      <c r="Z42" s="134" t="str">
        <f>IF(SUM(R42:R43)=0,"SI",IF(Matriz!V42&gt;=Pliegos!$B$16,"SI","NO"))</f>
        <v>SI</v>
      </c>
      <c r="AA42" s="123" t="str">
        <f>IF(AND(S42&gt;=VLOOKUP(C42,Pliegos!$A$3:$D$11,4,),Matriz!W42&gt;=VLOOKUP(C42,Pliegos!$A$3:$D$11,3,)),"SI","NO")</f>
        <v>SI</v>
      </c>
      <c r="AB42" s="126" t="str">
        <f>IF(ISERROR(SUM(X42:AA43)),"ERROR",IF(COUNTIF(X42:AA43,"NO")&gt;0,"NO HÁBIL","HÁBIL"))</f>
        <v>HÁBIL</v>
      </c>
      <c r="AC42" s="67">
        <f t="shared" si="10"/>
        <v>0.15467820652254416</v>
      </c>
      <c r="AD42" s="67">
        <f t="shared" si="5"/>
        <v>0.41119781062594585</v>
      </c>
      <c r="AE42" s="130" t="str">
        <f>IF(MAX(AC42:AC43)&gt;Pliegos!$B$17,"SI","NO")</f>
        <v>SI</v>
      </c>
      <c r="AF42" s="130" t="str">
        <f>IF(MAX(AD42:AD43)&gt;Pliegos!$B$18,"SI","NO")</f>
        <v>SI</v>
      </c>
      <c r="AG42" s="126" t="str">
        <f>IF(ISERROR(SUM(AE42:AF43)),"ERROR",IF(COUNTIF(AE42:AF43,"NO")&gt;0,"NO HÁBIL","HÁBIL"))</f>
        <v>HÁBIL</v>
      </c>
    </row>
    <row r="43" spans="1:33" s="66" customFormat="1" ht="15.75" thickBot="1">
      <c r="A43" s="141"/>
      <c r="B43" s="143"/>
      <c r="C43" s="143"/>
      <c r="D43" s="76" t="s">
        <v>143</v>
      </c>
      <c r="E43" s="77">
        <v>0.25</v>
      </c>
      <c r="F43" s="65" t="s">
        <v>144</v>
      </c>
      <c r="G43" s="84">
        <v>41639</v>
      </c>
      <c r="H43" s="65" t="s">
        <v>90</v>
      </c>
      <c r="I43" s="72">
        <v>5741513326</v>
      </c>
      <c r="J43" s="72">
        <v>7355952299</v>
      </c>
      <c r="K43" s="72">
        <v>2684217497</v>
      </c>
      <c r="L43" s="72">
        <v>4066156601</v>
      </c>
      <c r="M43" s="31">
        <f t="shared" si="0"/>
        <v>3289795698</v>
      </c>
      <c r="N43" s="72">
        <v>564475475</v>
      </c>
      <c r="O43" s="72">
        <v>93286231</v>
      </c>
      <c r="P43" s="63">
        <f t="shared" si="7"/>
        <v>2.138989605878424</v>
      </c>
      <c r="Q43" s="68">
        <f t="shared" si="8"/>
        <v>0.5527709310394483</v>
      </c>
      <c r="R43" s="63">
        <f t="shared" si="6"/>
        <v>6.051005265718153</v>
      </c>
      <c r="S43" s="28">
        <f t="shared" si="9"/>
        <v>3057295829</v>
      </c>
      <c r="T43" s="115"/>
      <c r="U43" s="145"/>
      <c r="V43" s="115"/>
      <c r="W43" s="117"/>
      <c r="X43" s="135"/>
      <c r="Y43" s="137"/>
      <c r="Z43" s="135"/>
      <c r="AA43" s="125"/>
      <c r="AB43" s="128"/>
      <c r="AC43" s="68">
        <f t="shared" si="10"/>
        <v>0.07673723972853076</v>
      </c>
      <c r="AD43" s="68">
        <f t="shared" si="5"/>
        <v>0.17158374769082696</v>
      </c>
      <c r="AE43" s="131"/>
      <c r="AF43" s="131"/>
      <c r="AG43" s="128"/>
    </row>
    <row r="44" spans="1:33" s="66" customFormat="1" ht="15">
      <c r="A44" s="140">
        <v>19</v>
      </c>
      <c r="B44" s="142" t="s">
        <v>145</v>
      </c>
      <c r="C44" s="142">
        <v>4</v>
      </c>
      <c r="D44" s="74" t="s">
        <v>146</v>
      </c>
      <c r="E44" s="73">
        <v>0.51</v>
      </c>
      <c r="F44" s="20" t="s">
        <v>147</v>
      </c>
      <c r="G44" s="80">
        <v>41639</v>
      </c>
      <c r="H44" s="20" t="s">
        <v>90</v>
      </c>
      <c r="I44" s="70">
        <v>9485730209</v>
      </c>
      <c r="J44" s="70">
        <v>11517018859</v>
      </c>
      <c r="K44" s="70">
        <v>6117748532</v>
      </c>
      <c r="L44" s="70">
        <v>7970475949</v>
      </c>
      <c r="M44" s="10">
        <f t="shared" si="0"/>
        <v>3546542910</v>
      </c>
      <c r="N44" s="70">
        <v>1164835899</v>
      </c>
      <c r="O44" s="70">
        <v>217741783</v>
      </c>
      <c r="P44" s="11">
        <f t="shared" si="7"/>
        <v>1.5505263348735498</v>
      </c>
      <c r="Q44" s="67">
        <f t="shared" si="8"/>
        <v>0.6920606839825962</v>
      </c>
      <c r="R44" s="11">
        <f t="shared" si="6"/>
        <v>5.349620467652733</v>
      </c>
      <c r="S44" s="15">
        <f t="shared" si="9"/>
        <v>3367981677</v>
      </c>
      <c r="T44" s="132">
        <f>+SUMPRODUCT(I44:I45,E44:E45)/SUMPRODUCT(K44:K45,E44:E45)</f>
        <v>1.812776857180796</v>
      </c>
      <c r="U44" s="144">
        <f>SUMPRODUCT(L44:L45,E44:E45)/SUMPRODUCT(J44:J45,E44:E45)</f>
        <v>0.6115358056157142</v>
      </c>
      <c r="V44" s="132">
        <f>+SUMPRODUCT(N44:N45,E44:E45)/SUMPRODUCT(O44:O45,E44:E45)</f>
        <v>5.52229332103883</v>
      </c>
      <c r="W44" s="133">
        <f>+SUM(S44:S45)</f>
        <v>6429543677</v>
      </c>
      <c r="X44" s="134" t="str">
        <f>+IF(Matriz!T44&gt;=Pliegos!$B$14,"SI","NO")</f>
        <v>SI</v>
      </c>
      <c r="Y44" s="136" t="str">
        <f>+IF(Matriz!U44&lt;=Pliegos!$B$15,"SI","NO")</f>
        <v>SI</v>
      </c>
      <c r="Z44" s="134" t="str">
        <f>IF(SUM(R44:R45)=0,"SI",IF(Matriz!V44&gt;=Pliegos!$B$16,"SI","NO"))</f>
        <v>SI</v>
      </c>
      <c r="AA44" s="123" t="str">
        <f>IF(AND(S44&gt;=VLOOKUP(C44,Pliegos!$A$3:$D$11,4,),Matriz!W44&gt;=VLOOKUP(C44,Pliegos!$A$3:$D$11,3,)),"SI","NO")</f>
        <v>SI</v>
      </c>
      <c r="AB44" s="126" t="str">
        <f>IF(ISERROR(SUM(X44:AA45)),"ERROR",IF(COUNTIF(X44:AA45,"NO")&gt;0,"NO HÁBIL","HÁBIL"))</f>
        <v>HÁBIL</v>
      </c>
      <c r="AC44" s="67">
        <f t="shared" si="10"/>
        <v>0.10114040041618377</v>
      </c>
      <c r="AD44" s="67">
        <f t="shared" si="5"/>
        <v>0.3284426351407095</v>
      </c>
      <c r="AE44" s="130" t="str">
        <f>IF(MAX(AC44:AC45)&gt;Pliegos!$B$17,"SI","NO")</f>
        <v>SI</v>
      </c>
      <c r="AF44" s="130" t="str">
        <f>IF(MAX(AD44:AD45)&gt;Pliegos!$B$18,"SI","NO")</f>
        <v>SI</v>
      </c>
      <c r="AG44" s="126" t="str">
        <f>IF(ISERROR(SUM(AE44:AF45)),"ERROR",IF(COUNTIF(AE44:AF45,"NO")&gt;0,"NO HÁBIL","HÁBIL"))</f>
        <v>HÁBIL</v>
      </c>
    </row>
    <row r="45" spans="1:33" s="66" customFormat="1" ht="15.75" thickBot="1">
      <c r="A45" s="141"/>
      <c r="B45" s="143"/>
      <c r="C45" s="143"/>
      <c r="D45" s="76" t="s">
        <v>148</v>
      </c>
      <c r="E45" s="77">
        <v>0.49</v>
      </c>
      <c r="F45" s="65" t="s">
        <v>149</v>
      </c>
      <c r="G45" s="84">
        <v>41639</v>
      </c>
      <c r="H45" s="65" t="s">
        <v>90</v>
      </c>
      <c r="I45" s="72">
        <v>4773833000</v>
      </c>
      <c r="J45" s="72">
        <v>5371924000</v>
      </c>
      <c r="K45" s="72">
        <v>1712271000</v>
      </c>
      <c r="L45" s="72">
        <v>2319864000</v>
      </c>
      <c r="M45" s="31">
        <f t="shared" si="0"/>
        <v>3052060000</v>
      </c>
      <c r="N45" s="72">
        <v>829649000</v>
      </c>
      <c r="O45" s="72">
        <v>143150000</v>
      </c>
      <c r="P45" s="63">
        <f t="shared" si="7"/>
        <v>2.7880125283906576</v>
      </c>
      <c r="Q45" s="68">
        <f t="shared" si="8"/>
        <v>0.4318497432204923</v>
      </c>
      <c r="R45" s="63">
        <f t="shared" si="6"/>
        <v>5.795661893119106</v>
      </c>
      <c r="S45" s="28">
        <f t="shared" si="9"/>
        <v>3061562000</v>
      </c>
      <c r="T45" s="115"/>
      <c r="U45" s="145"/>
      <c r="V45" s="115"/>
      <c r="W45" s="117"/>
      <c r="X45" s="135"/>
      <c r="Y45" s="137"/>
      <c r="Z45" s="135"/>
      <c r="AA45" s="125"/>
      <c r="AB45" s="128"/>
      <c r="AC45" s="68">
        <f t="shared" si="10"/>
        <v>0.15444168607001887</v>
      </c>
      <c r="AD45" s="68">
        <f t="shared" si="5"/>
        <v>0.2718324672516268</v>
      </c>
      <c r="AE45" s="131"/>
      <c r="AF45" s="131"/>
      <c r="AG45" s="128"/>
    </row>
    <row r="46" spans="1:33" s="66" customFormat="1" ht="15">
      <c r="A46" s="140">
        <v>20</v>
      </c>
      <c r="B46" s="142" t="s">
        <v>49</v>
      </c>
      <c r="C46" s="142">
        <v>4</v>
      </c>
      <c r="D46" s="74" t="s">
        <v>150</v>
      </c>
      <c r="E46" s="73">
        <v>0.55</v>
      </c>
      <c r="F46" s="20" t="s">
        <v>151</v>
      </c>
      <c r="G46" s="80">
        <v>41639</v>
      </c>
      <c r="H46" s="20" t="s">
        <v>90</v>
      </c>
      <c r="I46" s="70">
        <v>6896274420</v>
      </c>
      <c r="J46" s="70">
        <v>6989870494</v>
      </c>
      <c r="K46" s="70">
        <v>2831113121</v>
      </c>
      <c r="L46" s="70">
        <v>2834767121</v>
      </c>
      <c r="M46" s="10">
        <f t="shared" si="0"/>
        <v>4155103373</v>
      </c>
      <c r="N46" s="70">
        <v>826079480</v>
      </c>
      <c r="O46" s="70">
        <v>5087129</v>
      </c>
      <c r="P46" s="11">
        <f t="shared" si="7"/>
        <v>2.4358879794828234</v>
      </c>
      <c r="Q46" s="67">
        <f t="shared" si="8"/>
        <v>0.405553596941935</v>
      </c>
      <c r="R46" s="11">
        <f t="shared" si="6"/>
        <v>162.3861867862993</v>
      </c>
      <c r="S46" s="15">
        <f t="shared" si="9"/>
        <v>4065161299</v>
      </c>
      <c r="T46" s="132">
        <f>+SUMPRODUCT(I46:I47,E46:E47)/SUMPRODUCT(K46:K47,E46:E47)</f>
        <v>2.6634827133083827</v>
      </c>
      <c r="U46" s="144">
        <f>SUMPRODUCT(L46:L47,E46:E47)/SUMPRODUCT(J46:J47,E46:E47)</f>
        <v>0.3383900090004836</v>
      </c>
      <c r="V46" s="132">
        <f>+SUMPRODUCT(N46:N47,E46:E47)/SUMPRODUCT(O46:O47,E46:E47)</f>
        <v>181.96841323334186</v>
      </c>
      <c r="W46" s="133">
        <f>+SUM(S46:S47)</f>
        <v>5339041439</v>
      </c>
      <c r="X46" s="134" t="str">
        <f>+IF(Matriz!T46&gt;=Pliegos!$B$14,"SI","NO")</f>
        <v>SI</v>
      </c>
      <c r="Y46" s="136" t="str">
        <f>+IF(Matriz!U46&lt;=Pliegos!$B$15,"SI","NO")</f>
        <v>SI</v>
      </c>
      <c r="Z46" s="134" t="str">
        <f>IF(SUM(R46:R47)=0,"SI",IF(Matriz!V46&gt;=Pliegos!$B$16,"SI","NO"))</f>
        <v>SI</v>
      </c>
      <c r="AA46" s="123" t="str">
        <f>IF(AND(S46&gt;=VLOOKUP(C46,Pliegos!$A$3:$D$11,4,),Matriz!W46&gt;=VLOOKUP(C46,Pliegos!$A$3:$D$11,3,)),"SI","NO")</f>
        <v>SI</v>
      </c>
      <c r="AB46" s="126" t="str">
        <f>IF(ISERROR(SUM(X46:AA47)),"ERROR",IF(COUNTIF(X46:AA47,"NO")&gt;0,"NO HÁBIL","HÁBIL"))</f>
        <v>HÁBIL</v>
      </c>
      <c r="AC46" s="67">
        <f t="shared" si="10"/>
        <v>0.11818237272194017</v>
      </c>
      <c r="AD46" s="67">
        <f t="shared" si="5"/>
        <v>0.19881081307576892</v>
      </c>
      <c r="AE46" s="130" t="str">
        <f>IF(MAX(AC46:AC47)&gt;Pliegos!$B$17,"SI","NO")</f>
        <v>SI</v>
      </c>
      <c r="AF46" s="130" t="str">
        <f>IF(MAX(AD46:AD47)&gt;Pliegos!$B$18,"SI","NO")</f>
        <v>SI</v>
      </c>
      <c r="AG46" s="126" t="str">
        <f>IF(ISERROR(SUM(AE46:AF47)),"ERROR",IF(COUNTIF(AE46:AF47,"NO")&gt;0,"NO HÁBIL","HÁBIL"))</f>
        <v>HÁBIL</v>
      </c>
    </row>
    <row r="47" spans="1:33" s="66" customFormat="1" ht="15.75" thickBot="1">
      <c r="A47" s="141"/>
      <c r="B47" s="143"/>
      <c r="C47" s="143"/>
      <c r="D47" s="76" t="s">
        <v>152</v>
      </c>
      <c r="E47" s="77">
        <v>0.45</v>
      </c>
      <c r="F47" s="65" t="s">
        <v>153</v>
      </c>
      <c r="G47" s="84">
        <v>41639</v>
      </c>
      <c r="H47" s="65" t="s">
        <v>90</v>
      </c>
      <c r="I47" s="72">
        <v>1566246031</v>
      </c>
      <c r="J47" s="72">
        <v>2559638750</v>
      </c>
      <c r="K47" s="72">
        <v>292365891</v>
      </c>
      <c r="L47" s="72">
        <v>292365891</v>
      </c>
      <c r="M47" s="31">
        <f t="shared" si="0"/>
        <v>2267272859</v>
      </c>
      <c r="N47" s="72">
        <v>1132968030</v>
      </c>
      <c r="O47" s="72">
        <v>5557082.79</v>
      </c>
      <c r="P47" s="63">
        <f t="shared" si="7"/>
        <v>5.357143494553542</v>
      </c>
      <c r="Q47" s="68">
        <f t="shared" si="8"/>
        <v>0.1142215443487875</v>
      </c>
      <c r="R47" s="63">
        <f t="shared" si="6"/>
        <v>203.87819883460833</v>
      </c>
      <c r="S47" s="28">
        <f t="shared" si="9"/>
        <v>1273880140</v>
      </c>
      <c r="T47" s="115"/>
      <c r="U47" s="145"/>
      <c r="V47" s="115"/>
      <c r="W47" s="117"/>
      <c r="X47" s="135"/>
      <c r="Y47" s="137"/>
      <c r="Z47" s="135"/>
      <c r="AA47" s="125"/>
      <c r="AB47" s="128"/>
      <c r="AC47" s="68">
        <f t="shared" si="10"/>
        <v>0.44262809742195064</v>
      </c>
      <c r="AD47" s="68">
        <f t="shared" si="5"/>
        <v>0.49970519670918884</v>
      </c>
      <c r="AE47" s="131"/>
      <c r="AF47" s="131"/>
      <c r="AG47" s="128"/>
    </row>
    <row r="48" spans="1:33" s="66" customFormat="1" ht="15">
      <c r="A48" s="140">
        <v>21</v>
      </c>
      <c r="B48" s="142" t="s">
        <v>154</v>
      </c>
      <c r="C48" s="142">
        <v>4</v>
      </c>
      <c r="D48" s="35" t="s">
        <v>155</v>
      </c>
      <c r="E48" s="73">
        <v>0.6</v>
      </c>
      <c r="F48" s="20" t="s">
        <v>156</v>
      </c>
      <c r="G48" s="80">
        <v>41639</v>
      </c>
      <c r="H48" s="20" t="s">
        <v>90</v>
      </c>
      <c r="I48" s="70">
        <v>2377545634</v>
      </c>
      <c r="J48" s="70">
        <v>2504059174</v>
      </c>
      <c r="K48" s="70">
        <v>475011446</v>
      </c>
      <c r="L48" s="70">
        <v>475011446</v>
      </c>
      <c r="M48" s="10">
        <f t="shared" si="0"/>
        <v>2029047728</v>
      </c>
      <c r="N48" s="70">
        <v>445298582</v>
      </c>
      <c r="O48" s="70">
        <v>51257257</v>
      </c>
      <c r="P48" s="11">
        <f t="shared" si="7"/>
        <v>5.005238619028982</v>
      </c>
      <c r="Q48" s="67">
        <f t="shared" si="8"/>
        <v>0.1896965738398321</v>
      </c>
      <c r="R48" s="11">
        <f t="shared" si="6"/>
        <v>8.687522666302646</v>
      </c>
      <c r="S48" s="15">
        <f t="shared" si="9"/>
        <v>1902534188</v>
      </c>
      <c r="T48" s="132">
        <f>+SUMPRODUCT(I48:I50,E48:E50)/SUMPRODUCT(K48:K50,E48:E50)</f>
        <v>4.433867468828278</v>
      </c>
      <c r="U48" s="144">
        <f>SUMPRODUCT(L48:L50,E48:E50)/SUMPRODUCT(J48:J50,E48:E50)</f>
        <v>0.20577625256603055</v>
      </c>
      <c r="V48" s="132">
        <f>+SUMPRODUCT(N48:N50,E48:E50)/SUMPRODUCT(O48:O50,E48:E50)</f>
        <v>8.656034283698261</v>
      </c>
      <c r="W48" s="133">
        <f>+SUM(S48:S50)</f>
        <v>3307530400</v>
      </c>
      <c r="X48" s="134" t="str">
        <f>+IF(Matriz!T48&gt;=Pliegos!$B$14,"SI","NO")</f>
        <v>SI</v>
      </c>
      <c r="Y48" s="136" t="str">
        <f>+IF(Matriz!U48&lt;=Pliegos!$B$15,"SI","NO")</f>
        <v>SI</v>
      </c>
      <c r="Z48" s="134" t="str">
        <f>+IF(SUM(R48:R50)=0,"SI",IF(Matriz!V48&gt;=Pliegos!$B$16,"SI","NO"))</f>
        <v>SI</v>
      </c>
      <c r="AA48" s="123" t="str">
        <f>IF(AND(S48&gt;=VLOOKUP(C48,Pliegos!$A$3:$D$11,4,),Matriz!W48&gt;=VLOOKUP(C48,Pliegos!$A$3:$D$11,3,)),"SI","NO")</f>
        <v>SI</v>
      </c>
      <c r="AB48" s="126" t="str">
        <f>IF(ISERROR(SUM(X48:AA50)),"ERROR",IF(COUNTIF(X48:AA50,"NO")&gt;0,"NO HÁBIL","HÁBIL"))</f>
        <v>HÁBIL</v>
      </c>
      <c r="AC48" s="67">
        <f t="shared" si="10"/>
        <v>0.17783069450738148</v>
      </c>
      <c r="AD48" s="67">
        <f t="shared" si="5"/>
        <v>0.21946185683809602</v>
      </c>
      <c r="AE48" s="129" t="str">
        <f>IF(MAX(AC48:AC50)&gt;Pliegos!$B$17,"SI","NO")</f>
        <v>SI</v>
      </c>
      <c r="AF48" s="129" t="str">
        <f>IF(MAX(AD48:AD50)&gt;Pliegos!$B$18,"SI","NO")</f>
        <v>SI</v>
      </c>
      <c r="AG48" s="126" t="str">
        <f>IF(ISERROR(SUM(AE48:AF50)),"ERROR",IF(COUNTIF(AE48:AF50,"NO")&gt;0,"NO HÁBIL","HÁBIL"))</f>
        <v>HÁBIL</v>
      </c>
    </row>
    <row r="49" spans="1:33" s="66" customFormat="1" ht="15">
      <c r="A49" s="120"/>
      <c r="B49" s="122"/>
      <c r="C49" s="122"/>
      <c r="D49" s="74" t="s">
        <v>157</v>
      </c>
      <c r="E49" s="75">
        <v>0.25</v>
      </c>
      <c r="F49" s="23" t="s">
        <v>158</v>
      </c>
      <c r="G49" s="81">
        <v>41639</v>
      </c>
      <c r="H49" s="23" t="s">
        <v>90</v>
      </c>
      <c r="I49" s="71">
        <v>897435326</v>
      </c>
      <c r="J49" s="71">
        <v>1461230895</v>
      </c>
      <c r="K49" s="71">
        <v>377092505</v>
      </c>
      <c r="L49" s="71">
        <v>377092505</v>
      </c>
      <c r="M49" s="16">
        <f t="shared" si="0"/>
        <v>1084138390</v>
      </c>
      <c r="N49" s="71">
        <v>32021198</v>
      </c>
      <c r="O49" s="71">
        <v>19124898</v>
      </c>
      <c r="P49" s="13">
        <f aca="true" t="shared" si="11" ref="P49:P65">+I49/K49</f>
        <v>2.3798811010576832</v>
      </c>
      <c r="Q49" s="69">
        <f aca="true" t="shared" si="12" ref="Q49:Q65">+L49/J49</f>
        <v>0.2580649685756884</v>
      </c>
      <c r="R49" s="13">
        <f aca="true" t="shared" si="13" ref="R49:R65">+IF(O49=0,"IND",N49/O49)</f>
        <v>1.6743199362422743</v>
      </c>
      <c r="S49" s="30">
        <f aca="true" t="shared" si="14" ref="S49:S65">I49-K49</f>
        <v>520342821</v>
      </c>
      <c r="T49" s="114"/>
      <c r="U49" s="139"/>
      <c r="V49" s="114"/>
      <c r="W49" s="116"/>
      <c r="X49" s="118"/>
      <c r="Y49" s="119"/>
      <c r="Z49" s="118"/>
      <c r="AA49" s="124"/>
      <c r="AB49" s="127"/>
      <c r="AC49" s="69">
        <f t="shared" si="10"/>
        <v>0.02191385229368559</v>
      </c>
      <c r="AD49" s="69">
        <f t="shared" si="5"/>
        <v>0.02953607979881609</v>
      </c>
      <c r="AE49" s="130"/>
      <c r="AF49" s="130"/>
      <c r="AG49" s="127"/>
    </row>
    <row r="50" spans="1:33" s="66" customFormat="1" ht="15.75" thickBot="1">
      <c r="A50" s="141"/>
      <c r="B50" s="143"/>
      <c r="C50" s="143"/>
      <c r="D50" s="76" t="s">
        <v>159</v>
      </c>
      <c r="E50" s="77">
        <v>0.15</v>
      </c>
      <c r="F50" s="65" t="s">
        <v>160</v>
      </c>
      <c r="G50" s="84">
        <v>41639</v>
      </c>
      <c r="H50" s="65" t="s">
        <v>90</v>
      </c>
      <c r="I50" s="72">
        <v>1082500270</v>
      </c>
      <c r="J50" s="72">
        <v>1667375424</v>
      </c>
      <c r="K50" s="72">
        <v>197846879</v>
      </c>
      <c r="L50" s="72">
        <v>376820989</v>
      </c>
      <c r="M50" s="31">
        <f t="shared" si="0"/>
        <v>1290554435</v>
      </c>
      <c r="N50" s="72">
        <v>421393845</v>
      </c>
      <c r="O50" s="72">
        <v>23718589</v>
      </c>
      <c r="P50" s="63">
        <f t="shared" si="11"/>
        <v>5.471404327788259</v>
      </c>
      <c r="Q50" s="68">
        <f t="shared" si="12"/>
        <v>0.22599648739934888</v>
      </c>
      <c r="R50" s="63">
        <f t="shared" si="13"/>
        <v>17.766396011162385</v>
      </c>
      <c r="S50" s="28">
        <f t="shared" si="14"/>
        <v>884653391</v>
      </c>
      <c r="T50" s="115"/>
      <c r="U50" s="145"/>
      <c r="V50" s="115"/>
      <c r="W50" s="117"/>
      <c r="X50" s="135"/>
      <c r="Y50" s="137"/>
      <c r="Z50" s="135"/>
      <c r="AA50" s="125"/>
      <c r="AB50" s="128"/>
      <c r="AC50" s="68">
        <f t="shared" si="10"/>
        <v>0.2527288329517804</v>
      </c>
      <c r="AD50" s="68">
        <f t="shared" si="5"/>
        <v>0.32652155815496464</v>
      </c>
      <c r="AE50" s="131"/>
      <c r="AF50" s="131"/>
      <c r="AG50" s="128"/>
    </row>
    <row r="51" spans="1:33" s="66" customFormat="1" ht="15">
      <c r="A51" s="140">
        <v>22</v>
      </c>
      <c r="B51" s="142" t="s">
        <v>162</v>
      </c>
      <c r="C51" s="142">
        <v>4</v>
      </c>
      <c r="D51" s="74" t="s">
        <v>163</v>
      </c>
      <c r="E51" s="73">
        <v>0.51</v>
      </c>
      <c r="F51" s="20" t="s">
        <v>164</v>
      </c>
      <c r="G51" s="80">
        <v>41639</v>
      </c>
      <c r="H51" s="20" t="s">
        <v>90</v>
      </c>
      <c r="I51" s="70">
        <v>3599958000</v>
      </c>
      <c r="J51" s="70">
        <v>3767459000</v>
      </c>
      <c r="K51" s="70">
        <v>368032000</v>
      </c>
      <c r="L51" s="70">
        <v>1091536000</v>
      </c>
      <c r="M51" s="10">
        <f t="shared" si="0"/>
        <v>2675923000</v>
      </c>
      <c r="N51" s="70">
        <v>694341000</v>
      </c>
      <c r="O51" s="70">
        <v>939000</v>
      </c>
      <c r="P51" s="11">
        <f t="shared" si="11"/>
        <v>9.781643987479349</v>
      </c>
      <c r="Q51" s="67">
        <f t="shared" si="12"/>
        <v>0.28972737327732034</v>
      </c>
      <c r="R51" s="11">
        <f t="shared" si="13"/>
        <v>739.4472843450479</v>
      </c>
      <c r="S51" s="15">
        <f t="shared" si="14"/>
        <v>3231926000</v>
      </c>
      <c r="T51" s="132">
        <f>+SUMPRODUCT(I51:I52,E51:E52)/SUMPRODUCT(K51:K52,E51:E52)</f>
        <v>6.382669292858174</v>
      </c>
      <c r="U51" s="144">
        <f>SUMPRODUCT(L51:L52,E51:E52)/SUMPRODUCT(J51:J52,E51:E52)</f>
        <v>0.2033022093971312</v>
      </c>
      <c r="V51" s="132">
        <f>+SUMPRODUCT(N51:N52,E51:E52)/SUMPRODUCT(O51:O52,E51:E52)</f>
        <v>1825.212558575899</v>
      </c>
      <c r="W51" s="133">
        <f>+SUM(S51:S52)</f>
        <v>7026011714</v>
      </c>
      <c r="X51" s="134" t="str">
        <f>+IF(Matriz!T51&gt;=Pliegos!$B$14,"SI","NO")</f>
        <v>SI</v>
      </c>
      <c r="Y51" s="136" t="str">
        <f>+IF(Matriz!U51&lt;=Pliegos!$B$15,"SI","NO")</f>
        <v>SI</v>
      </c>
      <c r="Z51" s="134" t="str">
        <f>IF(SUM(R51:R52)=0,"SI",IF(Matriz!V51&gt;=Pliegos!$B$16,"SI","NO"))</f>
        <v>SI</v>
      </c>
      <c r="AA51" s="123" t="str">
        <f>IF(AND(S51&gt;=VLOOKUP(C51,Pliegos!$A$3:$D$11,4,),Matriz!W51&gt;=VLOOKUP(C51,Pliegos!$A$3:$D$11,3,)),"SI","NO")</f>
        <v>SI</v>
      </c>
      <c r="AB51" s="126" t="str">
        <f>IF(ISERROR(SUM(X51:AA52)),"ERROR",IF(COUNTIF(X51:AA52,"NO")&gt;0,"NO HÁBIL","HÁBIL"))</f>
        <v>HÁBIL</v>
      </c>
      <c r="AC51" s="67">
        <f aca="true" t="shared" si="15" ref="AC51:AC59">+N51/J51</f>
        <v>0.18429955043969953</v>
      </c>
      <c r="AD51" s="67">
        <f aca="true" t="shared" si="16" ref="AD51:AD59">+N51/M51</f>
        <v>0.2594771972138212</v>
      </c>
      <c r="AE51" s="130" t="str">
        <f>IF(MAX(AC51:AC52)&gt;Pliegos!$B$17,"SI","NO")</f>
        <v>SI</v>
      </c>
      <c r="AF51" s="130" t="str">
        <f>IF(MAX(AD51:AD52)&gt;Pliegos!$B$18,"SI","NO")</f>
        <v>SI</v>
      </c>
      <c r="AG51" s="126" t="str">
        <f>IF(ISERROR(SUM(AE51:AF52)),"ERROR",IF(COUNTIF(AE51:AF52,"NO")&gt;0,"NO HÁBIL","HÁBIL"))</f>
        <v>HÁBIL</v>
      </c>
    </row>
    <row r="52" spans="1:33" s="66" customFormat="1" ht="15.75" thickBot="1">
      <c r="A52" s="120"/>
      <c r="B52" s="138"/>
      <c r="C52" s="138"/>
      <c r="D52" s="85" t="s">
        <v>165</v>
      </c>
      <c r="E52" s="86">
        <v>0.49</v>
      </c>
      <c r="F52" s="87" t="s">
        <v>166</v>
      </c>
      <c r="G52" s="88">
        <v>41639</v>
      </c>
      <c r="H52" s="87" t="s">
        <v>90</v>
      </c>
      <c r="I52" s="89">
        <v>4740841927</v>
      </c>
      <c r="J52" s="89">
        <v>6323833899</v>
      </c>
      <c r="K52" s="89">
        <v>946756213</v>
      </c>
      <c r="L52" s="89">
        <v>946756213</v>
      </c>
      <c r="M52" s="90">
        <f t="shared" si="0"/>
        <v>5377077686</v>
      </c>
      <c r="N52" s="89">
        <v>1268564966</v>
      </c>
      <c r="O52" s="89">
        <v>113640.33</v>
      </c>
      <c r="P52" s="91">
        <f t="shared" si="11"/>
        <v>5.0074579515856845</v>
      </c>
      <c r="Q52" s="92">
        <f t="shared" si="12"/>
        <v>0.14971237830103545</v>
      </c>
      <c r="R52" s="91">
        <f t="shared" si="13"/>
        <v>11162.982068073896</v>
      </c>
      <c r="S52" s="93">
        <f t="shared" si="14"/>
        <v>3794085714</v>
      </c>
      <c r="T52" s="114"/>
      <c r="U52" s="139"/>
      <c r="V52" s="114"/>
      <c r="W52" s="116"/>
      <c r="X52" s="118"/>
      <c r="Y52" s="119"/>
      <c r="Z52" s="118"/>
      <c r="AA52" s="124"/>
      <c r="AB52" s="127"/>
      <c r="AC52" s="92">
        <f t="shared" si="15"/>
        <v>0.20060061447859986</v>
      </c>
      <c r="AD52" s="92">
        <f t="shared" si="16"/>
        <v>0.23592089236554875</v>
      </c>
      <c r="AE52" s="130"/>
      <c r="AF52" s="130"/>
      <c r="AG52" s="127"/>
    </row>
    <row r="53" spans="1:33" s="66" customFormat="1" ht="15">
      <c r="A53" s="140">
        <v>23</v>
      </c>
      <c r="B53" s="142" t="s">
        <v>167</v>
      </c>
      <c r="C53" s="142">
        <v>2</v>
      </c>
      <c r="D53" s="35" t="s">
        <v>168</v>
      </c>
      <c r="E53" s="73">
        <v>0.51</v>
      </c>
      <c r="F53" s="20" t="s">
        <v>169</v>
      </c>
      <c r="G53" s="80">
        <v>41639</v>
      </c>
      <c r="H53" s="20" t="s">
        <v>90</v>
      </c>
      <c r="I53" s="70">
        <v>22112187461</v>
      </c>
      <c r="J53" s="70">
        <v>29901808311</v>
      </c>
      <c r="K53" s="70">
        <v>9704526371</v>
      </c>
      <c r="L53" s="70">
        <v>12000139994</v>
      </c>
      <c r="M53" s="10">
        <f t="shared" si="0"/>
        <v>17901668317</v>
      </c>
      <c r="N53" s="70">
        <v>2543162297</v>
      </c>
      <c r="O53" s="70">
        <v>518505860</v>
      </c>
      <c r="P53" s="11">
        <f t="shared" si="11"/>
        <v>2.2785437037996794</v>
      </c>
      <c r="Q53" s="67">
        <f t="shared" si="12"/>
        <v>0.40131820354107145</v>
      </c>
      <c r="R53" s="11">
        <f t="shared" si="13"/>
        <v>4.904789884149043</v>
      </c>
      <c r="S53" s="15">
        <f t="shared" si="14"/>
        <v>12407661090</v>
      </c>
      <c r="T53" s="132">
        <f>+SUMPRODUCT(I53:I54,E53:E54)/SUMPRODUCT(K53:K54,E53:E54)</f>
        <v>2.304743957474447</v>
      </c>
      <c r="U53" s="144">
        <f>SUMPRODUCT(L53:L54,E53:E54)/SUMPRODUCT(J53:J54,E53:E54)</f>
        <v>0.4052081238884447</v>
      </c>
      <c r="V53" s="132">
        <f>+SUMPRODUCT(N53:N54,E53:E54)/SUMPRODUCT(O53:O54,E53:E54)</f>
        <v>4.957638146208468</v>
      </c>
      <c r="W53" s="133">
        <f>+SUM(S53:S54)</f>
        <v>12918090789</v>
      </c>
      <c r="X53" s="134" t="str">
        <f>+IF(Matriz!T53&gt;=Pliegos!$B$14,"SI","NO")</f>
        <v>SI</v>
      </c>
      <c r="Y53" s="136" t="str">
        <f>+IF(Matriz!U53&lt;=Pliegos!$B$15,"SI","NO")</f>
        <v>SI</v>
      </c>
      <c r="Z53" s="134" t="str">
        <f>IF(SUM(R53:R54)=0,"SI",IF(Matriz!V53&gt;=Pliegos!$B$16,"SI","NO"))</f>
        <v>SI</v>
      </c>
      <c r="AA53" s="123" t="str">
        <f>IF(AND(S53&gt;=VLOOKUP(C53,Pliegos!$A$3:$D$11,4,),Matriz!W53&gt;=VLOOKUP(C53,Pliegos!$A$3:$D$11,3,)),"SI","NO")</f>
        <v>SI</v>
      </c>
      <c r="AB53" s="126" t="str">
        <f>IF(ISERROR(SUM(X53:AA54)),"ERROR",IF(COUNTIF(X53:AA54,"NO")&gt;0,"NO HÁBIL","HÁBIL"))</f>
        <v>HÁBIL</v>
      </c>
      <c r="AC53" s="67">
        <f t="shared" si="15"/>
        <v>0.08505045148271</v>
      </c>
      <c r="AD53" s="67">
        <f t="shared" si="16"/>
        <v>0.14206286542494653</v>
      </c>
      <c r="AE53" s="129" t="str">
        <f>IF(MAX(AC53:AC54)&gt;Pliegos!$B$17,"SI","NO")</f>
        <v>SI</v>
      </c>
      <c r="AF53" s="129" t="str">
        <f>IF(MAX(AD53:AD54)&gt;Pliegos!$B$18,"SI","NO")</f>
        <v>SI</v>
      </c>
      <c r="AG53" s="126" t="str">
        <f>IF(ISERROR(SUM(AE53:AF54)),"ERROR",IF(COUNTIF(AE53:AF54,"NO")&gt;0,"NO HÁBIL","HÁBIL"))</f>
        <v>HÁBIL</v>
      </c>
    </row>
    <row r="54" spans="1:33" s="66" customFormat="1" ht="15.75" thickBot="1">
      <c r="A54" s="141"/>
      <c r="B54" s="143"/>
      <c r="C54" s="143"/>
      <c r="D54" s="76" t="s">
        <v>170</v>
      </c>
      <c r="E54" s="77">
        <v>0.49</v>
      </c>
      <c r="F54" s="65" t="s">
        <v>171</v>
      </c>
      <c r="G54" s="84">
        <v>41639</v>
      </c>
      <c r="H54" s="65" t="s">
        <v>90</v>
      </c>
      <c r="I54" s="72">
        <v>698811981</v>
      </c>
      <c r="J54" s="72">
        <v>698811981</v>
      </c>
      <c r="K54" s="72">
        <v>188382282</v>
      </c>
      <c r="L54" s="72">
        <v>404227522</v>
      </c>
      <c r="M54" s="31">
        <f t="shared" si="0"/>
        <v>294584459</v>
      </c>
      <c r="N54" s="72">
        <v>28520588</v>
      </c>
      <c r="O54" s="72">
        <v>0</v>
      </c>
      <c r="P54" s="63">
        <f t="shared" si="11"/>
        <v>3.7095419674340713</v>
      </c>
      <c r="Q54" s="68">
        <f t="shared" si="12"/>
        <v>0.5784496159060558</v>
      </c>
      <c r="R54" s="63" t="str">
        <f t="shared" si="13"/>
        <v>IND</v>
      </c>
      <c r="S54" s="28">
        <f t="shared" si="14"/>
        <v>510429699</v>
      </c>
      <c r="T54" s="115"/>
      <c r="U54" s="145"/>
      <c r="V54" s="115"/>
      <c r="W54" s="117"/>
      <c r="X54" s="135"/>
      <c r="Y54" s="137"/>
      <c r="Z54" s="135"/>
      <c r="AA54" s="125"/>
      <c r="AB54" s="128"/>
      <c r="AC54" s="68">
        <f t="shared" si="15"/>
        <v>0.04081296368042665</v>
      </c>
      <c r="AD54" s="68">
        <f t="shared" si="16"/>
        <v>0.09681633612586467</v>
      </c>
      <c r="AE54" s="131"/>
      <c r="AF54" s="131"/>
      <c r="AG54" s="128"/>
    </row>
    <row r="55" spans="1:33" s="66" customFormat="1" ht="15">
      <c r="A55" s="120">
        <v>24</v>
      </c>
      <c r="B55" s="121" t="s">
        <v>172</v>
      </c>
      <c r="C55" s="121">
        <v>1</v>
      </c>
      <c r="D55" s="50" t="s">
        <v>173</v>
      </c>
      <c r="E55" s="52">
        <v>0.6</v>
      </c>
      <c r="F55" s="94" t="s">
        <v>174</v>
      </c>
      <c r="G55" s="83">
        <v>41639</v>
      </c>
      <c r="H55" s="94" t="s">
        <v>90</v>
      </c>
      <c r="I55" s="53">
        <v>9003917979</v>
      </c>
      <c r="J55" s="53">
        <v>16351711237</v>
      </c>
      <c r="K55" s="53">
        <v>4300518541</v>
      </c>
      <c r="L55" s="53">
        <v>8126680996</v>
      </c>
      <c r="M55" s="54">
        <f t="shared" si="0"/>
        <v>8225030241</v>
      </c>
      <c r="N55" s="53">
        <v>3759744167</v>
      </c>
      <c r="O55" s="53">
        <v>433045839</v>
      </c>
      <c r="P55" s="64">
        <f t="shared" si="11"/>
        <v>2.0936819346688176</v>
      </c>
      <c r="Q55" s="55">
        <f t="shared" si="12"/>
        <v>0.49699269258200146</v>
      </c>
      <c r="R55" s="64">
        <f t="shared" si="13"/>
        <v>8.682092814197436</v>
      </c>
      <c r="S55" s="56">
        <f t="shared" si="14"/>
        <v>4703399438</v>
      </c>
      <c r="T55" s="114">
        <f>+SUMPRODUCT(I55:I57,E55:E57)/SUMPRODUCT(K55:K57,E55:E57)</f>
        <v>2.2940078830341006</v>
      </c>
      <c r="U55" s="139">
        <f>SUMPRODUCT(L55:L57,E55:E57)/SUMPRODUCT(J55:J57,E55:E57)</f>
        <v>0.500022263106739</v>
      </c>
      <c r="V55" s="114">
        <f>+SUMPRODUCT(N55:N57,E55:E57)/SUMPRODUCT(O55:O57,E55:E57)</f>
        <v>8.985898242892103</v>
      </c>
      <c r="W55" s="116">
        <f>+SUM(S55:S57)</f>
        <v>7125066095</v>
      </c>
      <c r="X55" s="118" t="str">
        <f>+IF(Matriz!T55&gt;=Pliegos!$B$14,"SI","NO")</f>
        <v>SI</v>
      </c>
      <c r="Y55" s="119" t="str">
        <f>+IF(Matriz!U55&lt;=Pliegos!$B$15,"SI","NO")</f>
        <v>SI</v>
      </c>
      <c r="Z55" s="118" t="str">
        <f>+IF(SUM(R55:R57)=0,"SI",IF(Matriz!V55&gt;=Pliegos!$B$16,"SI","NO"))</f>
        <v>SI</v>
      </c>
      <c r="AA55" s="124" t="str">
        <f>IF(AND(S55&gt;=VLOOKUP(C55,Pliegos!$A$3:$D$11,4,),Matriz!W55&gt;=VLOOKUP(C55,Pliegos!$A$3:$D$11,3,)),"SI","NO")</f>
        <v>SI</v>
      </c>
      <c r="AB55" s="127" t="str">
        <f>IF(ISERROR(SUM(X55:AA57)),"ERROR",IF(COUNTIF(X55:AA57,"NO")&gt;0,"NO HÁBIL","HÁBIL"))</f>
        <v>HÁBIL</v>
      </c>
      <c r="AC55" s="55">
        <f t="shared" si="15"/>
        <v>0.22992970659196824</v>
      </c>
      <c r="AD55" s="55">
        <f t="shared" si="16"/>
        <v>0.4571100721622259</v>
      </c>
      <c r="AE55" s="130" t="str">
        <f>IF(MAX(AC55:AC57)&gt;Pliegos!$B$17,"SI","NO")</f>
        <v>SI</v>
      </c>
      <c r="AF55" s="130" t="str">
        <f>IF(MAX(AD55:AD57)&gt;Pliegos!$B$18,"SI","NO")</f>
        <v>SI</v>
      </c>
      <c r="AG55" s="127" t="str">
        <f>IF(ISERROR(SUM(AE55:AF57)),"ERROR",IF(COUNTIF(AE55:AF57,"NO")&gt;0,"NO HÁBIL","HÁBIL"))</f>
        <v>HÁBIL</v>
      </c>
    </row>
    <row r="56" spans="1:33" s="66" customFormat="1" ht="15">
      <c r="A56" s="120"/>
      <c r="B56" s="122"/>
      <c r="C56" s="122"/>
      <c r="D56" s="74" t="s">
        <v>175</v>
      </c>
      <c r="E56" s="75">
        <v>0.35</v>
      </c>
      <c r="F56" s="23" t="s">
        <v>176</v>
      </c>
      <c r="G56" s="81">
        <v>41639</v>
      </c>
      <c r="H56" s="23" t="s">
        <v>90</v>
      </c>
      <c r="I56" s="71">
        <v>1529445870</v>
      </c>
      <c r="J56" s="71">
        <v>1539594333</v>
      </c>
      <c r="K56" s="71">
        <v>69973884</v>
      </c>
      <c r="L56" s="71">
        <v>912475677</v>
      </c>
      <c r="M56" s="16">
        <f t="shared" si="0"/>
        <v>627118656</v>
      </c>
      <c r="N56" s="71">
        <v>445853959</v>
      </c>
      <c r="O56" s="71">
        <v>25891370</v>
      </c>
      <c r="P56" s="13">
        <f t="shared" si="11"/>
        <v>21.857381391034405</v>
      </c>
      <c r="Q56" s="69">
        <f t="shared" si="12"/>
        <v>0.5926727953213374</v>
      </c>
      <c r="R56" s="13">
        <f t="shared" si="13"/>
        <v>17.220176413994317</v>
      </c>
      <c r="S56" s="30">
        <f t="shared" si="14"/>
        <v>1459471986</v>
      </c>
      <c r="T56" s="114"/>
      <c r="U56" s="139"/>
      <c r="V56" s="114"/>
      <c r="W56" s="116"/>
      <c r="X56" s="118"/>
      <c r="Y56" s="119"/>
      <c r="Z56" s="118"/>
      <c r="AA56" s="124"/>
      <c r="AB56" s="127"/>
      <c r="AC56" s="69">
        <f t="shared" si="15"/>
        <v>0.2895918421128665</v>
      </c>
      <c r="AD56" s="69">
        <f t="shared" si="16"/>
        <v>0.7109562994726153</v>
      </c>
      <c r="AE56" s="130"/>
      <c r="AF56" s="130"/>
      <c r="AG56" s="127"/>
    </row>
    <row r="57" spans="1:33" s="66" customFormat="1" ht="15.75" thickBot="1">
      <c r="A57" s="120"/>
      <c r="B57" s="138"/>
      <c r="C57" s="138"/>
      <c r="D57" s="85" t="s">
        <v>177</v>
      </c>
      <c r="E57" s="86">
        <v>0.05</v>
      </c>
      <c r="F57" s="87" t="s">
        <v>178</v>
      </c>
      <c r="G57" s="88">
        <v>41639</v>
      </c>
      <c r="H57" s="87" t="s">
        <v>90</v>
      </c>
      <c r="I57" s="89">
        <v>1121858156</v>
      </c>
      <c r="J57" s="89">
        <v>1127368156</v>
      </c>
      <c r="K57" s="89">
        <v>159663485</v>
      </c>
      <c r="L57" s="89">
        <v>159663485</v>
      </c>
      <c r="M57" s="90">
        <f t="shared" si="0"/>
        <v>967704671</v>
      </c>
      <c r="N57" s="89">
        <v>97339304</v>
      </c>
      <c r="O57" s="89">
        <v>1221512</v>
      </c>
      <c r="P57" s="91">
        <f t="shared" si="11"/>
        <v>7.026391513375772</v>
      </c>
      <c r="Q57" s="92">
        <f t="shared" si="12"/>
        <v>0.14162497330641297</v>
      </c>
      <c r="R57" s="91">
        <f t="shared" si="13"/>
        <v>79.68755444072592</v>
      </c>
      <c r="S57" s="93">
        <f t="shared" si="14"/>
        <v>962194671</v>
      </c>
      <c r="T57" s="114"/>
      <c r="U57" s="139"/>
      <c r="V57" s="114"/>
      <c r="W57" s="116"/>
      <c r="X57" s="118"/>
      <c r="Y57" s="119"/>
      <c r="Z57" s="118"/>
      <c r="AA57" s="124"/>
      <c r="AB57" s="127"/>
      <c r="AC57" s="92">
        <f t="shared" si="15"/>
        <v>0.08634207333420547</v>
      </c>
      <c r="AD57" s="92">
        <f t="shared" si="16"/>
        <v>0.10058782076499867</v>
      </c>
      <c r="AE57" s="130"/>
      <c r="AF57" s="130"/>
      <c r="AG57" s="127"/>
    </row>
    <row r="58" spans="1:33" s="66" customFormat="1" ht="15">
      <c r="A58" s="140">
        <v>25</v>
      </c>
      <c r="B58" s="142" t="s">
        <v>179</v>
      </c>
      <c r="C58" s="142">
        <v>4</v>
      </c>
      <c r="D58" s="35" t="s">
        <v>180</v>
      </c>
      <c r="E58" s="73">
        <v>0.6</v>
      </c>
      <c r="F58" s="20" t="s">
        <v>181</v>
      </c>
      <c r="G58" s="80">
        <v>41639</v>
      </c>
      <c r="H58" s="20" t="s">
        <v>90</v>
      </c>
      <c r="I58" s="70">
        <v>7820860000</v>
      </c>
      <c r="J58" s="70">
        <v>12845708000</v>
      </c>
      <c r="K58" s="70">
        <v>1988807000</v>
      </c>
      <c r="L58" s="70">
        <v>6314440000</v>
      </c>
      <c r="M58" s="10">
        <f t="shared" si="0"/>
        <v>6531268000</v>
      </c>
      <c r="N58" s="70">
        <v>113595000</v>
      </c>
      <c r="O58" s="70">
        <v>99733000</v>
      </c>
      <c r="P58" s="11">
        <f t="shared" si="11"/>
        <v>3.932437888643795</v>
      </c>
      <c r="Q58" s="67">
        <f t="shared" si="12"/>
        <v>0.4915602939129552</v>
      </c>
      <c r="R58" s="11">
        <f t="shared" si="13"/>
        <v>1.1389911062536975</v>
      </c>
      <c r="S58" s="15">
        <f t="shared" si="14"/>
        <v>5832053000</v>
      </c>
      <c r="T58" s="132">
        <f>+SUMPRODUCT(I58:I59,E58:E59)/SUMPRODUCT(K58:K59,E58:E59)</f>
        <v>3.9254621171615534</v>
      </c>
      <c r="U58" s="144">
        <f>SUMPRODUCT(L58:L59,E58:E59)/SUMPRODUCT(J58:J59,E58:E59)</f>
        <v>0.4851807064939181</v>
      </c>
      <c r="V58" s="132">
        <f>+SUMPRODUCT(N58:N59,E58:E59)/SUMPRODUCT(O58:O59,E58:E59)</f>
        <v>1.828275642539714</v>
      </c>
      <c r="W58" s="133">
        <f>+SUM(S58:S59)</f>
        <v>6303615097</v>
      </c>
      <c r="X58" s="134" t="str">
        <f>+IF(Matriz!T58&gt;=Pliegos!$B$14,"SI","NO")</f>
        <v>SI</v>
      </c>
      <c r="Y58" s="136" t="str">
        <f>+IF(Matriz!U58&lt;=Pliegos!$B$15,"SI","NO")</f>
        <v>SI</v>
      </c>
      <c r="Z58" s="134" t="str">
        <f>IF(SUM(R58:R59)=0,"SI",IF(Matriz!V58&gt;=Pliegos!$B$16,"SI","NO"))</f>
        <v>SI</v>
      </c>
      <c r="AA58" s="123" t="str">
        <f>IF(AND(S58&gt;=VLOOKUP(C58,Pliegos!$A$3:$D$11,4,),Matriz!W58&gt;=VLOOKUP(C58,Pliegos!$A$3:$D$11,3,)),"SI","NO")</f>
        <v>SI</v>
      </c>
      <c r="AB58" s="126" t="str">
        <f>IF(ISERROR(SUM(X58:AA59)),"ERROR",IF(COUNTIF(X58:AA59,"NO")&gt;0,"NO HÁBIL","HÁBIL"))</f>
        <v>HÁBIL</v>
      </c>
      <c r="AC58" s="67">
        <f t="shared" si="15"/>
        <v>0.00884303146233746</v>
      </c>
      <c r="AD58" s="67">
        <f t="shared" si="16"/>
        <v>0.01739248795180354</v>
      </c>
      <c r="AE58" s="129" t="str">
        <f>IF(MAX(AC58:AC59)&gt;Pliegos!$B$17,"SI","NO")</f>
        <v>SI</v>
      </c>
      <c r="AF58" s="129" t="str">
        <f>IF(MAX(AD58:AD59)&gt;Pliegos!$B$18,"SI","NO")</f>
        <v>SI</v>
      </c>
      <c r="AG58" s="126" t="str">
        <f>IF(ISERROR(SUM(AE58:AF59)),"ERROR",IF(COUNTIF(AE58:AF59,"NO")&gt;0,"NO HÁBIL","HÁBIL"))</f>
        <v>HÁBIL</v>
      </c>
    </row>
    <row r="59" spans="1:33" s="66" customFormat="1" ht="15.75" thickBot="1">
      <c r="A59" s="141"/>
      <c r="B59" s="143"/>
      <c r="C59" s="143"/>
      <c r="D59" s="76" t="s">
        <v>182</v>
      </c>
      <c r="E59" s="77">
        <v>0.4</v>
      </c>
      <c r="F59" s="65" t="s">
        <v>183</v>
      </c>
      <c r="G59" s="84">
        <v>41639</v>
      </c>
      <c r="H59" s="65" t="s">
        <v>90</v>
      </c>
      <c r="I59" s="72">
        <v>639867914</v>
      </c>
      <c r="J59" s="72">
        <v>718061207</v>
      </c>
      <c r="K59" s="72">
        <v>168305817</v>
      </c>
      <c r="L59" s="72">
        <v>225463968</v>
      </c>
      <c r="M59" s="31">
        <f t="shared" si="0"/>
        <v>492597239</v>
      </c>
      <c r="N59" s="72">
        <v>114706405</v>
      </c>
      <c r="O59" s="72">
        <v>6339188</v>
      </c>
      <c r="P59" s="63">
        <f t="shared" si="11"/>
        <v>3.801816986515683</v>
      </c>
      <c r="Q59" s="68">
        <f t="shared" si="12"/>
        <v>0.3139899019778129</v>
      </c>
      <c r="R59" s="63">
        <f t="shared" si="13"/>
        <v>18.094810407894514</v>
      </c>
      <c r="S59" s="28">
        <f t="shared" si="14"/>
        <v>471562097</v>
      </c>
      <c r="T59" s="115"/>
      <c r="U59" s="145"/>
      <c r="V59" s="115"/>
      <c r="W59" s="117"/>
      <c r="X59" s="135"/>
      <c r="Y59" s="137"/>
      <c r="Z59" s="135"/>
      <c r="AA59" s="125"/>
      <c r="AB59" s="128"/>
      <c r="AC59" s="68">
        <f t="shared" si="15"/>
        <v>0.15974460656248765</v>
      </c>
      <c r="AD59" s="68">
        <f t="shared" si="16"/>
        <v>0.23286043022259</v>
      </c>
      <c r="AE59" s="131"/>
      <c r="AF59" s="131"/>
      <c r="AG59" s="128"/>
    </row>
    <row r="60" spans="1:33" s="66" customFormat="1" ht="15">
      <c r="A60" s="120">
        <v>26</v>
      </c>
      <c r="B60" s="121" t="s">
        <v>184</v>
      </c>
      <c r="C60" s="121">
        <v>4</v>
      </c>
      <c r="D60" s="50" t="s">
        <v>185</v>
      </c>
      <c r="E60" s="52">
        <v>0.51</v>
      </c>
      <c r="F60" s="94" t="s">
        <v>196</v>
      </c>
      <c r="G60" s="83">
        <v>41639</v>
      </c>
      <c r="H60" s="94" t="s">
        <v>90</v>
      </c>
      <c r="I60" s="53">
        <v>4051093717</v>
      </c>
      <c r="J60" s="53">
        <v>4129009201</v>
      </c>
      <c r="K60" s="53">
        <v>1956228609</v>
      </c>
      <c r="L60" s="53">
        <v>2462210841</v>
      </c>
      <c r="M60" s="54">
        <f t="shared" si="0"/>
        <v>1666798360</v>
      </c>
      <c r="N60" s="53">
        <v>854233776</v>
      </c>
      <c r="O60" s="53">
        <v>103738165</v>
      </c>
      <c r="P60" s="64">
        <f t="shared" si="11"/>
        <v>2.0708692728253624</v>
      </c>
      <c r="Q60" s="55">
        <f t="shared" si="12"/>
        <v>0.5963200179848667</v>
      </c>
      <c r="R60" s="64">
        <f t="shared" si="13"/>
        <v>8.23451789416171</v>
      </c>
      <c r="S60" s="56">
        <f t="shared" si="14"/>
        <v>2094865108</v>
      </c>
      <c r="T60" s="114">
        <f>+SUMPRODUCT(I60:I62,E60:E62)/SUMPRODUCT(K60:K62,E60:E62)</f>
        <v>2.4498800981712576</v>
      </c>
      <c r="U60" s="139">
        <f>SUMPRODUCT(L60:L62,E60:E62)/SUMPRODUCT(J60:J62,E60:E62)</f>
        <v>0.39894060402196246</v>
      </c>
      <c r="V60" s="114">
        <f>+SUMPRODUCT(N60:N62,E60:E62)/SUMPRODUCT(O60:O62,E60:E62)</f>
        <v>8.981129951562773</v>
      </c>
      <c r="W60" s="116">
        <f>+SUM(S60:S62)</f>
        <v>7465013189</v>
      </c>
      <c r="X60" s="118" t="str">
        <f>+IF(Matriz!T60&gt;=Pliegos!$B$14,"SI","NO")</f>
        <v>SI</v>
      </c>
      <c r="Y60" s="119" t="str">
        <f>+IF(Matriz!U60&lt;=Pliegos!$B$15,"SI","NO")</f>
        <v>SI</v>
      </c>
      <c r="Z60" s="118" t="str">
        <f>+IF(SUM(R60:R62)=0,"SI",IF(Matriz!V60&gt;=Pliegos!$B$16,"SI","NO"))</f>
        <v>SI</v>
      </c>
      <c r="AA60" s="124" t="str">
        <f>IF(AND(S60&gt;=VLOOKUP(C60,Pliegos!$A$3:$D$11,4,),Matriz!W60&gt;=VLOOKUP(C60,Pliegos!$A$3:$D$11,3,)),"SI","NO")</f>
        <v>SI</v>
      </c>
      <c r="AB60" s="127" t="str">
        <f>IF(ISERROR(SUM(X60:AA62)),"ERROR",IF(COUNTIF(X60:AA62,"NO")&gt;0,"NO HÁBIL","HÁBIL"))</f>
        <v>HÁBIL</v>
      </c>
      <c r="AC60" s="55">
        <f aca="true" t="shared" si="17" ref="AC60:AC65">+N60/J60</f>
        <v>0.20688589790333092</v>
      </c>
      <c r="AD60" s="55">
        <f aca="true" t="shared" si="18" ref="AD60:AD65">+N60/M60</f>
        <v>0.5124997699181801</v>
      </c>
      <c r="AE60" s="130" t="str">
        <f>IF(MAX(AC60:AC62)&gt;Pliegos!$B$17,"SI","NO")</f>
        <v>SI</v>
      </c>
      <c r="AF60" s="130" t="str">
        <f>IF(MAX(AD60:AD62)&gt;Pliegos!$B$18,"SI","NO")</f>
        <v>SI</v>
      </c>
      <c r="AG60" s="127" t="str">
        <f>IF(ISERROR(SUM(AE60:AF62)),"ERROR",IF(COUNTIF(AE60:AF62,"NO")&gt;0,"NO HÁBIL","HÁBIL"))</f>
        <v>HÁBIL</v>
      </c>
    </row>
    <row r="61" spans="1:33" s="66" customFormat="1" ht="15">
      <c r="A61" s="120"/>
      <c r="B61" s="122"/>
      <c r="C61" s="122"/>
      <c r="D61" s="74" t="s">
        <v>186</v>
      </c>
      <c r="E61" s="75">
        <v>0.25</v>
      </c>
      <c r="F61" s="23" t="s">
        <v>187</v>
      </c>
      <c r="G61" s="81">
        <v>41639</v>
      </c>
      <c r="H61" s="23" t="s">
        <v>90</v>
      </c>
      <c r="I61" s="71">
        <v>1057093124</v>
      </c>
      <c r="J61" s="71">
        <v>1057093124</v>
      </c>
      <c r="K61" s="71">
        <v>44255078</v>
      </c>
      <c r="L61" s="71">
        <v>44255078</v>
      </c>
      <c r="M61" s="16">
        <f t="shared" si="0"/>
        <v>1012838046</v>
      </c>
      <c r="N61" s="71">
        <v>77639652</v>
      </c>
      <c r="O61" s="71">
        <v>39300</v>
      </c>
      <c r="P61" s="13">
        <f t="shared" si="11"/>
        <v>23.886369017358867</v>
      </c>
      <c r="Q61" s="69">
        <f t="shared" si="12"/>
        <v>0.04186488114929787</v>
      </c>
      <c r="R61" s="13">
        <f t="shared" si="13"/>
        <v>1975.5636641221374</v>
      </c>
      <c r="S61" s="30">
        <f t="shared" si="14"/>
        <v>1012838046</v>
      </c>
      <c r="T61" s="114"/>
      <c r="U61" s="139"/>
      <c r="V61" s="114"/>
      <c r="W61" s="116"/>
      <c r="X61" s="118"/>
      <c r="Y61" s="119"/>
      <c r="Z61" s="118"/>
      <c r="AA61" s="124"/>
      <c r="AB61" s="127"/>
      <c r="AC61" s="69">
        <f t="shared" si="17"/>
        <v>0.07344636932857393</v>
      </c>
      <c r="AD61" s="69">
        <f t="shared" si="18"/>
        <v>0.07665554459236813</v>
      </c>
      <c r="AE61" s="130"/>
      <c r="AF61" s="130"/>
      <c r="AG61" s="127"/>
    </row>
    <row r="62" spans="1:33" s="66" customFormat="1" ht="15.75" thickBot="1">
      <c r="A62" s="120"/>
      <c r="B62" s="138"/>
      <c r="C62" s="138"/>
      <c r="D62" s="85" t="s">
        <v>188</v>
      </c>
      <c r="E62" s="86">
        <v>0.24</v>
      </c>
      <c r="F62" s="87" t="s">
        <v>189</v>
      </c>
      <c r="G62" s="88">
        <v>41639</v>
      </c>
      <c r="H62" s="87" t="s">
        <v>90</v>
      </c>
      <c r="I62" s="89">
        <v>6957503647</v>
      </c>
      <c r="J62" s="89">
        <v>10012941116</v>
      </c>
      <c r="K62" s="89">
        <v>2600193612</v>
      </c>
      <c r="L62" s="89">
        <v>2655923154</v>
      </c>
      <c r="M62" s="90">
        <f t="shared" si="0"/>
        <v>7357017962</v>
      </c>
      <c r="N62" s="89">
        <v>385072675.18</v>
      </c>
      <c r="O62" s="89">
        <v>33514023.19</v>
      </c>
      <c r="P62" s="91">
        <f t="shared" si="11"/>
        <v>2.67576368732345</v>
      </c>
      <c r="Q62" s="92">
        <f t="shared" si="12"/>
        <v>0.2652490535229469</v>
      </c>
      <c r="R62" s="91">
        <f t="shared" si="13"/>
        <v>11.48989702003008</v>
      </c>
      <c r="S62" s="93">
        <f t="shared" si="14"/>
        <v>4357310035</v>
      </c>
      <c r="T62" s="114"/>
      <c r="U62" s="139"/>
      <c r="V62" s="114"/>
      <c r="W62" s="116"/>
      <c r="X62" s="118"/>
      <c r="Y62" s="119"/>
      <c r="Z62" s="118"/>
      <c r="AA62" s="124"/>
      <c r="AB62" s="127"/>
      <c r="AC62" s="92">
        <f t="shared" si="17"/>
        <v>0.038457499222149624</v>
      </c>
      <c r="AD62" s="92">
        <f t="shared" si="18"/>
        <v>0.05234086380772112</v>
      </c>
      <c r="AE62" s="130"/>
      <c r="AF62" s="130"/>
      <c r="AG62" s="127"/>
    </row>
    <row r="63" spans="1:33" s="66" customFormat="1" ht="15">
      <c r="A63" s="140">
        <v>27</v>
      </c>
      <c r="B63" s="142" t="s">
        <v>190</v>
      </c>
      <c r="C63" s="142">
        <v>4</v>
      </c>
      <c r="D63" s="35" t="s">
        <v>191</v>
      </c>
      <c r="E63" s="73">
        <v>0.51</v>
      </c>
      <c r="F63" s="20" t="s">
        <v>192</v>
      </c>
      <c r="G63" s="80">
        <v>41639</v>
      </c>
      <c r="H63" s="20" t="s">
        <v>90</v>
      </c>
      <c r="I63" s="70">
        <v>8367841373</v>
      </c>
      <c r="J63" s="70">
        <v>11421020294.37</v>
      </c>
      <c r="K63" s="70">
        <v>3665173592.66</v>
      </c>
      <c r="L63" s="70">
        <v>3665173592.66</v>
      </c>
      <c r="M63" s="10">
        <f t="shared" si="0"/>
        <v>7755846701.710001</v>
      </c>
      <c r="N63" s="70">
        <v>501603932.03</v>
      </c>
      <c r="O63" s="70">
        <v>61549997.39</v>
      </c>
      <c r="P63" s="11">
        <f t="shared" si="11"/>
        <v>2.2830682262247337</v>
      </c>
      <c r="Q63" s="67">
        <f t="shared" si="12"/>
        <v>0.32091472549670097</v>
      </c>
      <c r="R63" s="11">
        <f t="shared" si="13"/>
        <v>8.149536203091625</v>
      </c>
      <c r="S63" s="15">
        <f t="shared" si="14"/>
        <v>4702667780.34</v>
      </c>
      <c r="T63" s="132">
        <f>+SUMPRODUCT(I63:I65,E63:E65)/SUMPRODUCT(K63:K65,E63:E65)</f>
        <v>2.4449031846109244</v>
      </c>
      <c r="U63" s="144">
        <f>SUMPRODUCT(L63:L65,E63:E65)/SUMPRODUCT(J63:J65,E63:E65)</f>
        <v>0.29740527205231604</v>
      </c>
      <c r="V63" s="132">
        <f>+SUMPRODUCT(N63:N65,E63:E65)/SUMPRODUCT(O63:O65,E63:E65)</f>
        <v>7.875234869802786</v>
      </c>
      <c r="W63" s="133">
        <f>+SUM(S63:S65)</f>
        <v>6946488899.74</v>
      </c>
      <c r="X63" s="134" t="str">
        <f>+IF(Matriz!T63&gt;=Pliegos!$B$14,"SI","NO")</f>
        <v>SI</v>
      </c>
      <c r="Y63" s="136" t="str">
        <f>+IF(Matriz!U63&lt;=Pliegos!$B$15,"SI","NO")</f>
        <v>SI</v>
      </c>
      <c r="Z63" s="134" t="str">
        <f>+IF(SUM(R63:R65)=0,"SI",IF(Matriz!V63&gt;=Pliegos!$B$16,"SI","NO"))</f>
        <v>SI</v>
      </c>
      <c r="AA63" s="123" t="str">
        <f>IF(AND(S63&gt;=VLOOKUP(C63,Pliegos!$A$3:$D$11,4,),Matriz!W63&gt;=VLOOKUP(C63,Pliegos!$A$3:$D$11,3,)),"SI","NO")</f>
        <v>SI</v>
      </c>
      <c r="AB63" s="126" t="str">
        <f>IF(ISERROR(SUM(X63:AA65)),"ERROR",IF(COUNTIF(X63:AA65,"NO")&gt;0,"NO HÁBIL","HÁBIL"))</f>
        <v>HÁBIL</v>
      </c>
      <c r="AC63" s="67">
        <f t="shared" si="17"/>
        <v>0.04391936264024204</v>
      </c>
      <c r="AD63" s="67">
        <f t="shared" si="18"/>
        <v>0.06467429686553847</v>
      </c>
      <c r="AE63" s="129" t="str">
        <f>IF(MAX(AC63:AC65)&gt;Pliegos!$B$17,"SI","NO")</f>
        <v>SI</v>
      </c>
      <c r="AF63" s="129" t="str">
        <f>IF(MAX(AD63:AD65)&gt;Pliegos!$B$18,"SI","NO")</f>
        <v>SI</v>
      </c>
      <c r="AG63" s="126" t="str">
        <f>IF(ISERROR(SUM(AE63:AF65)),"ERROR",IF(COUNTIF(AE63:AF65,"NO")&gt;0,"NO HÁBIL","HÁBIL"))</f>
        <v>HÁBIL</v>
      </c>
    </row>
    <row r="64" spans="1:33" s="66" customFormat="1" ht="15">
      <c r="A64" s="120"/>
      <c r="B64" s="122"/>
      <c r="C64" s="122"/>
      <c r="D64" s="74" t="s">
        <v>193</v>
      </c>
      <c r="E64" s="75">
        <v>0.25</v>
      </c>
      <c r="F64" s="23" t="s">
        <v>194</v>
      </c>
      <c r="G64" s="81">
        <v>41639</v>
      </c>
      <c r="H64" s="23" t="s">
        <v>90</v>
      </c>
      <c r="I64" s="71">
        <v>2960309872.82</v>
      </c>
      <c r="J64" s="71">
        <v>4206969283.14</v>
      </c>
      <c r="K64" s="71">
        <v>681062349.42</v>
      </c>
      <c r="L64" s="71">
        <v>688365452.22</v>
      </c>
      <c r="M64" s="16">
        <f>+J64-L64</f>
        <v>3518603830.92</v>
      </c>
      <c r="N64" s="71">
        <v>19180238.78</v>
      </c>
      <c r="O64" s="71">
        <v>6808947.57</v>
      </c>
      <c r="P64" s="13">
        <f t="shared" si="11"/>
        <v>4.346606262027305</v>
      </c>
      <c r="Q64" s="69">
        <f t="shared" si="12"/>
        <v>0.1636250245464634</v>
      </c>
      <c r="R64" s="13">
        <f t="shared" si="13"/>
        <v>2.8169167970256526</v>
      </c>
      <c r="S64" s="30">
        <f t="shared" si="14"/>
        <v>2279247523.4</v>
      </c>
      <c r="T64" s="114"/>
      <c r="U64" s="139"/>
      <c r="V64" s="114"/>
      <c r="W64" s="116"/>
      <c r="X64" s="118"/>
      <c r="Y64" s="119"/>
      <c r="Z64" s="118"/>
      <c r="AA64" s="124"/>
      <c r="AB64" s="127"/>
      <c r="AC64" s="69">
        <f t="shared" si="17"/>
        <v>0.004559158265516083</v>
      </c>
      <c r="AD64" s="69">
        <f t="shared" si="18"/>
        <v>0.005451093587590676</v>
      </c>
      <c r="AE64" s="130"/>
      <c r="AF64" s="130"/>
      <c r="AG64" s="127"/>
    </row>
    <row r="65" spans="1:33" s="66" customFormat="1" ht="15.75" thickBot="1">
      <c r="A65" s="141"/>
      <c r="B65" s="143"/>
      <c r="C65" s="143"/>
      <c r="D65" s="76" t="s">
        <v>197</v>
      </c>
      <c r="E65" s="77">
        <v>0.24</v>
      </c>
      <c r="F65" s="65" t="s">
        <v>195</v>
      </c>
      <c r="G65" s="84">
        <v>41639</v>
      </c>
      <c r="H65" s="65" t="s">
        <v>90</v>
      </c>
      <c r="I65" s="72">
        <v>1439141</v>
      </c>
      <c r="J65" s="72">
        <v>71190381</v>
      </c>
      <c r="K65" s="72">
        <v>36865545</v>
      </c>
      <c r="L65" s="72">
        <v>36865545</v>
      </c>
      <c r="M65" s="31">
        <f>+J65-L65</f>
        <v>34324836</v>
      </c>
      <c r="N65" s="72">
        <v>0</v>
      </c>
      <c r="O65" s="72">
        <v>0</v>
      </c>
      <c r="P65" s="63">
        <f t="shared" si="11"/>
        <v>0.03903756203794085</v>
      </c>
      <c r="Q65" s="68">
        <f t="shared" si="12"/>
        <v>0.5178444683418677</v>
      </c>
      <c r="R65" s="63" t="str">
        <f t="shared" si="13"/>
        <v>IND</v>
      </c>
      <c r="S65" s="28">
        <f t="shared" si="14"/>
        <v>-35426404</v>
      </c>
      <c r="T65" s="115"/>
      <c r="U65" s="145"/>
      <c r="V65" s="115"/>
      <c r="W65" s="117"/>
      <c r="X65" s="135"/>
      <c r="Y65" s="137"/>
      <c r="Z65" s="135"/>
      <c r="AA65" s="125"/>
      <c r="AB65" s="128"/>
      <c r="AC65" s="68">
        <f t="shared" si="17"/>
        <v>0</v>
      </c>
      <c r="AD65" s="68">
        <f t="shared" si="18"/>
        <v>0</v>
      </c>
      <c r="AE65" s="131"/>
      <c r="AF65" s="131"/>
      <c r="AG65" s="128"/>
    </row>
  </sheetData>
  <sheetProtection/>
  <mergeCells count="422">
    <mergeCell ref="AE63:AE65"/>
    <mergeCell ref="AF63:AF65"/>
    <mergeCell ref="AG63:AG65"/>
    <mergeCell ref="T60:T62"/>
    <mergeCell ref="U60:U62"/>
    <mergeCell ref="V60:V62"/>
    <mergeCell ref="W60:W62"/>
    <mergeCell ref="X60:X62"/>
    <mergeCell ref="Y60:Y62"/>
    <mergeCell ref="Z60:Z62"/>
    <mergeCell ref="AG60:AG62"/>
    <mergeCell ref="T63:T65"/>
    <mergeCell ref="U63:U65"/>
    <mergeCell ref="V63:V65"/>
    <mergeCell ref="W63:W65"/>
    <mergeCell ref="X63:X65"/>
    <mergeCell ref="Y63:Y65"/>
    <mergeCell ref="Z63:Z65"/>
    <mergeCell ref="AA63:AA65"/>
    <mergeCell ref="AB63:AB65"/>
    <mergeCell ref="Y55:Y57"/>
    <mergeCell ref="Z55:Z57"/>
    <mergeCell ref="AA55:AA57"/>
    <mergeCell ref="AB55:AB57"/>
    <mergeCell ref="AE60:AE62"/>
    <mergeCell ref="AF60:AF62"/>
    <mergeCell ref="AA60:AA62"/>
    <mergeCell ref="AB60:AB62"/>
    <mergeCell ref="AA58:AA59"/>
    <mergeCell ref="AB58:AB59"/>
    <mergeCell ref="AE58:AE59"/>
    <mergeCell ref="AF58:AF59"/>
    <mergeCell ref="AG58:AG59"/>
    <mergeCell ref="T55:T57"/>
    <mergeCell ref="U55:U57"/>
    <mergeCell ref="V55:V57"/>
    <mergeCell ref="W55:W57"/>
    <mergeCell ref="X55:X57"/>
    <mergeCell ref="AE55:AE57"/>
    <mergeCell ref="AF55:AF57"/>
    <mergeCell ref="AG55:AG57"/>
    <mergeCell ref="T58:T59"/>
    <mergeCell ref="U58:U59"/>
    <mergeCell ref="V58:V59"/>
    <mergeCell ref="W58:W59"/>
    <mergeCell ref="X58:X59"/>
    <mergeCell ref="Y58:Y59"/>
    <mergeCell ref="Z58:Z59"/>
    <mergeCell ref="AF53:AF54"/>
    <mergeCell ref="AG53:AG54"/>
    <mergeCell ref="T51:T52"/>
    <mergeCell ref="U51:U52"/>
    <mergeCell ref="V51:V52"/>
    <mergeCell ref="W51:W52"/>
    <mergeCell ref="X51:X52"/>
    <mergeCell ref="Y51:Y52"/>
    <mergeCell ref="Z51:Z52"/>
    <mergeCell ref="AA51:AA52"/>
    <mergeCell ref="X53:X54"/>
    <mergeCell ref="Y53:Y54"/>
    <mergeCell ref="Z53:Z54"/>
    <mergeCell ref="AA53:AA54"/>
    <mergeCell ref="AB53:AB54"/>
    <mergeCell ref="AE53:AE54"/>
    <mergeCell ref="A63:A65"/>
    <mergeCell ref="B63:B65"/>
    <mergeCell ref="C63:C65"/>
    <mergeCell ref="AE51:AE52"/>
    <mergeCell ref="AF51:AF52"/>
    <mergeCell ref="AG51:AG52"/>
    <mergeCell ref="T53:T54"/>
    <mergeCell ref="U53:U54"/>
    <mergeCell ref="V53:V54"/>
    <mergeCell ref="W53:W54"/>
    <mergeCell ref="A58:A59"/>
    <mergeCell ref="B58:B59"/>
    <mergeCell ref="C58:C59"/>
    <mergeCell ref="A60:A62"/>
    <mergeCell ref="B60:B62"/>
    <mergeCell ref="C60:C62"/>
    <mergeCell ref="A53:A54"/>
    <mergeCell ref="B53:B54"/>
    <mergeCell ref="C53:C54"/>
    <mergeCell ref="A55:A57"/>
    <mergeCell ref="B55:B57"/>
    <mergeCell ref="C55:C57"/>
    <mergeCell ref="AA48:AA50"/>
    <mergeCell ref="AB48:AB50"/>
    <mergeCell ref="AE48:AE50"/>
    <mergeCell ref="AF48:AF50"/>
    <mergeCell ref="AG48:AG50"/>
    <mergeCell ref="A51:A52"/>
    <mergeCell ref="B51:B52"/>
    <mergeCell ref="C51:C52"/>
    <mergeCell ref="AB51:AB52"/>
    <mergeCell ref="W48:W50"/>
    <mergeCell ref="X48:X50"/>
    <mergeCell ref="Y48:Y50"/>
    <mergeCell ref="AG46:AG47"/>
    <mergeCell ref="V46:V47"/>
    <mergeCell ref="W46:W47"/>
    <mergeCell ref="X46:X47"/>
    <mergeCell ref="Y46:Y47"/>
    <mergeCell ref="Z46:Z47"/>
    <mergeCell ref="Z48:Z50"/>
    <mergeCell ref="AA46:AA47"/>
    <mergeCell ref="AB46:AB47"/>
    <mergeCell ref="AE46:AE47"/>
    <mergeCell ref="AF46:AF47"/>
    <mergeCell ref="A48:A50"/>
    <mergeCell ref="B48:B50"/>
    <mergeCell ref="C48:C50"/>
    <mergeCell ref="T48:T50"/>
    <mergeCell ref="U48:U50"/>
    <mergeCell ref="V48:V50"/>
    <mergeCell ref="A44:A45"/>
    <mergeCell ref="B44:B45"/>
    <mergeCell ref="C44:C45"/>
    <mergeCell ref="T44:T45"/>
    <mergeCell ref="U44:U45"/>
    <mergeCell ref="A46:A47"/>
    <mergeCell ref="B46:B47"/>
    <mergeCell ref="C46:C47"/>
    <mergeCell ref="T46:T47"/>
    <mergeCell ref="U46:U47"/>
    <mergeCell ref="AG44:AG45"/>
    <mergeCell ref="V44:V45"/>
    <mergeCell ref="W44:W45"/>
    <mergeCell ref="X44:X45"/>
    <mergeCell ref="Y44:Y45"/>
    <mergeCell ref="Z44:Z45"/>
    <mergeCell ref="AA44:AA45"/>
    <mergeCell ref="AB44:AB45"/>
    <mergeCell ref="AE44:AE45"/>
    <mergeCell ref="AF44:AF45"/>
    <mergeCell ref="AA42:AA43"/>
    <mergeCell ref="AB42:AB43"/>
    <mergeCell ref="AE42:AE43"/>
    <mergeCell ref="AF42:AF43"/>
    <mergeCell ref="AG42:AG43"/>
    <mergeCell ref="V42:V43"/>
    <mergeCell ref="W42:W43"/>
    <mergeCell ref="X42:X43"/>
    <mergeCell ref="Y42:Y43"/>
    <mergeCell ref="Z42:Z43"/>
    <mergeCell ref="A39:A41"/>
    <mergeCell ref="B39:B41"/>
    <mergeCell ref="C39:C41"/>
    <mergeCell ref="T39:T41"/>
    <mergeCell ref="U39:U41"/>
    <mergeCell ref="A42:A43"/>
    <mergeCell ref="B42:B43"/>
    <mergeCell ref="C42:C43"/>
    <mergeCell ref="T42:T43"/>
    <mergeCell ref="U42:U43"/>
    <mergeCell ref="AG39:AG41"/>
    <mergeCell ref="V39:V41"/>
    <mergeCell ref="W39:W41"/>
    <mergeCell ref="X39:X41"/>
    <mergeCell ref="Y39:Y41"/>
    <mergeCell ref="Z39:Z41"/>
    <mergeCell ref="AA39:AA41"/>
    <mergeCell ref="AB39:AB41"/>
    <mergeCell ref="AE39:AE41"/>
    <mergeCell ref="AF39:AF41"/>
    <mergeCell ref="AG37:AG38"/>
    <mergeCell ref="V37:V38"/>
    <mergeCell ref="W37:W38"/>
    <mergeCell ref="X37:X38"/>
    <mergeCell ref="Y37:Y38"/>
    <mergeCell ref="Z37:Z38"/>
    <mergeCell ref="AF35:AF36"/>
    <mergeCell ref="AA37:AA38"/>
    <mergeCell ref="AB37:AB38"/>
    <mergeCell ref="AE37:AE38"/>
    <mergeCell ref="AF37:AF38"/>
    <mergeCell ref="V35:V36"/>
    <mergeCell ref="W35:W36"/>
    <mergeCell ref="AG35:AG36"/>
    <mergeCell ref="X35:X36"/>
    <mergeCell ref="Y35:Y36"/>
    <mergeCell ref="Z35:Z36"/>
    <mergeCell ref="C37:C38"/>
    <mergeCell ref="T37:T38"/>
    <mergeCell ref="U37:U38"/>
    <mergeCell ref="AA35:AA36"/>
    <mergeCell ref="AB35:AB36"/>
    <mergeCell ref="AE35:AE36"/>
    <mergeCell ref="A35:A36"/>
    <mergeCell ref="B35:B36"/>
    <mergeCell ref="C35:C36"/>
    <mergeCell ref="T35:T36"/>
    <mergeCell ref="U35:U36"/>
    <mergeCell ref="A37:A38"/>
    <mergeCell ref="B37:B38"/>
    <mergeCell ref="AA33:AA34"/>
    <mergeCell ref="AB33:AB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31:A32"/>
    <mergeCell ref="B31:B32"/>
    <mergeCell ref="C31:C32"/>
    <mergeCell ref="T31:T32"/>
    <mergeCell ref="U31:U32"/>
    <mergeCell ref="A33:A34"/>
    <mergeCell ref="B33:B34"/>
    <mergeCell ref="C33:C34"/>
    <mergeCell ref="T33:T34"/>
    <mergeCell ref="U33:U34"/>
    <mergeCell ref="AG31:AG32"/>
    <mergeCell ref="V31:V32"/>
    <mergeCell ref="W31:W32"/>
    <mergeCell ref="X31:X32"/>
    <mergeCell ref="Y31:Y32"/>
    <mergeCell ref="Z31:Z32"/>
    <mergeCell ref="AA31:AA32"/>
    <mergeCell ref="AB31:AB32"/>
    <mergeCell ref="AE31:AE32"/>
    <mergeCell ref="AF31:AF32"/>
    <mergeCell ref="AA29:AA30"/>
    <mergeCell ref="AB29:AB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27:A28"/>
    <mergeCell ref="B27:B28"/>
    <mergeCell ref="C27:C28"/>
    <mergeCell ref="T27:T28"/>
    <mergeCell ref="U27:U28"/>
    <mergeCell ref="A29:A30"/>
    <mergeCell ref="B29:B30"/>
    <mergeCell ref="C29:C30"/>
    <mergeCell ref="T29:T30"/>
    <mergeCell ref="U29:U30"/>
    <mergeCell ref="AG27:AG28"/>
    <mergeCell ref="V27:V28"/>
    <mergeCell ref="W27:W28"/>
    <mergeCell ref="X27:X28"/>
    <mergeCell ref="Y27:Y28"/>
    <mergeCell ref="Z27:Z28"/>
    <mergeCell ref="AA27:AA28"/>
    <mergeCell ref="AB27:AB28"/>
    <mergeCell ref="AE27:AE28"/>
    <mergeCell ref="AF27:AF28"/>
    <mergeCell ref="AB25:AB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25:A26"/>
    <mergeCell ref="B25:B26"/>
    <mergeCell ref="C25:C26"/>
    <mergeCell ref="T25:T26"/>
    <mergeCell ref="U25:U26"/>
    <mergeCell ref="AA25:AA26"/>
    <mergeCell ref="AE22:AE24"/>
    <mergeCell ref="AF22:AF24"/>
    <mergeCell ref="A22:A24"/>
    <mergeCell ref="B22:B24"/>
    <mergeCell ref="C22:C24"/>
    <mergeCell ref="T22:T24"/>
    <mergeCell ref="U22:U24"/>
    <mergeCell ref="V2:V3"/>
    <mergeCell ref="W2:W3"/>
    <mergeCell ref="AG22:AG24"/>
    <mergeCell ref="V22:V24"/>
    <mergeCell ref="W22:W24"/>
    <mergeCell ref="X22:X24"/>
    <mergeCell ref="Y22:Y24"/>
    <mergeCell ref="Z22:Z24"/>
    <mergeCell ref="AA22:AA24"/>
    <mergeCell ref="AB22:AB24"/>
    <mergeCell ref="AE4:AE5"/>
    <mergeCell ref="AF4:AF5"/>
    <mergeCell ref="AG2:AG3"/>
    <mergeCell ref="AA2:AA3"/>
    <mergeCell ref="AG4:AG5"/>
    <mergeCell ref="Y2:Y3"/>
    <mergeCell ref="Z2:Z3"/>
    <mergeCell ref="T2:T3"/>
    <mergeCell ref="U2:U3"/>
    <mergeCell ref="D2:D3"/>
    <mergeCell ref="H2:H3"/>
    <mergeCell ref="Q2:Q3"/>
    <mergeCell ref="P2:P3"/>
    <mergeCell ref="I2:J2"/>
    <mergeCell ref="K2:L2"/>
    <mergeCell ref="F2:F3"/>
    <mergeCell ref="N2:O2"/>
    <mergeCell ref="A2:A3"/>
    <mergeCell ref="E2:E3"/>
    <mergeCell ref="G2:G3"/>
    <mergeCell ref="C2:C3"/>
    <mergeCell ref="R2:R3"/>
    <mergeCell ref="S2:S3"/>
    <mergeCell ref="M2:M3"/>
    <mergeCell ref="B2:B3"/>
    <mergeCell ref="V4:V5"/>
    <mergeCell ref="A4:A5"/>
    <mergeCell ref="B4:B5"/>
    <mergeCell ref="C4:C5"/>
    <mergeCell ref="T4:T5"/>
    <mergeCell ref="U4:U5"/>
    <mergeCell ref="X4:X5"/>
    <mergeCell ref="Y4:Y5"/>
    <mergeCell ref="Z4:Z5"/>
    <mergeCell ref="AB2:AB3"/>
    <mergeCell ref="AB4:AB5"/>
    <mergeCell ref="W4:W5"/>
    <mergeCell ref="X2:X3"/>
    <mergeCell ref="AA4:AA5"/>
    <mergeCell ref="X1:AB1"/>
    <mergeCell ref="AC1:AG1"/>
    <mergeCell ref="AC2:AC3"/>
    <mergeCell ref="AD2:AD3"/>
    <mergeCell ref="AE2:AE3"/>
    <mergeCell ref="AF2:AF3"/>
    <mergeCell ref="Z6:Z8"/>
    <mergeCell ref="A6:A8"/>
    <mergeCell ref="B6:B8"/>
    <mergeCell ref="C6:C8"/>
    <mergeCell ref="T6:T8"/>
    <mergeCell ref="U6:U8"/>
    <mergeCell ref="U9:U10"/>
    <mergeCell ref="AA6:AA8"/>
    <mergeCell ref="AB6:AB8"/>
    <mergeCell ref="AE6:AE8"/>
    <mergeCell ref="AF6:AF8"/>
    <mergeCell ref="AG6:AG8"/>
    <mergeCell ref="V6:V8"/>
    <mergeCell ref="W6:W8"/>
    <mergeCell ref="X6:X8"/>
    <mergeCell ref="Y6:Y8"/>
    <mergeCell ref="AG9:AG10"/>
    <mergeCell ref="V9:V10"/>
    <mergeCell ref="W9:W10"/>
    <mergeCell ref="X9:X10"/>
    <mergeCell ref="Y9:Y10"/>
    <mergeCell ref="Z9:Z10"/>
    <mergeCell ref="AB9:AB10"/>
    <mergeCell ref="AE9:AE10"/>
    <mergeCell ref="AF9:AF10"/>
    <mergeCell ref="AA11:AA12"/>
    <mergeCell ref="AB11:AB12"/>
    <mergeCell ref="AE11:AE12"/>
    <mergeCell ref="AF11:AF12"/>
    <mergeCell ref="A11:A12"/>
    <mergeCell ref="B11:B12"/>
    <mergeCell ref="C11:C12"/>
    <mergeCell ref="T11:T12"/>
    <mergeCell ref="U11:U12"/>
    <mergeCell ref="AA9:AA10"/>
    <mergeCell ref="A9:A10"/>
    <mergeCell ref="B9:B10"/>
    <mergeCell ref="C9:C10"/>
    <mergeCell ref="T9:T10"/>
    <mergeCell ref="AG13:AG14"/>
    <mergeCell ref="V13:V14"/>
    <mergeCell ref="W13:W14"/>
    <mergeCell ref="X13:X14"/>
    <mergeCell ref="Y13:Y14"/>
    <mergeCell ref="Z13:Z14"/>
    <mergeCell ref="AA13:AA14"/>
    <mergeCell ref="AB13:AB14"/>
    <mergeCell ref="AE13:AE14"/>
    <mergeCell ref="AF13:AF14"/>
    <mergeCell ref="AG11:AG12"/>
    <mergeCell ref="V11:V12"/>
    <mergeCell ref="W11:W12"/>
    <mergeCell ref="X11:X12"/>
    <mergeCell ref="Y11:Y12"/>
    <mergeCell ref="Z11:Z12"/>
    <mergeCell ref="A13:A14"/>
    <mergeCell ref="B13:B14"/>
    <mergeCell ref="C13:C14"/>
    <mergeCell ref="T13:T14"/>
    <mergeCell ref="U13:U14"/>
    <mergeCell ref="A15:A17"/>
    <mergeCell ref="B15:B17"/>
    <mergeCell ref="C15:C17"/>
    <mergeCell ref="T15:T17"/>
    <mergeCell ref="U15:U17"/>
    <mergeCell ref="AG15:AG17"/>
    <mergeCell ref="AG18:AG20"/>
    <mergeCell ref="V15:V17"/>
    <mergeCell ref="W15:W17"/>
    <mergeCell ref="X15:X17"/>
    <mergeCell ref="Y15:Y17"/>
    <mergeCell ref="Z15:Z17"/>
    <mergeCell ref="AA15:AA17"/>
    <mergeCell ref="AB15:AB17"/>
    <mergeCell ref="AE15:AE17"/>
    <mergeCell ref="AF15:AF17"/>
    <mergeCell ref="AA18:AA20"/>
    <mergeCell ref="AB18:AB20"/>
    <mergeCell ref="AE18:AE20"/>
    <mergeCell ref="AF18:AF20"/>
    <mergeCell ref="V18:V20"/>
    <mergeCell ref="W18:W20"/>
    <mergeCell ref="X18:X20"/>
    <mergeCell ref="Y18:Y20"/>
    <mergeCell ref="Z18:Z20"/>
    <mergeCell ref="A18:A20"/>
    <mergeCell ref="B18:B20"/>
    <mergeCell ref="C18:C20"/>
    <mergeCell ref="T18:T20"/>
    <mergeCell ref="U18:U20"/>
  </mergeCells>
  <conditionalFormatting sqref="X4:X5">
    <cfRule type="containsText" priority="1038" dxfId="442" operator="containsText" text="NO">
      <formula>NOT(ISERROR(SEARCH("NO",X4)))</formula>
    </cfRule>
    <cfRule type="containsText" priority="1039" dxfId="443" operator="containsText" text="SI">
      <formula>NOT(ISERROR(SEARCH("SI",X4)))</formula>
    </cfRule>
  </conditionalFormatting>
  <conditionalFormatting sqref="Y4:Y5">
    <cfRule type="containsText" priority="1036" dxfId="443" operator="containsText" text="SI">
      <formula>NOT(ISERROR(SEARCH("SI",Y4)))</formula>
    </cfRule>
    <cfRule type="containsText" priority="1037" dxfId="442" operator="containsText" text="NO">
      <formula>NOT(ISERROR(SEARCH("NO",Y4)))</formula>
    </cfRule>
  </conditionalFormatting>
  <conditionalFormatting sqref="Z4:Z5">
    <cfRule type="containsText" priority="1034" dxfId="443" operator="containsText" text="SI">
      <formula>NOT(ISERROR(SEARCH("SI",Z4)))</formula>
    </cfRule>
    <cfRule type="containsText" priority="1035" dxfId="442" operator="containsText" text="NO">
      <formula>NOT(ISERROR(SEARCH("NO",Z4)))</formula>
    </cfRule>
  </conditionalFormatting>
  <conditionalFormatting sqref="AE4:AE5">
    <cfRule type="containsText" priority="1031" dxfId="442" operator="containsText" text="NO">
      <formula>NOT(ISERROR(SEARCH("NO",AE4)))</formula>
    </cfRule>
    <cfRule type="containsText" priority="1033" dxfId="443" operator="containsText" text="SI">
      <formula>NOT(ISERROR(SEARCH("SI",AE4)))</formula>
    </cfRule>
  </conditionalFormatting>
  <conditionalFormatting sqref="AF4:AF5">
    <cfRule type="containsText" priority="1030" dxfId="442" operator="containsText" text="NO">
      <formula>NOT(ISERROR(SEARCH("NO",AF4)))</formula>
    </cfRule>
    <cfRule type="containsText" priority="1032" dxfId="443" operator="containsText" text="SI">
      <formula>NOT(ISERROR(SEARCH("SI",AF4)))</formula>
    </cfRule>
  </conditionalFormatting>
  <conditionalFormatting sqref="AB4:AB5 AG6:AG20">
    <cfRule type="containsText" priority="717" dxfId="444" operator="containsText" text="ERROR">
      <formula>NOT(ISERROR(SEARCH("ERROR",AB4)))</formula>
    </cfRule>
    <cfRule type="containsText" priority="1026" dxfId="442" operator="containsText" text="NO HÁBIL">
      <formula>NOT(ISERROR(SEARCH("NO HÁBIL",AB4)))</formula>
    </cfRule>
    <cfRule type="containsText" priority="1027" dxfId="443" operator="containsText" text="HÁBIL">
      <formula>NOT(ISERROR(SEARCH("HÁBIL",AB4)))</formula>
    </cfRule>
  </conditionalFormatting>
  <conditionalFormatting sqref="AG4:AG5">
    <cfRule type="containsText" priority="376" dxfId="444" operator="containsText" text="ERROR">
      <formula>NOT(ISERROR(SEARCH("ERROR",AG4)))</formula>
    </cfRule>
    <cfRule type="containsText" priority="1022" dxfId="442" operator="containsText" text="NO HÁBIL">
      <formula>NOT(ISERROR(SEARCH("NO HÁBIL",AG4)))</formula>
    </cfRule>
    <cfRule type="containsText" priority="1023" dxfId="443" operator="containsText" text="HÁBIL">
      <formula>NOT(ISERROR(SEARCH("HÁBIL",AG4)))</formula>
    </cfRule>
  </conditionalFormatting>
  <conditionalFormatting sqref="X6:X8">
    <cfRule type="containsText" priority="715" dxfId="442" operator="containsText" text="NO">
      <formula>NOT(ISERROR(SEARCH("NO",X6)))</formula>
    </cfRule>
    <cfRule type="containsText" priority="716" dxfId="443" operator="containsText" text="SI">
      <formula>NOT(ISERROR(SEARCH("SI",X6)))</formula>
    </cfRule>
  </conditionalFormatting>
  <conditionalFormatting sqref="Z6:Z8">
    <cfRule type="containsText" priority="711" dxfId="443" operator="containsText" text="SI">
      <formula>NOT(ISERROR(SEARCH("SI",Z6)))</formula>
    </cfRule>
    <cfRule type="containsText" priority="712" dxfId="442" operator="containsText" text="NO">
      <formula>NOT(ISERROR(SEARCH("NO",Z6)))</formula>
    </cfRule>
  </conditionalFormatting>
  <conditionalFormatting sqref="AE6:AE8">
    <cfRule type="containsText" priority="708" dxfId="442" operator="containsText" text="NO">
      <formula>NOT(ISERROR(SEARCH("NO",AE6)))</formula>
    </cfRule>
    <cfRule type="containsText" priority="710" dxfId="443" operator="containsText" text="SI">
      <formula>NOT(ISERROR(SEARCH("SI",AE6)))</formula>
    </cfRule>
  </conditionalFormatting>
  <conditionalFormatting sqref="AF6:AF8">
    <cfRule type="containsText" priority="707" dxfId="442" operator="containsText" text="NO">
      <formula>NOT(ISERROR(SEARCH("NO",AF6)))</formula>
    </cfRule>
    <cfRule type="containsText" priority="709" dxfId="443" operator="containsText" text="SI">
      <formula>NOT(ISERROR(SEARCH("SI",AF6)))</formula>
    </cfRule>
  </conditionalFormatting>
  <conditionalFormatting sqref="AA6:AA8">
    <cfRule type="containsText" priority="705" dxfId="442" operator="containsText" text="NO">
      <formula>NOT(ISERROR(SEARCH("NO",AA6)))</formula>
    </cfRule>
    <cfRule type="cellIs" priority="706" dxfId="443" operator="equal">
      <formula>"SI"</formula>
    </cfRule>
  </conditionalFormatting>
  <conditionalFormatting sqref="AB6:AB8">
    <cfRule type="containsText" priority="700" dxfId="444" operator="containsText" text="ERROR">
      <formula>NOT(ISERROR(SEARCH("ERROR",AB6)))</formula>
    </cfRule>
    <cfRule type="containsText" priority="703" dxfId="442" operator="containsText" text="NO HÁBIL">
      <formula>NOT(ISERROR(SEARCH("NO HÁBIL",AB6)))</formula>
    </cfRule>
    <cfRule type="containsText" priority="704" dxfId="443" operator="containsText" text="HÁBIL">
      <formula>NOT(ISERROR(SEARCH("HÁBIL",AB6)))</formula>
    </cfRule>
  </conditionalFormatting>
  <conditionalFormatting sqref="X9:X10">
    <cfRule type="containsText" priority="698" dxfId="442" operator="containsText" text="NO">
      <formula>NOT(ISERROR(SEARCH("NO",X9)))</formula>
    </cfRule>
    <cfRule type="containsText" priority="699" dxfId="443" operator="containsText" text="SI">
      <formula>NOT(ISERROR(SEARCH("SI",X9)))</formula>
    </cfRule>
  </conditionalFormatting>
  <conditionalFormatting sqref="Y9:Y10">
    <cfRule type="containsText" priority="696" dxfId="443" operator="containsText" text="SI">
      <formula>NOT(ISERROR(SEARCH("SI",Y9)))</formula>
    </cfRule>
    <cfRule type="containsText" priority="697" dxfId="442" operator="containsText" text="NO">
      <formula>NOT(ISERROR(SEARCH("NO",Y9)))</formula>
    </cfRule>
  </conditionalFormatting>
  <conditionalFormatting sqref="Z9:Z10">
    <cfRule type="containsText" priority="694" dxfId="443" operator="containsText" text="SI">
      <formula>NOT(ISERROR(SEARCH("SI",Z9)))</formula>
    </cfRule>
    <cfRule type="containsText" priority="695" dxfId="442" operator="containsText" text="NO">
      <formula>NOT(ISERROR(SEARCH("NO",Z9)))</formula>
    </cfRule>
  </conditionalFormatting>
  <conditionalFormatting sqref="AE9:AE10">
    <cfRule type="containsText" priority="691" dxfId="442" operator="containsText" text="NO">
      <formula>NOT(ISERROR(SEARCH("NO",AE9)))</formula>
    </cfRule>
    <cfRule type="containsText" priority="693" dxfId="443" operator="containsText" text="SI">
      <formula>NOT(ISERROR(SEARCH("SI",AE9)))</formula>
    </cfRule>
  </conditionalFormatting>
  <conditionalFormatting sqref="AF9:AF10">
    <cfRule type="containsText" priority="690" dxfId="442" operator="containsText" text="NO">
      <formula>NOT(ISERROR(SEARCH("NO",AF9)))</formula>
    </cfRule>
    <cfRule type="containsText" priority="692" dxfId="443" operator="containsText" text="SI">
      <formula>NOT(ISERROR(SEARCH("SI",AF9)))</formula>
    </cfRule>
  </conditionalFormatting>
  <conditionalFormatting sqref="AA9:AA10">
    <cfRule type="containsText" priority="688" dxfId="442" operator="containsText" text="NO">
      <formula>NOT(ISERROR(SEARCH("NO",AA9)))</formula>
    </cfRule>
    <cfRule type="cellIs" priority="689" dxfId="443" operator="equal">
      <formula>"SI"</formula>
    </cfRule>
  </conditionalFormatting>
  <conditionalFormatting sqref="AB9:AB10">
    <cfRule type="containsText" priority="683" dxfId="444" operator="containsText" text="ERROR">
      <formula>NOT(ISERROR(SEARCH("ERROR",AB9)))</formula>
    </cfRule>
    <cfRule type="containsText" priority="686" dxfId="442" operator="containsText" text="NO HÁBIL">
      <formula>NOT(ISERROR(SEARCH("NO HÁBIL",AB9)))</formula>
    </cfRule>
    <cfRule type="containsText" priority="687" dxfId="443" operator="containsText" text="HÁBIL">
      <formula>NOT(ISERROR(SEARCH("HÁBIL",AB9)))</formula>
    </cfRule>
  </conditionalFormatting>
  <conditionalFormatting sqref="X11:X12">
    <cfRule type="containsText" priority="681" dxfId="442" operator="containsText" text="NO">
      <formula>NOT(ISERROR(SEARCH("NO",X11)))</formula>
    </cfRule>
    <cfRule type="containsText" priority="682" dxfId="443" operator="containsText" text="SI">
      <formula>NOT(ISERROR(SEARCH("SI",X11)))</formula>
    </cfRule>
  </conditionalFormatting>
  <conditionalFormatting sqref="Y11:Y12">
    <cfRule type="containsText" priority="679" dxfId="443" operator="containsText" text="SI">
      <formula>NOT(ISERROR(SEARCH("SI",Y11)))</formula>
    </cfRule>
    <cfRule type="containsText" priority="680" dxfId="442" operator="containsText" text="NO">
      <formula>NOT(ISERROR(SEARCH("NO",Y11)))</formula>
    </cfRule>
  </conditionalFormatting>
  <conditionalFormatting sqref="Z11:Z12">
    <cfRule type="containsText" priority="677" dxfId="443" operator="containsText" text="SI">
      <formula>NOT(ISERROR(SEARCH("SI",Z11)))</formula>
    </cfRule>
    <cfRule type="containsText" priority="678" dxfId="442" operator="containsText" text="NO">
      <formula>NOT(ISERROR(SEARCH("NO",Z11)))</formula>
    </cfRule>
  </conditionalFormatting>
  <conditionalFormatting sqref="AE11:AE12">
    <cfRule type="containsText" priority="674" dxfId="442" operator="containsText" text="NO">
      <formula>NOT(ISERROR(SEARCH("NO",AE11)))</formula>
    </cfRule>
    <cfRule type="containsText" priority="676" dxfId="443" operator="containsText" text="SI">
      <formula>NOT(ISERROR(SEARCH("SI",AE11)))</formula>
    </cfRule>
  </conditionalFormatting>
  <conditionalFormatting sqref="AF11:AF12">
    <cfRule type="containsText" priority="673" dxfId="442" operator="containsText" text="NO">
      <formula>NOT(ISERROR(SEARCH("NO",AF11)))</formula>
    </cfRule>
    <cfRule type="containsText" priority="675" dxfId="443" operator="containsText" text="SI">
      <formula>NOT(ISERROR(SEARCH("SI",AF11)))</formula>
    </cfRule>
  </conditionalFormatting>
  <conditionalFormatting sqref="AA11:AA12">
    <cfRule type="containsText" priority="671" dxfId="442" operator="containsText" text="NO">
      <formula>NOT(ISERROR(SEARCH("NO",AA11)))</formula>
    </cfRule>
    <cfRule type="cellIs" priority="672" dxfId="443" operator="equal">
      <formula>"SI"</formula>
    </cfRule>
  </conditionalFormatting>
  <conditionalFormatting sqref="AB11:AB12">
    <cfRule type="containsText" priority="666" dxfId="444" operator="containsText" text="ERROR">
      <formula>NOT(ISERROR(SEARCH("ERROR",AB11)))</formula>
    </cfRule>
    <cfRule type="containsText" priority="669" dxfId="442" operator="containsText" text="NO HÁBIL">
      <formula>NOT(ISERROR(SEARCH("NO HÁBIL",AB11)))</formula>
    </cfRule>
    <cfRule type="containsText" priority="670" dxfId="443" operator="containsText" text="HÁBIL">
      <formula>NOT(ISERROR(SEARCH("HÁBIL",AB11)))</formula>
    </cfRule>
  </conditionalFormatting>
  <conditionalFormatting sqref="X13:X14">
    <cfRule type="containsText" priority="664" dxfId="442" operator="containsText" text="NO">
      <formula>NOT(ISERROR(SEARCH("NO",X13)))</formula>
    </cfRule>
    <cfRule type="containsText" priority="665" dxfId="443" operator="containsText" text="SI">
      <formula>NOT(ISERROR(SEARCH("SI",X13)))</formula>
    </cfRule>
  </conditionalFormatting>
  <conditionalFormatting sqref="Y13:Y14">
    <cfRule type="containsText" priority="662" dxfId="443" operator="containsText" text="SI">
      <formula>NOT(ISERROR(SEARCH("SI",Y13)))</formula>
    </cfRule>
    <cfRule type="containsText" priority="663" dxfId="442" operator="containsText" text="NO">
      <formula>NOT(ISERROR(SEARCH("NO",Y13)))</formula>
    </cfRule>
  </conditionalFormatting>
  <conditionalFormatting sqref="Z13:Z14">
    <cfRule type="containsText" priority="660" dxfId="443" operator="containsText" text="SI">
      <formula>NOT(ISERROR(SEARCH("SI",Z13)))</formula>
    </cfRule>
    <cfRule type="containsText" priority="661" dxfId="442" operator="containsText" text="NO">
      <formula>NOT(ISERROR(SEARCH("NO",Z13)))</formula>
    </cfRule>
  </conditionalFormatting>
  <conditionalFormatting sqref="AE13:AE14">
    <cfRule type="containsText" priority="657" dxfId="442" operator="containsText" text="NO">
      <formula>NOT(ISERROR(SEARCH("NO",AE13)))</formula>
    </cfRule>
    <cfRule type="containsText" priority="659" dxfId="443" operator="containsText" text="SI">
      <formula>NOT(ISERROR(SEARCH("SI",AE13)))</formula>
    </cfRule>
  </conditionalFormatting>
  <conditionalFormatting sqref="AF13:AF14">
    <cfRule type="containsText" priority="656" dxfId="442" operator="containsText" text="NO">
      <formula>NOT(ISERROR(SEARCH("NO",AF13)))</formula>
    </cfRule>
    <cfRule type="containsText" priority="658" dxfId="443" operator="containsText" text="SI">
      <formula>NOT(ISERROR(SEARCH("SI",AF13)))</formula>
    </cfRule>
  </conditionalFormatting>
  <conditionalFormatting sqref="AA13:AA14">
    <cfRule type="containsText" priority="654" dxfId="442" operator="containsText" text="NO">
      <formula>NOT(ISERROR(SEARCH("NO",AA13)))</formula>
    </cfRule>
    <cfRule type="cellIs" priority="655" dxfId="443" operator="equal">
      <formula>"SI"</formula>
    </cfRule>
  </conditionalFormatting>
  <conditionalFormatting sqref="AB13:AB14">
    <cfRule type="containsText" priority="649" dxfId="444" operator="containsText" text="ERROR">
      <formula>NOT(ISERROR(SEARCH("ERROR",AB13)))</formula>
    </cfRule>
    <cfRule type="containsText" priority="652" dxfId="442" operator="containsText" text="NO HÁBIL">
      <formula>NOT(ISERROR(SEARCH("NO HÁBIL",AB13)))</formula>
    </cfRule>
    <cfRule type="containsText" priority="653" dxfId="443" operator="containsText" text="HÁBIL">
      <formula>NOT(ISERROR(SEARCH("HÁBIL",AB13)))</formula>
    </cfRule>
  </conditionalFormatting>
  <conditionalFormatting sqref="X15:X17">
    <cfRule type="containsText" priority="647" dxfId="442" operator="containsText" text="NO">
      <formula>NOT(ISERROR(SEARCH("NO",X15)))</formula>
    </cfRule>
    <cfRule type="containsText" priority="648" dxfId="443" operator="containsText" text="SI">
      <formula>NOT(ISERROR(SEARCH("SI",X15)))</formula>
    </cfRule>
  </conditionalFormatting>
  <conditionalFormatting sqref="Y15:Y17">
    <cfRule type="containsText" priority="645" dxfId="443" operator="containsText" text="SI">
      <formula>NOT(ISERROR(SEARCH("SI",Y15)))</formula>
    </cfRule>
    <cfRule type="containsText" priority="646" dxfId="442" operator="containsText" text="NO">
      <formula>NOT(ISERROR(SEARCH("NO",Y15)))</formula>
    </cfRule>
  </conditionalFormatting>
  <conditionalFormatting sqref="Z15:Z17">
    <cfRule type="containsText" priority="643" dxfId="443" operator="containsText" text="SI">
      <formula>NOT(ISERROR(SEARCH("SI",Z15)))</formula>
    </cfRule>
    <cfRule type="containsText" priority="644" dxfId="442" operator="containsText" text="NO">
      <formula>NOT(ISERROR(SEARCH("NO",Z15)))</formula>
    </cfRule>
  </conditionalFormatting>
  <conditionalFormatting sqref="AE15:AE17">
    <cfRule type="containsText" priority="640" dxfId="442" operator="containsText" text="NO">
      <formula>NOT(ISERROR(SEARCH("NO",AE15)))</formula>
    </cfRule>
    <cfRule type="containsText" priority="642" dxfId="443" operator="containsText" text="SI">
      <formula>NOT(ISERROR(SEARCH("SI",AE15)))</formula>
    </cfRule>
  </conditionalFormatting>
  <conditionalFormatting sqref="AF15:AF17">
    <cfRule type="containsText" priority="639" dxfId="442" operator="containsText" text="NO">
      <formula>NOT(ISERROR(SEARCH("NO",AF15)))</formula>
    </cfRule>
    <cfRule type="containsText" priority="641" dxfId="443" operator="containsText" text="SI">
      <formula>NOT(ISERROR(SEARCH("SI",AF15)))</formula>
    </cfRule>
  </conditionalFormatting>
  <conditionalFormatting sqref="AA15:AA17">
    <cfRule type="containsText" priority="637" dxfId="442" operator="containsText" text="NO">
      <formula>NOT(ISERROR(SEARCH("NO",AA15)))</formula>
    </cfRule>
    <cfRule type="cellIs" priority="638" dxfId="443" operator="equal">
      <formula>"SI"</formula>
    </cfRule>
  </conditionalFormatting>
  <conditionalFormatting sqref="AB15:AB17">
    <cfRule type="containsText" priority="632" dxfId="444" operator="containsText" text="ERROR">
      <formula>NOT(ISERROR(SEARCH("ERROR",AB15)))</formula>
    </cfRule>
    <cfRule type="containsText" priority="635" dxfId="442" operator="containsText" text="NO HÁBIL">
      <formula>NOT(ISERROR(SEARCH("NO HÁBIL",AB15)))</formula>
    </cfRule>
    <cfRule type="containsText" priority="636" dxfId="443" operator="containsText" text="HÁBIL">
      <formula>NOT(ISERROR(SEARCH("HÁBIL",AB15)))</formula>
    </cfRule>
  </conditionalFormatting>
  <conditionalFormatting sqref="X18:X20">
    <cfRule type="containsText" priority="630" dxfId="442" operator="containsText" text="NO">
      <formula>NOT(ISERROR(SEARCH("NO",X18)))</formula>
    </cfRule>
    <cfRule type="containsText" priority="631" dxfId="443" operator="containsText" text="SI">
      <formula>NOT(ISERROR(SEARCH("SI",X18)))</formula>
    </cfRule>
  </conditionalFormatting>
  <conditionalFormatting sqref="Y18:Y20">
    <cfRule type="containsText" priority="628" dxfId="443" operator="containsText" text="SI">
      <formula>NOT(ISERROR(SEARCH("SI",Y18)))</formula>
    </cfRule>
    <cfRule type="containsText" priority="629" dxfId="442" operator="containsText" text="NO">
      <formula>NOT(ISERROR(SEARCH("NO",Y18)))</formula>
    </cfRule>
  </conditionalFormatting>
  <conditionalFormatting sqref="Z18:Z20">
    <cfRule type="containsText" priority="626" dxfId="443" operator="containsText" text="SI">
      <formula>NOT(ISERROR(SEARCH("SI",Z18)))</formula>
    </cfRule>
    <cfRule type="containsText" priority="627" dxfId="442" operator="containsText" text="NO">
      <formula>NOT(ISERROR(SEARCH("NO",Z18)))</formula>
    </cfRule>
  </conditionalFormatting>
  <conditionalFormatting sqref="AE18:AE20">
    <cfRule type="containsText" priority="623" dxfId="442" operator="containsText" text="NO">
      <formula>NOT(ISERROR(SEARCH("NO",AE18)))</formula>
    </cfRule>
    <cfRule type="containsText" priority="625" dxfId="443" operator="containsText" text="SI">
      <formula>NOT(ISERROR(SEARCH("SI",AE18)))</formula>
    </cfRule>
  </conditionalFormatting>
  <conditionalFormatting sqref="AF18:AF20">
    <cfRule type="containsText" priority="622" dxfId="442" operator="containsText" text="NO">
      <formula>NOT(ISERROR(SEARCH("NO",AF18)))</formula>
    </cfRule>
    <cfRule type="containsText" priority="624" dxfId="443" operator="containsText" text="SI">
      <formula>NOT(ISERROR(SEARCH("SI",AF18)))</formula>
    </cfRule>
  </conditionalFormatting>
  <conditionalFormatting sqref="AA18:AA20">
    <cfRule type="containsText" priority="620" dxfId="442" operator="containsText" text="NO">
      <formula>NOT(ISERROR(SEARCH("NO",AA18)))</formula>
    </cfRule>
    <cfRule type="cellIs" priority="621" dxfId="443" operator="equal">
      <formula>"SI"</formula>
    </cfRule>
  </conditionalFormatting>
  <conditionalFormatting sqref="AB18:AB20">
    <cfRule type="containsText" priority="615" dxfId="444" operator="containsText" text="ERROR">
      <formula>NOT(ISERROR(SEARCH("ERROR",AB18)))</formula>
    </cfRule>
    <cfRule type="containsText" priority="618" dxfId="442" operator="containsText" text="NO HÁBIL">
      <formula>NOT(ISERROR(SEARCH("NO HÁBIL",AB18)))</formula>
    </cfRule>
    <cfRule type="containsText" priority="619" dxfId="443" operator="containsText" text="HÁBIL">
      <formula>NOT(ISERROR(SEARCH("HÁBIL",AB18)))</formula>
    </cfRule>
  </conditionalFormatting>
  <conditionalFormatting sqref="AB21 AG21:AG34">
    <cfRule type="containsText" priority="244" dxfId="444" operator="containsText" text="ERROR">
      <formula>NOT(ISERROR(SEARCH("ERROR",AB21)))</formula>
    </cfRule>
    <cfRule type="containsText" priority="245" dxfId="442" operator="containsText" text="NO HÁBIL">
      <formula>NOT(ISERROR(SEARCH("NO HÁBIL",AB21)))</formula>
    </cfRule>
    <cfRule type="containsText" priority="246" dxfId="443" operator="containsText" text="HÁBIL">
      <formula>NOT(ISERROR(SEARCH("HÁBIL",AB21)))</formula>
    </cfRule>
  </conditionalFormatting>
  <conditionalFormatting sqref="X21 AE21:AF21">
    <cfRule type="containsText" priority="242" dxfId="442" operator="containsText" text="NO">
      <formula>NOT(ISERROR(SEARCH("NO",X21)))</formula>
    </cfRule>
    <cfRule type="containsText" priority="243" dxfId="443" operator="containsText" text="SI">
      <formula>NOT(ISERROR(SEARCH("SI",X21)))</formula>
    </cfRule>
  </conditionalFormatting>
  <conditionalFormatting sqref="Z21">
    <cfRule type="containsText" priority="240" dxfId="443" operator="containsText" text="SI">
      <formula>NOT(ISERROR(SEARCH("SI",Z21)))</formula>
    </cfRule>
    <cfRule type="containsText" priority="241" dxfId="442" operator="containsText" text="NO">
      <formula>NOT(ISERROR(SEARCH("NO",Z21)))</formula>
    </cfRule>
  </conditionalFormatting>
  <conditionalFormatting sqref="AA21">
    <cfRule type="containsText" priority="238" dxfId="442" operator="containsText" text="NO">
      <formula>NOT(ISERROR(SEARCH("NO",AA21)))</formula>
    </cfRule>
    <cfRule type="cellIs" priority="239" dxfId="443" operator="equal">
      <formula>"SI"</formula>
    </cfRule>
  </conditionalFormatting>
  <conditionalFormatting sqref="X22:X24">
    <cfRule type="containsText" priority="236" dxfId="442" operator="containsText" text="NO">
      <formula>NOT(ISERROR(SEARCH("NO",X22)))</formula>
    </cfRule>
    <cfRule type="containsText" priority="237" dxfId="443" operator="containsText" text="SI">
      <formula>NOT(ISERROR(SEARCH("SI",X22)))</formula>
    </cfRule>
  </conditionalFormatting>
  <conditionalFormatting sqref="Y22:Y24">
    <cfRule type="containsText" priority="234" dxfId="443" operator="containsText" text="SI">
      <formula>NOT(ISERROR(SEARCH("SI",Y22)))</formula>
    </cfRule>
    <cfRule type="containsText" priority="235" dxfId="442" operator="containsText" text="NO">
      <formula>NOT(ISERROR(SEARCH("NO",Y22)))</formula>
    </cfRule>
  </conditionalFormatting>
  <conditionalFormatting sqref="Z22:Z24">
    <cfRule type="containsText" priority="232" dxfId="443" operator="containsText" text="SI">
      <formula>NOT(ISERROR(SEARCH("SI",Z22)))</formula>
    </cfRule>
    <cfRule type="containsText" priority="233" dxfId="442" operator="containsText" text="NO">
      <formula>NOT(ISERROR(SEARCH("NO",Z22)))</formula>
    </cfRule>
  </conditionalFormatting>
  <conditionalFormatting sqref="AE22:AE24">
    <cfRule type="containsText" priority="229" dxfId="442" operator="containsText" text="NO">
      <formula>NOT(ISERROR(SEARCH("NO",AE22)))</formula>
    </cfRule>
    <cfRule type="containsText" priority="231" dxfId="443" operator="containsText" text="SI">
      <formula>NOT(ISERROR(SEARCH("SI",AE22)))</formula>
    </cfRule>
  </conditionalFormatting>
  <conditionalFormatting sqref="AF22:AF24">
    <cfRule type="containsText" priority="228" dxfId="442" operator="containsText" text="NO">
      <formula>NOT(ISERROR(SEARCH("NO",AF22)))</formula>
    </cfRule>
    <cfRule type="containsText" priority="230" dxfId="443" operator="containsText" text="SI">
      <formula>NOT(ISERROR(SEARCH("SI",AF22)))</formula>
    </cfRule>
  </conditionalFormatting>
  <conditionalFormatting sqref="AA22:AA24">
    <cfRule type="containsText" priority="226" dxfId="442" operator="containsText" text="NO">
      <formula>NOT(ISERROR(SEARCH("NO",AA22)))</formula>
    </cfRule>
    <cfRule type="cellIs" priority="227" dxfId="443" operator="equal">
      <formula>"SI"</formula>
    </cfRule>
  </conditionalFormatting>
  <conditionalFormatting sqref="AB22:AB24">
    <cfRule type="containsText" priority="223" dxfId="444" operator="containsText" text="ERROR">
      <formula>NOT(ISERROR(SEARCH("ERROR",AB22)))</formula>
    </cfRule>
    <cfRule type="containsText" priority="224" dxfId="442" operator="containsText" text="NO HÁBIL">
      <formula>NOT(ISERROR(SEARCH("NO HÁBIL",AB22)))</formula>
    </cfRule>
    <cfRule type="containsText" priority="225" dxfId="443" operator="containsText" text="HÁBIL">
      <formula>NOT(ISERROR(SEARCH("HÁBIL",AB22)))</formula>
    </cfRule>
  </conditionalFormatting>
  <conditionalFormatting sqref="X25:X26">
    <cfRule type="containsText" priority="221" dxfId="442" operator="containsText" text="NO">
      <formula>NOT(ISERROR(SEARCH("NO",X25)))</formula>
    </cfRule>
    <cfRule type="containsText" priority="222" dxfId="443" operator="containsText" text="SI">
      <formula>NOT(ISERROR(SEARCH("SI",X25)))</formula>
    </cfRule>
  </conditionalFormatting>
  <conditionalFormatting sqref="Y25:Y26">
    <cfRule type="containsText" priority="219" dxfId="443" operator="containsText" text="SI">
      <formula>NOT(ISERROR(SEARCH("SI",Y25)))</formula>
    </cfRule>
    <cfRule type="containsText" priority="220" dxfId="442" operator="containsText" text="NO">
      <formula>NOT(ISERROR(SEARCH("NO",Y25)))</formula>
    </cfRule>
  </conditionalFormatting>
  <conditionalFormatting sqref="Z25:Z26">
    <cfRule type="containsText" priority="217" dxfId="443" operator="containsText" text="SI">
      <formula>NOT(ISERROR(SEARCH("SI",Z25)))</formula>
    </cfRule>
    <cfRule type="containsText" priority="218" dxfId="442" operator="containsText" text="NO">
      <formula>NOT(ISERROR(SEARCH("NO",Z25)))</formula>
    </cfRule>
  </conditionalFormatting>
  <conditionalFormatting sqref="AE25:AE26">
    <cfRule type="containsText" priority="214" dxfId="442" operator="containsText" text="NO">
      <formula>NOT(ISERROR(SEARCH("NO",AE25)))</formula>
    </cfRule>
    <cfRule type="containsText" priority="216" dxfId="443" operator="containsText" text="SI">
      <formula>NOT(ISERROR(SEARCH("SI",AE25)))</formula>
    </cfRule>
  </conditionalFormatting>
  <conditionalFormatting sqref="AF25:AF26">
    <cfRule type="containsText" priority="213" dxfId="442" operator="containsText" text="NO">
      <formula>NOT(ISERROR(SEARCH("NO",AF25)))</formula>
    </cfRule>
    <cfRule type="containsText" priority="215" dxfId="443" operator="containsText" text="SI">
      <formula>NOT(ISERROR(SEARCH("SI",AF25)))</formula>
    </cfRule>
  </conditionalFormatting>
  <conditionalFormatting sqref="AA25:AA26">
    <cfRule type="containsText" priority="211" dxfId="442" operator="containsText" text="NO">
      <formula>NOT(ISERROR(SEARCH("NO",AA25)))</formula>
    </cfRule>
    <cfRule type="cellIs" priority="212" dxfId="443" operator="equal">
      <formula>"SI"</formula>
    </cfRule>
  </conditionalFormatting>
  <conditionalFormatting sqref="AB25:AB26">
    <cfRule type="containsText" priority="208" dxfId="444" operator="containsText" text="ERROR">
      <formula>NOT(ISERROR(SEARCH("ERROR",AB25)))</formula>
    </cfRule>
    <cfRule type="containsText" priority="209" dxfId="442" operator="containsText" text="NO HÁBIL">
      <formula>NOT(ISERROR(SEARCH("NO HÁBIL",AB25)))</formula>
    </cfRule>
    <cfRule type="containsText" priority="210" dxfId="443" operator="containsText" text="HÁBIL">
      <formula>NOT(ISERROR(SEARCH("HÁBIL",AB25)))</formula>
    </cfRule>
  </conditionalFormatting>
  <conditionalFormatting sqref="X27:X28">
    <cfRule type="containsText" priority="206" dxfId="442" operator="containsText" text="NO">
      <formula>NOT(ISERROR(SEARCH("NO",X27)))</formula>
    </cfRule>
    <cfRule type="containsText" priority="207" dxfId="443" operator="containsText" text="SI">
      <formula>NOT(ISERROR(SEARCH("SI",X27)))</formula>
    </cfRule>
  </conditionalFormatting>
  <conditionalFormatting sqref="Y27:Y28">
    <cfRule type="containsText" priority="204" dxfId="443" operator="containsText" text="SI">
      <formula>NOT(ISERROR(SEARCH("SI",Y27)))</formula>
    </cfRule>
    <cfRule type="containsText" priority="205" dxfId="442" operator="containsText" text="NO">
      <formula>NOT(ISERROR(SEARCH("NO",Y27)))</formula>
    </cfRule>
  </conditionalFormatting>
  <conditionalFormatting sqref="Z27:Z28">
    <cfRule type="containsText" priority="202" dxfId="443" operator="containsText" text="SI">
      <formula>NOT(ISERROR(SEARCH("SI",Z27)))</formula>
    </cfRule>
    <cfRule type="containsText" priority="203" dxfId="442" operator="containsText" text="NO">
      <formula>NOT(ISERROR(SEARCH("NO",Z27)))</formula>
    </cfRule>
  </conditionalFormatting>
  <conditionalFormatting sqref="AE27:AE28">
    <cfRule type="containsText" priority="199" dxfId="442" operator="containsText" text="NO">
      <formula>NOT(ISERROR(SEARCH("NO",AE27)))</formula>
    </cfRule>
    <cfRule type="containsText" priority="201" dxfId="443" operator="containsText" text="SI">
      <formula>NOT(ISERROR(SEARCH("SI",AE27)))</formula>
    </cfRule>
  </conditionalFormatting>
  <conditionalFormatting sqref="AF27:AF28">
    <cfRule type="containsText" priority="198" dxfId="442" operator="containsText" text="NO">
      <formula>NOT(ISERROR(SEARCH("NO",AF27)))</formula>
    </cfRule>
    <cfRule type="containsText" priority="200" dxfId="443" operator="containsText" text="SI">
      <formula>NOT(ISERROR(SEARCH("SI",AF27)))</formula>
    </cfRule>
  </conditionalFormatting>
  <conditionalFormatting sqref="AA27:AA28">
    <cfRule type="containsText" priority="196" dxfId="442" operator="containsText" text="NO">
      <formula>NOT(ISERROR(SEARCH("NO",AA27)))</formula>
    </cfRule>
    <cfRule type="cellIs" priority="197" dxfId="443" operator="equal">
      <formula>"SI"</formula>
    </cfRule>
  </conditionalFormatting>
  <conditionalFormatting sqref="AB27:AB28">
    <cfRule type="containsText" priority="193" dxfId="444" operator="containsText" text="ERROR">
      <formula>NOT(ISERROR(SEARCH("ERROR",AB27)))</formula>
    </cfRule>
    <cfRule type="containsText" priority="194" dxfId="442" operator="containsText" text="NO HÁBIL">
      <formula>NOT(ISERROR(SEARCH("NO HÁBIL",AB27)))</formula>
    </cfRule>
    <cfRule type="containsText" priority="195" dxfId="443" operator="containsText" text="HÁBIL">
      <formula>NOT(ISERROR(SEARCH("HÁBIL",AB27)))</formula>
    </cfRule>
  </conditionalFormatting>
  <conditionalFormatting sqref="X29:X30">
    <cfRule type="containsText" priority="191" dxfId="442" operator="containsText" text="NO">
      <formula>NOT(ISERROR(SEARCH("NO",X29)))</formula>
    </cfRule>
    <cfRule type="containsText" priority="192" dxfId="443" operator="containsText" text="SI">
      <formula>NOT(ISERROR(SEARCH("SI",X29)))</formula>
    </cfRule>
  </conditionalFormatting>
  <conditionalFormatting sqref="Y29:Y30">
    <cfRule type="containsText" priority="189" dxfId="443" operator="containsText" text="SI">
      <formula>NOT(ISERROR(SEARCH("SI",Y29)))</formula>
    </cfRule>
    <cfRule type="containsText" priority="190" dxfId="442" operator="containsText" text="NO">
      <formula>NOT(ISERROR(SEARCH("NO",Y29)))</formula>
    </cfRule>
  </conditionalFormatting>
  <conditionalFormatting sqref="Z29:Z30">
    <cfRule type="containsText" priority="187" dxfId="443" operator="containsText" text="SI">
      <formula>NOT(ISERROR(SEARCH("SI",Z29)))</formula>
    </cfRule>
    <cfRule type="containsText" priority="188" dxfId="442" operator="containsText" text="NO">
      <formula>NOT(ISERROR(SEARCH("NO",Z29)))</formula>
    </cfRule>
  </conditionalFormatting>
  <conditionalFormatting sqref="AE29:AE30">
    <cfRule type="containsText" priority="184" dxfId="442" operator="containsText" text="NO">
      <formula>NOT(ISERROR(SEARCH("NO",AE29)))</formula>
    </cfRule>
    <cfRule type="containsText" priority="186" dxfId="443" operator="containsText" text="SI">
      <formula>NOT(ISERROR(SEARCH("SI",AE29)))</formula>
    </cfRule>
  </conditionalFormatting>
  <conditionalFormatting sqref="AF29:AF30">
    <cfRule type="containsText" priority="183" dxfId="442" operator="containsText" text="NO">
      <formula>NOT(ISERROR(SEARCH("NO",AF29)))</formula>
    </cfRule>
    <cfRule type="containsText" priority="185" dxfId="443" operator="containsText" text="SI">
      <formula>NOT(ISERROR(SEARCH("SI",AF29)))</formula>
    </cfRule>
  </conditionalFormatting>
  <conditionalFormatting sqref="AA29:AA30">
    <cfRule type="containsText" priority="181" dxfId="442" operator="containsText" text="NO">
      <formula>NOT(ISERROR(SEARCH("NO",AA29)))</formula>
    </cfRule>
    <cfRule type="cellIs" priority="182" dxfId="443" operator="equal">
      <formula>"SI"</formula>
    </cfRule>
  </conditionalFormatting>
  <conditionalFormatting sqref="AB29:AB30">
    <cfRule type="containsText" priority="178" dxfId="444" operator="containsText" text="ERROR">
      <formula>NOT(ISERROR(SEARCH("ERROR",AB29)))</formula>
    </cfRule>
    <cfRule type="containsText" priority="179" dxfId="442" operator="containsText" text="NO HÁBIL">
      <formula>NOT(ISERROR(SEARCH("NO HÁBIL",AB29)))</formula>
    </cfRule>
    <cfRule type="containsText" priority="180" dxfId="443" operator="containsText" text="HÁBIL">
      <formula>NOT(ISERROR(SEARCH("HÁBIL",AB29)))</formula>
    </cfRule>
  </conditionalFormatting>
  <conditionalFormatting sqref="X31:X32">
    <cfRule type="containsText" priority="176" dxfId="442" operator="containsText" text="NO">
      <formula>NOT(ISERROR(SEARCH("NO",X31)))</formula>
    </cfRule>
    <cfRule type="containsText" priority="177" dxfId="443" operator="containsText" text="SI">
      <formula>NOT(ISERROR(SEARCH("SI",X31)))</formula>
    </cfRule>
  </conditionalFormatting>
  <conditionalFormatting sqref="Y31:Y32">
    <cfRule type="containsText" priority="174" dxfId="443" operator="containsText" text="SI">
      <formula>NOT(ISERROR(SEARCH("SI",Y31)))</formula>
    </cfRule>
    <cfRule type="containsText" priority="175" dxfId="442" operator="containsText" text="NO">
      <formula>NOT(ISERROR(SEARCH("NO",Y31)))</formula>
    </cfRule>
  </conditionalFormatting>
  <conditionalFormatting sqref="Z31:Z32">
    <cfRule type="containsText" priority="172" dxfId="443" operator="containsText" text="SI">
      <formula>NOT(ISERROR(SEARCH("SI",Z31)))</formula>
    </cfRule>
    <cfRule type="containsText" priority="173" dxfId="442" operator="containsText" text="NO">
      <formula>NOT(ISERROR(SEARCH("NO",Z31)))</formula>
    </cfRule>
  </conditionalFormatting>
  <conditionalFormatting sqref="AE31:AE32">
    <cfRule type="containsText" priority="169" dxfId="442" operator="containsText" text="NO">
      <formula>NOT(ISERROR(SEARCH("NO",AE31)))</formula>
    </cfRule>
    <cfRule type="containsText" priority="171" dxfId="443" operator="containsText" text="SI">
      <formula>NOT(ISERROR(SEARCH("SI",AE31)))</formula>
    </cfRule>
  </conditionalFormatting>
  <conditionalFormatting sqref="AF31:AF32">
    <cfRule type="containsText" priority="168" dxfId="442" operator="containsText" text="NO">
      <formula>NOT(ISERROR(SEARCH("NO",AF31)))</formula>
    </cfRule>
    <cfRule type="containsText" priority="170" dxfId="443" operator="containsText" text="SI">
      <formula>NOT(ISERROR(SEARCH("SI",AF31)))</formula>
    </cfRule>
  </conditionalFormatting>
  <conditionalFormatting sqref="AA31:AA32">
    <cfRule type="containsText" priority="166" dxfId="442" operator="containsText" text="NO">
      <formula>NOT(ISERROR(SEARCH("NO",AA31)))</formula>
    </cfRule>
    <cfRule type="cellIs" priority="167" dxfId="443" operator="equal">
      <formula>"SI"</formula>
    </cfRule>
  </conditionalFormatting>
  <conditionalFormatting sqref="AB31:AB32">
    <cfRule type="containsText" priority="163" dxfId="444" operator="containsText" text="ERROR">
      <formula>NOT(ISERROR(SEARCH("ERROR",AB31)))</formula>
    </cfRule>
    <cfRule type="containsText" priority="164" dxfId="442" operator="containsText" text="NO HÁBIL">
      <formula>NOT(ISERROR(SEARCH("NO HÁBIL",AB31)))</formula>
    </cfRule>
    <cfRule type="containsText" priority="165" dxfId="443" operator="containsText" text="HÁBIL">
      <formula>NOT(ISERROR(SEARCH("HÁBIL",AB31)))</formula>
    </cfRule>
  </conditionalFormatting>
  <conditionalFormatting sqref="X33:X34">
    <cfRule type="containsText" priority="161" dxfId="442" operator="containsText" text="NO">
      <formula>NOT(ISERROR(SEARCH("NO",X33)))</formula>
    </cfRule>
    <cfRule type="containsText" priority="162" dxfId="443" operator="containsText" text="SI">
      <formula>NOT(ISERROR(SEARCH("SI",X33)))</formula>
    </cfRule>
  </conditionalFormatting>
  <conditionalFormatting sqref="Y33:Y34">
    <cfRule type="containsText" priority="159" dxfId="443" operator="containsText" text="SI">
      <formula>NOT(ISERROR(SEARCH("SI",Y33)))</formula>
    </cfRule>
    <cfRule type="containsText" priority="160" dxfId="442" operator="containsText" text="NO">
      <formula>NOT(ISERROR(SEARCH("NO",Y33)))</formula>
    </cfRule>
  </conditionalFormatting>
  <conditionalFormatting sqref="Z33:Z34">
    <cfRule type="containsText" priority="157" dxfId="443" operator="containsText" text="SI">
      <formula>NOT(ISERROR(SEARCH("SI",Z33)))</formula>
    </cfRule>
    <cfRule type="containsText" priority="158" dxfId="442" operator="containsText" text="NO">
      <formula>NOT(ISERROR(SEARCH("NO",Z33)))</formula>
    </cfRule>
  </conditionalFormatting>
  <conditionalFormatting sqref="AE33:AE34">
    <cfRule type="containsText" priority="154" dxfId="442" operator="containsText" text="NO">
      <formula>NOT(ISERROR(SEARCH("NO",AE33)))</formula>
    </cfRule>
    <cfRule type="containsText" priority="156" dxfId="443" operator="containsText" text="SI">
      <formula>NOT(ISERROR(SEARCH("SI",AE33)))</formula>
    </cfRule>
  </conditionalFormatting>
  <conditionalFormatting sqref="AF33:AF34">
    <cfRule type="containsText" priority="153" dxfId="442" operator="containsText" text="NO">
      <formula>NOT(ISERROR(SEARCH("NO",AF33)))</formula>
    </cfRule>
    <cfRule type="containsText" priority="155" dxfId="443" operator="containsText" text="SI">
      <formula>NOT(ISERROR(SEARCH("SI",AF33)))</formula>
    </cfRule>
  </conditionalFormatting>
  <conditionalFormatting sqref="AA33:AA34">
    <cfRule type="containsText" priority="151" dxfId="442" operator="containsText" text="NO">
      <formula>NOT(ISERROR(SEARCH("NO",AA33)))</formula>
    </cfRule>
    <cfRule type="cellIs" priority="152" dxfId="443" operator="equal">
      <formula>"SI"</formula>
    </cfRule>
  </conditionalFormatting>
  <conditionalFormatting sqref="AB33:AB34">
    <cfRule type="containsText" priority="148" dxfId="444" operator="containsText" text="ERROR">
      <formula>NOT(ISERROR(SEARCH("ERROR",AB33)))</formula>
    </cfRule>
    <cfRule type="containsText" priority="149" dxfId="442" operator="containsText" text="NO HÁBIL">
      <formula>NOT(ISERROR(SEARCH("NO HÁBIL",AB33)))</formula>
    </cfRule>
    <cfRule type="containsText" priority="150" dxfId="443" operator="containsText" text="HÁBIL">
      <formula>NOT(ISERROR(SEARCH("HÁBIL",AB33)))</formula>
    </cfRule>
  </conditionalFormatting>
  <conditionalFormatting sqref="X37:X50 AE35:AF50">
    <cfRule type="containsText" priority="137" dxfId="442" operator="containsText" text="NO">
      <formula>NOT(ISERROR(SEARCH("NO",X35)))</formula>
    </cfRule>
    <cfRule type="containsText" priority="138" dxfId="443" operator="containsText" text="SI">
      <formula>NOT(ISERROR(SEARCH("SI",X35)))</formula>
    </cfRule>
  </conditionalFormatting>
  <conditionalFormatting sqref="Y37:Z50">
    <cfRule type="containsText" priority="135" dxfId="443" operator="containsText" text="SI">
      <formula>NOT(ISERROR(SEARCH("SI",Y37)))</formula>
    </cfRule>
    <cfRule type="containsText" priority="136" dxfId="442" operator="containsText" text="NO">
      <formula>NOT(ISERROR(SEARCH("NO",Y37)))</formula>
    </cfRule>
  </conditionalFormatting>
  <conditionalFormatting sqref="AA37:AA50">
    <cfRule type="containsText" priority="133" dxfId="442" operator="containsText" text="NO">
      <formula>NOT(ISERROR(SEARCH("NO",AA37)))</formula>
    </cfRule>
    <cfRule type="cellIs" priority="134" dxfId="443" operator="equal">
      <formula>"SI"</formula>
    </cfRule>
  </conditionalFormatting>
  <conditionalFormatting sqref="AB37:AB50 AG35:AG50">
    <cfRule type="containsText" priority="130" dxfId="444" operator="containsText" text="ERROR">
      <formula>NOT(ISERROR(SEARCH("ERROR",AB35)))</formula>
    </cfRule>
    <cfRule type="containsText" priority="131" dxfId="442" operator="containsText" text="NO HÁBIL">
      <formula>NOT(ISERROR(SEARCH("NO HÁBIL",AB35)))</formula>
    </cfRule>
    <cfRule type="containsText" priority="132" dxfId="443" operator="containsText" text="HÁBIL">
      <formula>NOT(ISERROR(SEARCH("HÁBIL",AB35)))</formula>
    </cfRule>
  </conditionalFormatting>
  <conditionalFormatting sqref="X35:X36">
    <cfRule type="containsText" priority="128" dxfId="442" operator="containsText" text="NO">
      <formula>NOT(ISERROR(SEARCH("NO",X35)))</formula>
    </cfRule>
    <cfRule type="containsText" priority="129" dxfId="443" operator="containsText" text="SI">
      <formula>NOT(ISERROR(SEARCH("SI",X35)))</formula>
    </cfRule>
  </conditionalFormatting>
  <conditionalFormatting sqref="Z35:Z36">
    <cfRule type="containsText" priority="126" dxfId="443" operator="containsText" text="SI">
      <formula>NOT(ISERROR(SEARCH("SI",Z35)))</formula>
    </cfRule>
    <cfRule type="containsText" priority="127" dxfId="442" operator="containsText" text="NO">
      <formula>NOT(ISERROR(SEARCH("NO",Z35)))</formula>
    </cfRule>
  </conditionalFormatting>
  <conditionalFormatting sqref="AA35:AA36">
    <cfRule type="containsText" priority="124" dxfId="442" operator="containsText" text="NO">
      <formula>NOT(ISERROR(SEARCH("NO",AA35)))</formula>
    </cfRule>
    <cfRule type="cellIs" priority="125" dxfId="443" operator="equal">
      <formula>"SI"</formula>
    </cfRule>
  </conditionalFormatting>
  <conditionalFormatting sqref="AB35:AB36">
    <cfRule type="containsText" priority="121" dxfId="444" operator="containsText" text="ERROR">
      <formula>NOT(ISERROR(SEARCH("ERROR",AB35)))</formula>
    </cfRule>
    <cfRule type="containsText" priority="122" dxfId="442" operator="containsText" text="NO HÁBIL">
      <formula>NOT(ISERROR(SEARCH("NO HÁBIL",AB35)))</formula>
    </cfRule>
    <cfRule type="containsText" priority="123" dxfId="443" operator="containsText" text="HÁBIL">
      <formula>NOT(ISERROR(SEARCH("HÁBIL",AB35)))</formula>
    </cfRule>
  </conditionalFormatting>
  <conditionalFormatting sqref="Y35:Y36">
    <cfRule type="containsText" priority="119" dxfId="442" operator="containsText" text="NO">
      <formula>NOT(ISERROR(SEARCH("NO",Y35)))</formula>
    </cfRule>
    <cfRule type="containsText" priority="120" dxfId="443" operator="containsText" text="SI">
      <formula>NOT(ISERROR(SEARCH("SI",Y35)))</formula>
    </cfRule>
  </conditionalFormatting>
  <conditionalFormatting sqref="Y6:Y8">
    <cfRule type="containsText" priority="117" dxfId="442" operator="containsText" text="NO">
      <formula>NOT(ISERROR(SEARCH("NO",Y6)))</formula>
    </cfRule>
    <cfRule type="containsText" priority="118" dxfId="443" operator="containsText" text="SI">
      <formula>NOT(ISERROR(SEARCH("SI",Y6)))</formula>
    </cfRule>
  </conditionalFormatting>
  <conditionalFormatting sqref="Y21">
    <cfRule type="containsText" priority="115" dxfId="442" operator="containsText" text="NO">
      <formula>NOT(ISERROR(SEARCH("NO",Y21)))</formula>
    </cfRule>
    <cfRule type="containsText" priority="116" dxfId="443" operator="containsText" text="SI">
      <formula>NOT(ISERROR(SEARCH("SI",Y21)))</formula>
    </cfRule>
  </conditionalFormatting>
  <conditionalFormatting sqref="AA4:AA5">
    <cfRule type="containsText" priority="113" dxfId="442" operator="containsText" text="NO">
      <formula>NOT(ISERROR(SEARCH("NO",AA4)))</formula>
    </cfRule>
    <cfRule type="cellIs" priority="114" dxfId="443" operator="equal">
      <formula>"SI"</formula>
    </cfRule>
  </conditionalFormatting>
  <conditionalFormatting sqref="X51:X52">
    <cfRule type="containsText" priority="111" dxfId="442" operator="containsText" text="NO">
      <formula>NOT(ISERROR(SEARCH("NO",X51)))</formula>
    </cfRule>
    <cfRule type="containsText" priority="112" dxfId="443" operator="containsText" text="SI">
      <formula>NOT(ISERROR(SEARCH("SI",X51)))</formula>
    </cfRule>
  </conditionalFormatting>
  <conditionalFormatting sqref="Y51:Y52">
    <cfRule type="containsText" priority="109" dxfId="443" operator="containsText" text="SI">
      <formula>NOT(ISERROR(SEARCH("SI",Y51)))</formula>
    </cfRule>
    <cfRule type="containsText" priority="110" dxfId="442" operator="containsText" text="NO">
      <formula>NOT(ISERROR(SEARCH("NO",Y51)))</formula>
    </cfRule>
  </conditionalFormatting>
  <conditionalFormatting sqref="Z51:Z52">
    <cfRule type="containsText" priority="107" dxfId="443" operator="containsText" text="SI">
      <formula>NOT(ISERROR(SEARCH("SI",Z51)))</formula>
    </cfRule>
    <cfRule type="containsText" priority="108" dxfId="442" operator="containsText" text="NO">
      <formula>NOT(ISERROR(SEARCH("NO",Z51)))</formula>
    </cfRule>
  </conditionalFormatting>
  <conditionalFormatting sqref="AE51:AE52">
    <cfRule type="containsText" priority="104" dxfId="442" operator="containsText" text="NO">
      <formula>NOT(ISERROR(SEARCH("NO",AE51)))</formula>
    </cfRule>
    <cfRule type="containsText" priority="106" dxfId="443" operator="containsText" text="SI">
      <formula>NOT(ISERROR(SEARCH("SI",AE51)))</formula>
    </cfRule>
  </conditionalFormatting>
  <conditionalFormatting sqref="AF51:AF52">
    <cfRule type="containsText" priority="103" dxfId="442" operator="containsText" text="NO">
      <formula>NOT(ISERROR(SEARCH("NO",AF51)))</formula>
    </cfRule>
    <cfRule type="containsText" priority="105" dxfId="443" operator="containsText" text="SI">
      <formula>NOT(ISERROR(SEARCH("SI",AF51)))</formula>
    </cfRule>
  </conditionalFormatting>
  <conditionalFormatting sqref="AA51:AA52">
    <cfRule type="containsText" priority="101" dxfId="442" operator="containsText" text="NO">
      <formula>NOT(ISERROR(SEARCH("NO",AA51)))</formula>
    </cfRule>
    <cfRule type="cellIs" priority="102" dxfId="443" operator="equal">
      <formula>"SI"</formula>
    </cfRule>
  </conditionalFormatting>
  <conditionalFormatting sqref="AB51:AB52">
    <cfRule type="containsText" priority="98" dxfId="444" operator="containsText" text="ERROR">
      <formula>NOT(ISERROR(SEARCH("ERROR",AB51)))</formula>
    </cfRule>
    <cfRule type="containsText" priority="99" dxfId="442" operator="containsText" text="NO HÁBIL">
      <formula>NOT(ISERROR(SEARCH("NO HÁBIL",AB51)))</formula>
    </cfRule>
    <cfRule type="containsText" priority="100" dxfId="443" operator="containsText" text="HÁBIL">
      <formula>NOT(ISERROR(SEARCH("HÁBIL",AB51)))</formula>
    </cfRule>
  </conditionalFormatting>
  <conditionalFormatting sqref="AG51:AG52">
    <cfRule type="containsText" priority="95" dxfId="444" operator="containsText" text="ERROR">
      <formula>NOT(ISERROR(SEARCH("ERROR",AG51)))</formula>
    </cfRule>
    <cfRule type="containsText" priority="96" dxfId="442" operator="containsText" text="NO HÁBIL">
      <formula>NOT(ISERROR(SEARCH("NO HÁBIL",AG51)))</formula>
    </cfRule>
    <cfRule type="containsText" priority="97" dxfId="443" operator="containsText" text="HÁBIL">
      <formula>NOT(ISERROR(SEARCH("HÁBIL",AG51)))</formula>
    </cfRule>
  </conditionalFormatting>
  <conditionalFormatting sqref="X53:X54">
    <cfRule type="containsText" priority="93" dxfId="442" operator="containsText" text="NO">
      <formula>NOT(ISERROR(SEARCH("NO",X53)))</formula>
    </cfRule>
    <cfRule type="containsText" priority="94" dxfId="443" operator="containsText" text="SI">
      <formula>NOT(ISERROR(SEARCH("SI",X53)))</formula>
    </cfRule>
  </conditionalFormatting>
  <conditionalFormatting sqref="Y53:Y54">
    <cfRule type="containsText" priority="91" dxfId="443" operator="containsText" text="SI">
      <formula>NOT(ISERROR(SEARCH("SI",Y53)))</formula>
    </cfRule>
    <cfRule type="containsText" priority="92" dxfId="442" operator="containsText" text="NO">
      <formula>NOT(ISERROR(SEARCH("NO",Y53)))</formula>
    </cfRule>
  </conditionalFormatting>
  <conditionalFormatting sqref="Z53:Z54">
    <cfRule type="containsText" priority="89" dxfId="443" operator="containsText" text="SI">
      <formula>NOT(ISERROR(SEARCH("SI",Z53)))</formula>
    </cfRule>
    <cfRule type="containsText" priority="90" dxfId="442" operator="containsText" text="NO">
      <formula>NOT(ISERROR(SEARCH("NO",Z53)))</formula>
    </cfRule>
  </conditionalFormatting>
  <conditionalFormatting sqref="AE53:AE54">
    <cfRule type="containsText" priority="86" dxfId="442" operator="containsText" text="NO">
      <formula>NOT(ISERROR(SEARCH("NO",AE53)))</formula>
    </cfRule>
    <cfRule type="containsText" priority="88" dxfId="443" operator="containsText" text="SI">
      <formula>NOT(ISERROR(SEARCH("SI",AE53)))</formula>
    </cfRule>
  </conditionalFormatting>
  <conditionalFormatting sqref="AF53:AF54">
    <cfRule type="containsText" priority="85" dxfId="442" operator="containsText" text="NO">
      <formula>NOT(ISERROR(SEARCH("NO",AF53)))</formula>
    </cfRule>
    <cfRule type="containsText" priority="87" dxfId="443" operator="containsText" text="SI">
      <formula>NOT(ISERROR(SEARCH("SI",AF53)))</formula>
    </cfRule>
  </conditionalFormatting>
  <conditionalFormatting sqref="AB53:AB54">
    <cfRule type="containsText" priority="82" dxfId="444" operator="containsText" text="ERROR">
      <formula>NOT(ISERROR(SEARCH("ERROR",AB53)))</formula>
    </cfRule>
    <cfRule type="containsText" priority="83" dxfId="442" operator="containsText" text="NO HÁBIL">
      <formula>NOT(ISERROR(SEARCH("NO HÁBIL",AB53)))</formula>
    </cfRule>
    <cfRule type="containsText" priority="84" dxfId="443" operator="containsText" text="HÁBIL">
      <formula>NOT(ISERROR(SEARCH("HÁBIL",AB53)))</formula>
    </cfRule>
  </conditionalFormatting>
  <conditionalFormatting sqref="AG53:AG54">
    <cfRule type="containsText" priority="79" dxfId="444" operator="containsText" text="ERROR">
      <formula>NOT(ISERROR(SEARCH("ERROR",AG53)))</formula>
    </cfRule>
    <cfRule type="containsText" priority="80" dxfId="442" operator="containsText" text="NO HÁBIL">
      <formula>NOT(ISERROR(SEARCH("NO HÁBIL",AG53)))</formula>
    </cfRule>
    <cfRule type="containsText" priority="81" dxfId="443" operator="containsText" text="HÁBIL">
      <formula>NOT(ISERROR(SEARCH("HÁBIL",AG53)))</formula>
    </cfRule>
  </conditionalFormatting>
  <conditionalFormatting sqref="X55:X57">
    <cfRule type="containsText" priority="77" dxfId="442" operator="containsText" text="NO">
      <formula>NOT(ISERROR(SEARCH("NO",X55)))</formula>
    </cfRule>
    <cfRule type="containsText" priority="78" dxfId="443" operator="containsText" text="SI">
      <formula>NOT(ISERROR(SEARCH("SI",X55)))</formula>
    </cfRule>
  </conditionalFormatting>
  <conditionalFormatting sqref="Y55:Y57">
    <cfRule type="containsText" priority="75" dxfId="443" operator="containsText" text="SI">
      <formula>NOT(ISERROR(SEARCH("SI",Y55)))</formula>
    </cfRule>
    <cfRule type="containsText" priority="76" dxfId="442" operator="containsText" text="NO">
      <formula>NOT(ISERROR(SEARCH("NO",Y55)))</formula>
    </cfRule>
  </conditionalFormatting>
  <conditionalFormatting sqref="Z55:Z57">
    <cfRule type="containsText" priority="73" dxfId="443" operator="containsText" text="SI">
      <formula>NOT(ISERROR(SEARCH("SI",Z55)))</formula>
    </cfRule>
    <cfRule type="containsText" priority="74" dxfId="442" operator="containsText" text="NO">
      <formula>NOT(ISERROR(SEARCH("NO",Z55)))</formula>
    </cfRule>
  </conditionalFormatting>
  <conditionalFormatting sqref="AE55:AE57">
    <cfRule type="containsText" priority="70" dxfId="442" operator="containsText" text="NO">
      <formula>NOT(ISERROR(SEARCH("NO",AE55)))</formula>
    </cfRule>
    <cfRule type="containsText" priority="72" dxfId="443" operator="containsText" text="SI">
      <formula>NOT(ISERROR(SEARCH("SI",AE55)))</formula>
    </cfRule>
  </conditionalFormatting>
  <conditionalFormatting sqref="AF55:AF57">
    <cfRule type="containsText" priority="69" dxfId="442" operator="containsText" text="NO">
      <formula>NOT(ISERROR(SEARCH("NO",AF55)))</formula>
    </cfRule>
    <cfRule type="containsText" priority="71" dxfId="443" operator="containsText" text="SI">
      <formula>NOT(ISERROR(SEARCH("SI",AF55)))</formula>
    </cfRule>
  </conditionalFormatting>
  <conditionalFormatting sqref="AB55:AB57">
    <cfRule type="containsText" priority="66" dxfId="444" operator="containsText" text="ERROR">
      <formula>NOT(ISERROR(SEARCH("ERROR",AB55)))</formula>
    </cfRule>
    <cfRule type="containsText" priority="67" dxfId="442" operator="containsText" text="NO HÁBIL">
      <formula>NOT(ISERROR(SEARCH("NO HÁBIL",AB55)))</formula>
    </cfRule>
    <cfRule type="containsText" priority="68" dxfId="443" operator="containsText" text="HÁBIL">
      <formula>NOT(ISERROR(SEARCH("HÁBIL",AB55)))</formula>
    </cfRule>
  </conditionalFormatting>
  <conditionalFormatting sqref="AG55:AG57">
    <cfRule type="containsText" priority="63" dxfId="444" operator="containsText" text="ERROR">
      <formula>NOT(ISERROR(SEARCH("ERROR",AG55)))</formula>
    </cfRule>
    <cfRule type="containsText" priority="64" dxfId="442" operator="containsText" text="NO HÁBIL">
      <formula>NOT(ISERROR(SEARCH("NO HÁBIL",AG55)))</formula>
    </cfRule>
    <cfRule type="containsText" priority="65" dxfId="443" operator="containsText" text="HÁBIL">
      <formula>NOT(ISERROR(SEARCH("HÁBIL",AG55)))</formula>
    </cfRule>
  </conditionalFormatting>
  <conditionalFormatting sqref="X58:X59">
    <cfRule type="containsText" priority="61" dxfId="442" operator="containsText" text="NO">
      <formula>NOT(ISERROR(SEARCH("NO",X58)))</formula>
    </cfRule>
    <cfRule type="containsText" priority="62" dxfId="443" operator="containsText" text="SI">
      <formula>NOT(ISERROR(SEARCH("SI",X58)))</formula>
    </cfRule>
  </conditionalFormatting>
  <conditionalFormatting sqref="Y58:Y59">
    <cfRule type="containsText" priority="59" dxfId="443" operator="containsText" text="SI">
      <formula>NOT(ISERROR(SEARCH("SI",Y58)))</formula>
    </cfRule>
    <cfRule type="containsText" priority="60" dxfId="442" operator="containsText" text="NO">
      <formula>NOT(ISERROR(SEARCH("NO",Y58)))</formula>
    </cfRule>
  </conditionalFormatting>
  <conditionalFormatting sqref="Z58:Z59">
    <cfRule type="containsText" priority="57" dxfId="443" operator="containsText" text="SI">
      <formula>NOT(ISERROR(SEARCH("SI",Z58)))</formula>
    </cfRule>
    <cfRule type="containsText" priority="58" dxfId="442" operator="containsText" text="NO">
      <formula>NOT(ISERROR(SEARCH("NO",Z58)))</formula>
    </cfRule>
  </conditionalFormatting>
  <conditionalFormatting sqref="AE58:AE59">
    <cfRule type="containsText" priority="54" dxfId="442" operator="containsText" text="NO">
      <formula>NOT(ISERROR(SEARCH("NO",AE58)))</formula>
    </cfRule>
    <cfRule type="containsText" priority="56" dxfId="443" operator="containsText" text="SI">
      <formula>NOT(ISERROR(SEARCH("SI",AE58)))</formula>
    </cfRule>
  </conditionalFormatting>
  <conditionalFormatting sqref="AF58:AF59">
    <cfRule type="containsText" priority="53" dxfId="442" operator="containsText" text="NO">
      <formula>NOT(ISERROR(SEARCH("NO",AF58)))</formula>
    </cfRule>
    <cfRule type="containsText" priority="55" dxfId="443" operator="containsText" text="SI">
      <formula>NOT(ISERROR(SEARCH("SI",AF58)))</formula>
    </cfRule>
  </conditionalFormatting>
  <conditionalFormatting sqref="AB58:AB59">
    <cfRule type="containsText" priority="50" dxfId="444" operator="containsText" text="ERROR">
      <formula>NOT(ISERROR(SEARCH("ERROR",AB58)))</formula>
    </cfRule>
    <cfRule type="containsText" priority="51" dxfId="442" operator="containsText" text="NO HÁBIL">
      <formula>NOT(ISERROR(SEARCH("NO HÁBIL",AB58)))</formula>
    </cfRule>
    <cfRule type="containsText" priority="52" dxfId="443" operator="containsText" text="HÁBIL">
      <formula>NOT(ISERROR(SEARCH("HÁBIL",AB58)))</formula>
    </cfRule>
  </conditionalFormatting>
  <conditionalFormatting sqref="AG58:AG59">
    <cfRule type="containsText" priority="47" dxfId="444" operator="containsText" text="ERROR">
      <formula>NOT(ISERROR(SEARCH("ERROR",AG58)))</formula>
    </cfRule>
    <cfRule type="containsText" priority="48" dxfId="442" operator="containsText" text="NO HÁBIL">
      <formula>NOT(ISERROR(SEARCH("NO HÁBIL",AG58)))</formula>
    </cfRule>
    <cfRule type="containsText" priority="49" dxfId="443" operator="containsText" text="HÁBIL">
      <formula>NOT(ISERROR(SEARCH("HÁBIL",AG58)))</formula>
    </cfRule>
  </conditionalFormatting>
  <conditionalFormatting sqref="X60:X62">
    <cfRule type="containsText" priority="45" dxfId="442" operator="containsText" text="NO">
      <formula>NOT(ISERROR(SEARCH("NO",X60)))</formula>
    </cfRule>
    <cfRule type="containsText" priority="46" dxfId="443" operator="containsText" text="SI">
      <formula>NOT(ISERROR(SEARCH("SI",X60)))</formula>
    </cfRule>
  </conditionalFormatting>
  <conditionalFormatting sqref="Y60:Y62">
    <cfRule type="containsText" priority="43" dxfId="443" operator="containsText" text="SI">
      <formula>NOT(ISERROR(SEARCH("SI",Y60)))</formula>
    </cfRule>
    <cfRule type="containsText" priority="44" dxfId="442" operator="containsText" text="NO">
      <formula>NOT(ISERROR(SEARCH("NO",Y60)))</formula>
    </cfRule>
  </conditionalFormatting>
  <conditionalFormatting sqref="Z60:Z62">
    <cfRule type="containsText" priority="41" dxfId="443" operator="containsText" text="SI">
      <formula>NOT(ISERROR(SEARCH("SI",Z60)))</formula>
    </cfRule>
    <cfRule type="containsText" priority="42" dxfId="442" operator="containsText" text="NO">
      <formula>NOT(ISERROR(SEARCH("NO",Z60)))</formula>
    </cfRule>
  </conditionalFormatting>
  <conditionalFormatting sqref="AE60:AE62">
    <cfRule type="containsText" priority="38" dxfId="442" operator="containsText" text="NO">
      <formula>NOT(ISERROR(SEARCH("NO",AE60)))</formula>
    </cfRule>
    <cfRule type="containsText" priority="40" dxfId="443" operator="containsText" text="SI">
      <formula>NOT(ISERROR(SEARCH("SI",AE60)))</formula>
    </cfRule>
  </conditionalFormatting>
  <conditionalFormatting sqref="AF60:AF62">
    <cfRule type="containsText" priority="37" dxfId="442" operator="containsText" text="NO">
      <formula>NOT(ISERROR(SEARCH("NO",AF60)))</formula>
    </cfRule>
    <cfRule type="containsText" priority="39" dxfId="443" operator="containsText" text="SI">
      <formula>NOT(ISERROR(SEARCH("SI",AF60)))</formula>
    </cfRule>
  </conditionalFormatting>
  <conditionalFormatting sqref="AB60:AB62">
    <cfRule type="containsText" priority="34" dxfId="444" operator="containsText" text="ERROR">
      <formula>NOT(ISERROR(SEARCH("ERROR",AB60)))</formula>
    </cfRule>
    <cfRule type="containsText" priority="35" dxfId="442" operator="containsText" text="NO HÁBIL">
      <formula>NOT(ISERROR(SEARCH("NO HÁBIL",AB60)))</formula>
    </cfRule>
    <cfRule type="containsText" priority="36" dxfId="443" operator="containsText" text="HÁBIL">
      <formula>NOT(ISERROR(SEARCH("HÁBIL",AB60)))</formula>
    </cfRule>
  </conditionalFormatting>
  <conditionalFormatting sqref="AG60:AG62">
    <cfRule type="containsText" priority="31" dxfId="444" operator="containsText" text="ERROR">
      <formula>NOT(ISERROR(SEARCH("ERROR",AG60)))</formula>
    </cfRule>
    <cfRule type="containsText" priority="32" dxfId="442" operator="containsText" text="NO HÁBIL">
      <formula>NOT(ISERROR(SEARCH("NO HÁBIL",AG60)))</formula>
    </cfRule>
    <cfRule type="containsText" priority="33" dxfId="443" operator="containsText" text="HÁBIL">
      <formula>NOT(ISERROR(SEARCH("HÁBIL",AG60)))</formula>
    </cfRule>
  </conditionalFormatting>
  <conditionalFormatting sqref="X63:X65">
    <cfRule type="containsText" priority="29" dxfId="442" operator="containsText" text="NO">
      <formula>NOT(ISERROR(SEARCH("NO",X63)))</formula>
    </cfRule>
    <cfRule type="containsText" priority="30" dxfId="443" operator="containsText" text="SI">
      <formula>NOT(ISERROR(SEARCH("SI",X63)))</formula>
    </cfRule>
  </conditionalFormatting>
  <conditionalFormatting sqref="Y63:Y65">
    <cfRule type="containsText" priority="27" dxfId="443" operator="containsText" text="SI">
      <formula>NOT(ISERROR(SEARCH("SI",Y63)))</formula>
    </cfRule>
    <cfRule type="containsText" priority="28" dxfId="442" operator="containsText" text="NO">
      <formula>NOT(ISERROR(SEARCH("NO",Y63)))</formula>
    </cfRule>
  </conditionalFormatting>
  <conditionalFormatting sqref="Z63:Z65">
    <cfRule type="containsText" priority="25" dxfId="443" operator="containsText" text="SI">
      <formula>NOT(ISERROR(SEARCH("SI",Z63)))</formula>
    </cfRule>
    <cfRule type="containsText" priority="26" dxfId="442" operator="containsText" text="NO">
      <formula>NOT(ISERROR(SEARCH("NO",Z63)))</formula>
    </cfRule>
  </conditionalFormatting>
  <conditionalFormatting sqref="AE63:AE65">
    <cfRule type="containsText" priority="22" dxfId="442" operator="containsText" text="NO">
      <formula>NOT(ISERROR(SEARCH("NO",AE63)))</formula>
    </cfRule>
    <cfRule type="containsText" priority="24" dxfId="443" operator="containsText" text="SI">
      <formula>NOT(ISERROR(SEARCH("SI",AE63)))</formula>
    </cfRule>
  </conditionalFormatting>
  <conditionalFormatting sqref="AF63:AF65">
    <cfRule type="containsText" priority="21" dxfId="442" operator="containsText" text="NO">
      <formula>NOT(ISERROR(SEARCH("NO",AF63)))</formula>
    </cfRule>
    <cfRule type="containsText" priority="23" dxfId="443" operator="containsText" text="SI">
      <formula>NOT(ISERROR(SEARCH("SI",AF63)))</formula>
    </cfRule>
  </conditionalFormatting>
  <conditionalFormatting sqref="AB63:AB65">
    <cfRule type="containsText" priority="18" dxfId="444" operator="containsText" text="ERROR">
      <formula>NOT(ISERROR(SEARCH("ERROR",AB63)))</formula>
    </cfRule>
    <cfRule type="containsText" priority="19" dxfId="442" operator="containsText" text="NO HÁBIL">
      <formula>NOT(ISERROR(SEARCH("NO HÁBIL",AB63)))</formula>
    </cfRule>
    <cfRule type="containsText" priority="20" dxfId="443" operator="containsText" text="HÁBIL">
      <formula>NOT(ISERROR(SEARCH("HÁBIL",AB63)))</formula>
    </cfRule>
  </conditionalFormatting>
  <conditionalFormatting sqref="AG63:AG65">
    <cfRule type="containsText" priority="15" dxfId="444" operator="containsText" text="ERROR">
      <formula>NOT(ISERROR(SEARCH("ERROR",AG63)))</formula>
    </cfRule>
    <cfRule type="containsText" priority="16" dxfId="442" operator="containsText" text="NO HÁBIL">
      <formula>NOT(ISERROR(SEARCH("NO HÁBIL",AG63)))</formula>
    </cfRule>
    <cfRule type="containsText" priority="17" dxfId="443" operator="containsText" text="HÁBIL">
      <formula>NOT(ISERROR(SEARCH("HÁBIL",AG63)))</formula>
    </cfRule>
  </conditionalFormatting>
  <conditionalFormatting sqref="AA53:AA54">
    <cfRule type="containsText" priority="13" dxfId="442" operator="containsText" text="NO">
      <formula>NOT(ISERROR(SEARCH("NO",AA53)))</formula>
    </cfRule>
    <cfRule type="cellIs" priority="14" dxfId="443" operator="equal">
      <formula>"SI"</formula>
    </cfRule>
  </conditionalFormatting>
  <conditionalFormatting sqref="AA55:AA57">
    <cfRule type="containsText" priority="11" dxfId="442" operator="containsText" text="NO">
      <formula>NOT(ISERROR(SEARCH("NO",AA55)))</formula>
    </cfRule>
    <cfRule type="cellIs" priority="12" dxfId="443" operator="equal">
      <formula>"SI"</formula>
    </cfRule>
  </conditionalFormatting>
  <conditionalFormatting sqref="AA58:AA59">
    <cfRule type="containsText" priority="9" dxfId="442" operator="containsText" text="NO">
      <formula>NOT(ISERROR(SEARCH("NO",AA58)))</formula>
    </cfRule>
    <cfRule type="cellIs" priority="10" dxfId="443" operator="equal">
      <formula>"SI"</formula>
    </cfRule>
  </conditionalFormatting>
  <conditionalFormatting sqref="AA60:AA62">
    <cfRule type="containsText" priority="7" dxfId="442" operator="containsText" text="NO">
      <formula>NOT(ISERROR(SEARCH("NO",AA60)))</formula>
    </cfRule>
    <cfRule type="cellIs" priority="8" dxfId="443" operator="equal">
      <formula>"SI"</formula>
    </cfRule>
  </conditionalFormatting>
  <conditionalFormatting sqref="AA63:AA65">
    <cfRule type="containsText" priority="5" dxfId="442" operator="containsText" text="NO">
      <formula>NOT(ISERROR(SEARCH("NO",AA63)))</formula>
    </cfRule>
    <cfRule type="cellIs" priority="6" dxfId="443" operator="equal">
      <formula>"SI"</formula>
    </cfRule>
  </conditionalFormatting>
  <conditionalFormatting sqref="Q4:Q65">
    <cfRule type="cellIs" priority="4" dxfId="442" operator="greaterThan">
      <formula>0.8</formula>
    </cfRule>
  </conditionalFormatting>
  <conditionalFormatting sqref="P4:P65">
    <cfRule type="cellIs" priority="3" dxfId="442" operator="lessThan">
      <formula>1.1</formula>
    </cfRule>
  </conditionalFormatting>
  <conditionalFormatting sqref="R4:R65">
    <cfRule type="cellIs" priority="1" dxfId="442" operator="lessThan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85" zoomScaleNormal="85" zoomScalePageLayoutView="0" workbookViewId="0" topLeftCell="A37">
      <selection activeCell="H53" sqref="H53"/>
    </sheetView>
  </sheetViews>
  <sheetFormatPr defaultColWidth="11.421875" defaultRowHeight="15"/>
  <cols>
    <col min="1" max="1" width="4.421875" style="66" bestFit="1" customWidth="1"/>
    <col min="2" max="2" width="28.28125" style="66" customWidth="1"/>
    <col min="3" max="3" width="9.7109375" style="66" customWidth="1"/>
    <col min="4" max="4" width="70.00390625" style="66" bestFit="1" customWidth="1"/>
    <col min="5" max="5" width="10.8515625" style="66" customWidth="1"/>
    <col min="6" max="6" width="15.8515625" style="0" customWidth="1"/>
    <col min="7" max="7" width="17.140625" style="0" customWidth="1"/>
    <col min="8" max="8" width="54.28125" style="0" customWidth="1"/>
  </cols>
  <sheetData>
    <row r="1" spans="1:8" ht="34.5" customHeight="1" thickBot="1">
      <c r="A1" s="202" t="s">
        <v>198</v>
      </c>
      <c r="B1" s="203"/>
      <c r="C1" s="203"/>
      <c r="D1" s="203"/>
      <c r="E1" s="204"/>
      <c r="F1" s="104" t="s">
        <v>45</v>
      </c>
      <c r="G1" s="105" t="s">
        <v>46</v>
      </c>
      <c r="H1" s="187" t="s">
        <v>201</v>
      </c>
    </row>
    <row r="2" spans="1:8" ht="15">
      <c r="A2" s="190" t="s">
        <v>7</v>
      </c>
      <c r="B2" s="192" t="s">
        <v>8</v>
      </c>
      <c r="C2" s="192" t="s">
        <v>21</v>
      </c>
      <c r="D2" s="192" t="s">
        <v>9</v>
      </c>
      <c r="E2" s="194" t="s">
        <v>10</v>
      </c>
      <c r="F2" s="196" t="s">
        <v>15</v>
      </c>
      <c r="G2" s="198" t="s">
        <v>15</v>
      </c>
      <c r="H2" s="188"/>
    </row>
    <row r="3" spans="1:8" ht="39.75" customHeight="1" thickBot="1">
      <c r="A3" s="191"/>
      <c r="B3" s="193"/>
      <c r="C3" s="193"/>
      <c r="D3" s="193"/>
      <c r="E3" s="195"/>
      <c r="F3" s="197"/>
      <c r="G3" s="199"/>
      <c r="H3" s="189"/>
    </row>
    <row r="4" spans="1:8" ht="15">
      <c r="A4" s="185">
        <v>1</v>
      </c>
      <c r="B4" s="121" t="s">
        <v>47</v>
      </c>
      <c r="C4" s="121">
        <v>7</v>
      </c>
      <c r="D4" s="50" t="s">
        <v>51</v>
      </c>
      <c r="E4" s="52">
        <v>0.51</v>
      </c>
      <c r="F4" s="200" t="str">
        <f>IF(ISERROR(SUM(B4:E5)),"ERROR",IF(COUNTIF(B4:E5,"NO")&gt;0,"NO HÁBIL","HÁBIL"))</f>
        <v>HÁBIL</v>
      </c>
      <c r="G4" s="205" t="str">
        <f>IF(ISERROR(SUM(E4:F5)),"ERROR",IF(COUNTIF(E4:F5,"NO")&gt;0,"NO HÁBIL","HÁBIL"))</f>
        <v>HÁBIL</v>
      </c>
      <c r="H4" s="110"/>
    </row>
    <row r="5" spans="1:8" ht="15.75" thickBot="1">
      <c r="A5" s="162"/>
      <c r="B5" s="138"/>
      <c r="C5" s="138"/>
      <c r="D5" s="85" t="s">
        <v>52</v>
      </c>
      <c r="E5" s="86">
        <v>0.49</v>
      </c>
      <c r="F5" s="201"/>
      <c r="G5" s="206"/>
      <c r="H5" s="107"/>
    </row>
    <row r="6" spans="1:8" ht="15">
      <c r="A6" s="149">
        <v>2</v>
      </c>
      <c r="B6" s="142" t="s">
        <v>65</v>
      </c>
      <c r="C6" s="142">
        <v>4</v>
      </c>
      <c r="D6" s="35" t="s">
        <v>66</v>
      </c>
      <c r="E6" s="73">
        <v>0.51</v>
      </c>
      <c r="F6" s="201" t="str">
        <f>IF(ISERROR(SUM(B6:E8)),"ERROR",IF(COUNTIF(B6:E8,"NO")&gt;0,"NO HÁBIL","HÁBIL"))</f>
        <v>HÁBIL</v>
      </c>
      <c r="G6" s="206" t="str">
        <f>IF(ISERROR(SUM(E6:F8)),"ERROR",IF(COUNTIF(E6:F8,"NO")&gt;0,"NO HÁBIL","HÁBIL"))</f>
        <v>HÁBIL</v>
      </c>
      <c r="H6" s="110"/>
    </row>
    <row r="7" spans="1:8" ht="15">
      <c r="A7" s="150"/>
      <c r="B7" s="122"/>
      <c r="C7" s="122"/>
      <c r="D7" s="74" t="s">
        <v>53</v>
      </c>
      <c r="E7" s="75">
        <v>0.24</v>
      </c>
      <c r="F7" s="201"/>
      <c r="G7" s="206"/>
      <c r="H7" s="112"/>
    </row>
    <row r="8" spans="1:8" ht="15.75" thickBot="1">
      <c r="A8" s="151"/>
      <c r="B8" s="143"/>
      <c r="C8" s="143"/>
      <c r="D8" s="76" t="s">
        <v>54</v>
      </c>
      <c r="E8" s="77">
        <v>0.25</v>
      </c>
      <c r="F8" s="201"/>
      <c r="G8" s="206"/>
      <c r="H8" s="107"/>
    </row>
    <row r="9" spans="1:8" ht="15">
      <c r="A9" s="120">
        <v>3</v>
      </c>
      <c r="B9" s="121" t="s">
        <v>48</v>
      </c>
      <c r="C9" s="121">
        <v>4</v>
      </c>
      <c r="D9" s="50" t="s">
        <v>55</v>
      </c>
      <c r="E9" s="52">
        <v>0.51</v>
      </c>
      <c r="F9" s="201" t="str">
        <f>IF(ISERROR(SUM(B9:E10)),"ERROR",IF(COUNTIF(B9:E10,"NO")&gt;0,"NO HÁBIL","HÁBIL"))</f>
        <v>HÁBIL</v>
      </c>
      <c r="G9" s="206" t="str">
        <f>IF(ISERROR(SUM(E9:F10)),"ERROR",IF(COUNTIF(E9:F10,"NO")&gt;0,"NO HÁBIL","HÁBIL"))</f>
        <v>HÁBIL</v>
      </c>
      <c r="H9" s="110"/>
    </row>
    <row r="10" spans="1:8" ht="15.75" thickBot="1">
      <c r="A10" s="120"/>
      <c r="B10" s="138"/>
      <c r="C10" s="138"/>
      <c r="D10" s="85" t="s">
        <v>56</v>
      </c>
      <c r="E10" s="86">
        <v>0.49</v>
      </c>
      <c r="F10" s="201"/>
      <c r="G10" s="206"/>
      <c r="H10" s="107"/>
    </row>
    <row r="11" spans="1:8" ht="15">
      <c r="A11" s="140">
        <v>4</v>
      </c>
      <c r="B11" s="142" t="s">
        <v>73</v>
      </c>
      <c r="C11" s="142">
        <v>4</v>
      </c>
      <c r="D11" s="35" t="s">
        <v>57</v>
      </c>
      <c r="E11" s="73">
        <v>0.51</v>
      </c>
      <c r="F11" s="201" t="str">
        <f>IF(ISERROR(SUM(B11:E12)),"ERROR",IF(COUNTIF(B11:E12,"NO")&gt;0,"NO HÁBIL","HÁBIL"))</f>
        <v>HÁBIL</v>
      </c>
      <c r="G11" s="206" t="str">
        <f>IF(ISERROR(SUM(E11:F12)),"ERROR",IF(COUNTIF(E11:F12,"NO")&gt;0,"NO HÁBIL","HÁBIL"))</f>
        <v>HÁBIL</v>
      </c>
      <c r="H11" s="110"/>
    </row>
    <row r="12" spans="1:8" ht="15.75" thickBot="1">
      <c r="A12" s="141"/>
      <c r="B12" s="143"/>
      <c r="C12" s="143"/>
      <c r="D12" s="76" t="s">
        <v>74</v>
      </c>
      <c r="E12" s="77">
        <v>0.49</v>
      </c>
      <c r="F12" s="201"/>
      <c r="G12" s="206"/>
      <c r="H12" s="107"/>
    </row>
    <row r="13" spans="1:8" ht="15">
      <c r="A13" s="120">
        <v>5</v>
      </c>
      <c r="B13" s="121" t="s">
        <v>49</v>
      </c>
      <c r="C13" s="121">
        <v>4</v>
      </c>
      <c r="D13" s="50" t="s">
        <v>70</v>
      </c>
      <c r="E13" s="52">
        <v>0.65</v>
      </c>
      <c r="F13" s="201" t="str">
        <f>IF(ISERROR(SUM(B13:E14)),"ERROR",IF(COUNTIF(B13:E14,"NO")&gt;0,"NO HÁBIL","HÁBIL"))</f>
        <v>HÁBIL</v>
      </c>
      <c r="G13" s="206" t="str">
        <f>IF(ISERROR(SUM(E13:F14)),"ERROR",IF(COUNTIF(E13:F14,"NO")&gt;0,"NO HÁBIL","HÁBIL"))</f>
        <v>HÁBIL</v>
      </c>
      <c r="H13" s="110"/>
    </row>
    <row r="14" spans="1:8" ht="15.75" thickBot="1">
      <c r="A14" s="120"/>
      <c r="B14" s="138"/>
      <c r="C14" s="138"/>
      <c r="D14" s="85" t="s">
        <v>58</v>
      </c>
      <c r="E14" s="86">
        <v>0.35</v>
      </c>
      <c r="F14" s="201"/>
      <c r="G14" s="206"/>
      <c r="H14" s="107"/>
    </row>
    <row r="15" spans="1:8" ht="15">
      <c r="A15" s="140">
        <v>6</v>
      </c>
      <c r="B15" s="142" t="s">
        <v>77</v>
      </c>
      <c r="C15" s="142">
        <v>4</v>
      </c>
      <c r="D15" s="35" t="s">
        <v>59</v>
      </c>
      <c r="E15" s="73">
        <v>0.51</v>
      </c>
      <c r="F15" s="201" t="str">
        <f>IF(ISERROR(SUM(B15:E17)),"ERROR",IF(COUNTIF(B15:E17,"NO")&gt;0,"NO HÁBIL","HÁBIL"))</f>
        <v>HÁBIL</v>
      </c>
      <c r="G15" s="206" t="str">
        <f>IF(ISERROR(SUM(E15:F17)),"ERROR",IF(COUNTIF(E15:F17,"NO")&gt;0,"NO HÁBIL","HÁBIL"))</f>
        <v>HÁBIL</v>
      </c>
      <c r="H15" s="110"/>
    </row>
    <row r="16" spans="1:8" ht="15">
      <c r="A16" s="120"/>
      <c r="B16" s="122"/>
      <c r="C16" s="122"/>
      <c r="D16" s="74" t="s">
        <v>78</v>
      </c>
      <c r="E16" s="75">
        <v>0.24</v>
      </c>
      <c r="F16" s="201"/>
      <c r="G16" s="206"/>
      <c r="H16" s="112"/>
    </row>
    <row r="17" spans="1:8" ht="15.75" thickBot="1">
      <c r="A17" s="141"/>
      <c r="B17" s="143"/>
      <c r="C17" s="143"/>
      <c r="D17" s="76" t="s">
        <v>60</v>
      </c>
      <c r="E17" s="77">
        <v>0.25</v>
      </c>
      <c r="F17" s="201"/>
      <c r="G17" s="206"/>
      <c r="H17" s="107"/>
    </row>
    <row r="18" spans="1:8" ht="15">
      <c r="A18" s="120">
        <v>7</v>
      </c>
      <c r="B18" s="121" t="s">
        <v>50</v>
      </c>
      <c r="C18" s="121">
        <v>4</v>
      </c>
      <c r="D18" s="50" t="s">
        <v>61</v>
      </c>
      <c r="E18" s="52">
        <v>0.55</v>
      </c>
      <c r="F18" s="201" t="str">
        <f>IF(ISERROR(SUM(B18:E20)),"ERROR",IF(COUNTIF(B18:E20,"NO")&gt;0,"NO HÁBIL","HÁBIL"))</f>
        <v>HÁBIL</v>
      </c>
      <c r="G18" s="206" t="str">
        <f>IF(ISERROR(SUM(E18:F20)),"ERROR",IF(COUNTIF(E18:F20,"NO")&gt;0,"NO HÁBIL","HÁBIL"))</f>
        <v>HÁBIL</v>
      </c>
      <c r="H18" s="110"/>
    </row>
    <row r="19" spans="1:8" ht="15">
      <c r="A19" s="120"/>
      <c r="B19" s="122"/>
      <c r="C19" s="122"/>
      <c r="D19" s="74" t="s">
        <v>62</v>
      </c>
      <c r="E19" s="75">
        <v>0.33</v>
      </c>
      <c r="F19" s="201"/>
      <c r="G19" s="206"/>
      <c r="H19" s="112"/>
    </row>
    <row r="20" spans="1:8" ht="15.75" thickBot="1">
      <c r="A20" s="120"/>
      <c r="B20" s="122"/>
      <c r="C20" s="122"/>
      <c r="D20" s="74" t="s">
        <v>82</v>
      </c>
      <c r="E20" s="75">
        <v>0.12</v>
      </c>
      <c r="F20" s="201"/>
      <c r="G20" s="206"/>
      <c r="H20" s="107"/>
    </row>
    <row r="21" spans="1:8" ht="15.75" thickBot="1">
      <c r="A21" s="45">
        <v>8</v>
      </c>
      <c r="B21" s="97" t="s">
        <v>88</v>
      </c>
      <c r="C21" s="97">
        <v>4</v>
      </c>
      <c r="D21" s="51" t="s">
        <v>88</v>
      </c>
      <c r="E21" s="73">
        <v>1</v>
      </c>
      <c r="F21" s="102" t="str">
        <f>IF(ISERROR(SUM(B21:E21)),"ERROR",IF(COUNTIF(B21:E21,"NO")&gt;0,"NO HÁBIL","HÁBIL"))</f>
        <v>HÁBIL</v>
      </c>
      <c r="G21" s="103" t="str">
        <f>IF(ISERROR(SUM(E21:F21)),"ERROR",IF(COUNTIF(E21:F21,"NO")&gt;0,"NO HÁBIL","HÁBIL"))</f>
        <v>HÁBIL</v>
      </c>
      <c r="H21" s="107"/>
    </row>
    <row r="22" spans="1:8" ht="15">
      <c r="A22" s="140">
        <v>9</v>
      </c>
      <c r="B22" s="142" t="s">
        <v>91</v>
      </c>
      <c r="C22" s="142">
        <v>4</v>
      </c>
      <c r="D22" s="35" t="s">
        <v>92</v>
      </c>
      <c r="E22" s="73">
        <v>0.51</v>
      </c>
      <c r="F22" s="201" t="str">
        <f>IF(ISERROR(SUM(B22:E24)),"ERROR",IF(COUNTIF(B22:E24,"NO")&gt;0,"NO HÁBIL","HÁBIL"))</f>
        <v>HÁBIL</v>
      </c>
      <c r="G22" s="206" t="str">
        <f>IF(ISERROR(SUM(E22:F24)),"ERROR",IF(COUNTIF(E22:F24,"NO")&gt;0,"NO HÁBIL","HÁBIL"))</f>
        <v>HÁBIL</v>
      </c>
      <c r="H22" s="110"/>
    </row>
    <row r="23" spans="1:8" ht="15">
      <c r="A23" s="120"/>
      <c r="B23" s="122"/>
      <c r="C23" s="122"/>
      <c r="D23" s="74" t="s">
        <v>94</v>
      </c>
      <c r="E23" s="75">
        <v>0.24</v>
      </c>
      <c r="F23" s="201"/>
      <c r="G23" s="206"/>
      <c r="H23" s="112"/>
    </row>
    <row r="24" spans="1:8" ht="15.75" thickBot="1">
      <c r="A24" s="120"/>
      <c r="B24" s="122"/>
      <c r="C24" s="122"/>
      <c r="D24" s="76" t="s">
        <v>96</v>
      </c>
      <c r="E24" s="75">
        <v>0.25</v>
      </c>
      <c r="F24" s="201"/>
      <c r="G24" s="206"/>
      <c r="H24" s="107"/>
    </row>
    <row r="25" spans="1:8" ht="15">
      <c r="A25" s="140">
        <v>10</v>
      </c>
      <c r="B25" s="142" t="s">
        <v>98</v>
      </c>
      <c r="C25" s="142">
        <v>4</v>
      </c>
      <c r="D25" s="35" t="s">
        <v>99</v>
      </c>
      <c r="E25" s="73">
        <v>0.6</v>
      </c>
      <c r="F25" s="201" t="str">
        <f>IF(ISERROR(SUM(B25:E26)),"ERROR",IF(COUNTIF(B25:E26,"NO")&gt;0,"NO HÁBIL","HÁBIL"))</f>
        <v>HÁBIL</v>
      </c>
      <c r="G25" s="206" t="str">
        <f>IF(ISERROR(SUM(E25:F26)),"ERROR",IF(COUNTIF(E25:F26,"NO")&gt;0,"NO HÁBIL","HÁBIL"))</f>
        <v>HÁBIL</v>
      </c>
      <c r="H25" s="110"/>
    </row>
    <row r="26" spans="1:8" ht="15.75" thickBot="1">
      <c r="A26" s="120"/>
      <c r="B26" s="122"/>
      <c r="C26" s="122"/>
      <c r="D26" s="76" t="s">
        <v>101</v>
      </c>
      <c r="E26" s="75">
        <v>0.4</v>
      </c>
      <c r="F26" s="201"/>
      <c r="G26" s="206"/>
      <c r="H26" s="107"/>
    </row>
    <row r="27" spans="1:8" ht="15">
      <c r="A27" s="140">
        <v>11</v>
      </c>
      <c r="B27" s="142" t="s">
        <v>103</v>
      </c>
      <c r="C27" s="142">
        <v>8</v>
      </c>
      <c r="D27" s="35" t="s">
        <v>104</v>
      </c>
      <c r="E27" s="73">
        <v>0.75</v>
      </c>
      <c r="F27" s="201" t="str">
        <f>IF(ISERROR(SUM(B27:E28)),"ERROR",IF(COUNTIF(B27:E28,"NO")&gt;0,"NO HÁBIL","HÁBIL"))</f>
        <v>HÁBIL</v>
      </c>
      <c r="G27" s="206" t="str">
        <f>IF(ISERROR(SUM(E27:F28)),"ERROR",IF(COUNTIF(E27:F28,"NO")&gt;0,"NO HÁBIL","HÁBIL"))</f>
        <v>HÁBIL</v>
      </c>
      <c r="H27" s="110"/>
    </row>
    <row r="28" spans="1:8" ht="15.75" thickBot="1">
      <c r="A28" s="120"/>
      <c r="B28" s="122"/>
      <c r="C28" s="122"/>
      <c r="D28" s="76" t="s">
        <v>106</v>
      </c>
      <c r="E28" s="75">
        <v>0.25</v>
      </c>
      <c r="F28" s="201"/>
      <c r="G28" s="206"/>
      <c r="H28" s="113"/>
    </row>
    <row r="29" spans="1:8" ht="15">
      <c r="A29" s="140">
        <v>12</v>
      </c>
      <c r="B29" s="142" t="s">
        <v>108</v>
      </c>
      <c r="C29" s="142">
        <v>4</v>
      </c>
      <c r="D29" s="35" t="s">
        <v>109</v>
      </c>
      <c r="E29" s="73">
        <v>0.55</v>
      </c>
      <c r="F29" s="201" t="str">
        <f>IF(ISERROR(SUM(B29:E30)),"ERROR",IF(COUNTIF(B29:E30,"NO")&gt;0,"NO HÁBIL","HÁBIL"))</f>
        <v>HÁBIL</v>
      </c>
      <c r="G29" s="206" t="str">
        <f>IF(ISERROR(SUM(E29:F30)),"ERROR",IF(COUNTIF(E29:F30,"NO")&gt;0,"NO HÁBIL","HÁBIL"))</f>
        <v>HÁBIL</v>
      </c>
      <c r="H29" s="112"/>
    </row>
    <row r="30" spans="1:8" ht="15.75" thickBot="1">
      <c r="A30" s="120"/>
      <c r="B30" s="122"/>
      <c r="C30" s="122"/>
      <c r="D30" s="76" t="s">
        <v>111</v>
      </c>
      <c r="E30" s="75">
        <v>0.45</v>
      </c>
      <c r="F30" s="201"/>
      <c r="G30" s="206"/>
      <c r="H30" s="107"/>
    </row>
    <row r="31" spans="1:8" ht="15">
      <c r="A31" s="140">
        <v>13</v>
      </c>
      <c r="B31" s="142" t="s">
        <v>113</v>
      </c>
      <c r="C31" s="142">
        <v>4</v>
      </c>
      <c r="D31" s="35" t="s">
        <v>114</v>
      </c>
      <c r="E31" s="73">
        <v>0.51</v>
      </c>
      <c r="F31" s="201" t="str">
        <f>IF(ISERROR(SUM(B31:E32)),"ERROR",IF(COUNTIF(B31:E32,"NO")&gt;0,"NO HÁBIL","HÁBIL"))</f>
        <v>HÁBIL</v>
      </c>
      <c r="G31" s="206" t="str">
        <f>IF(ISERROR(SUM(E31:F32)),"ERROR",IF(COUNTIF(E31:F32,"NO")&gt;0,"NO HÁBIL","HÁBIL"))</f>
        <v>HÁBIL</v>
      </c>
      <c r="H31" s="110"/>
    </row>
    <row r="32" spans="1:8" ht="15.75" thickBot="1">
      <c r="A32" s="120"/>
      <c r="B32" s="138"/>
      <c r="C32" s="138"/>
      <c r="D32" s="76" t="s">
        <v>116</v>
      </c>
      <c r="E32" s="77">
        <v>0.49</v>
      </c>
      <c r="F32" s="201"/>
      <c r="G32" s="206"/>
      <c r="H32" s="107"/>
    </row>
    <row r="33" spans="1:8" ht="15">
      <c r="A33" s="162">
        <v>14</v>
      </c>
      <c r="B33" s="142" t="s">
        <v>118</v>
      </c>
      <c r="C33" s="122">
        <v>4</v>
      </c>
      <c r="D33" s="50" t="s">
        <v>119</v>
      </c>
      <c r="E33" s="52">
        <v>0.51</v>
      </c>
      <c r="F33" s="201" t="str">
        <f>IF(ISERROR(SUM(B33:E34)),"ERROR",IF(COUNTIF(B33:E34,"NO")&gt;0,"NO HÁBIL","HÁBIL"))</f>
        <v>HÁBIL</v>
      </c>
      <c r="G33" s="206" t="str">
        <f>IF(ISERROR(SUM(E33:F34)),"ERROR",IF(COUNTIF(E33:F34,"NO")&gt;0,"NO HÁBIL","HÁBIL"))</f>
        <v>HÁBIL</v>
      </c>
      <c r="H33" s="110"/>
    </row>
    <row r="34" spans="1:8" ht="15.75" thickBot="1">
      <c r="A34" s="185"/>
      <c r="B34" s="143"/>
      <c r="C34" s="143"/>
      <c r="D34" s="76" t="s">
        <v>121</v>
      </c>
      <c r="E34" s="77">
        <v>0.49</v>
      </c>
      <c r="F34" s="201"/>
      <c r="G34" s="206"/>
      <c r="H34" s="107"/>
    </row>
    <row r="35" spans="1:8" ht="15">
      <c r="A35" s="140">
        <v>15</v>
      </c>
      <c r="B35" s="142" t="s">
        <v>123</v>
      </c>
      <c r="C35" s="142">
        <v>4</v>
      </c>
      <c r="D35" s="74" t="s">
        <v>124</v>
      </c>
      <c r="E35" s="73">
        <v>0.51</v>
      </c>
      <c r="F35" s="201" t="str">
        <f>IF(ISERROR(SUM(B35:E36)),"ERROR",IF(COUNTIF(B35:E36,"NO")&gt;0,"NO HÁBIL","HÁBIL"))</f>
        <v>HÁBIL</v>
      </c>
      <c r="G35" s="206" t="str">
        <f>IF(ISERROR(SUM(E35:F36)),"ERROR",IF(COUNTIF(E35:F36,"NO")&gt;0,"NO HÁBIL","HÁBIL"))</f>
        <v>HÁBIL</v>
      </c>
      <c r="H35" s="108"/>
    </row>
    <row r="36" spans="1:8" ht="15.75" thickBot="1">
      <c r="A36" s="141"/>
      <c r="B36" s="143"/>
      <c r="C36" s="143"/>
      <c r="D36" s="76" t="s">
        <v>126</v>
      </c>
      <c r="E36" s="77">
        <v>0.49</v>
      </c>
      <c r="F36" s="201"/>
      <c r="G36" s="206"/>
      <c r="H36" s="106"/>
    </row>
    <row r="37" spans="1:8" ht="15">
      <c r="A37" s="140">
        <v>16</v>
      </c>
      <c r="B37" s="142" t="s">
        <v>128</v>
      </c>
      <c r="C37" s="142">
        <v>4</v>
      </c>
      <c r="D37" s="74" t="s">
        <v>129</v>
      </c>
      <c r="E37" s="73">
        <v>0.6</v>
      </c>
      <c r="F37" s="201" t="str">
        <f>IF(ISERROR(SUM(B37:E38)),"ERROR",IF(COUNTIF(B37:E38,"NO")&gt;0,"NO HÁBIL","HÁBIL"))</f>
        <v>HÁBIL</v>
      </c>
      <c r="G37" s="206" t="str">
        <f>IF(ISERROR(SUM(E37:F38)),"ERROR",IF(COUNTIF(E37:F38,"NO")&gt;0,"NO HÁBIL","HÁBIL"))</f>
        <v>HÁBIL</v>
      </c>
      <c r="H37" s="110"/>
    </row>
    <row r="38" spans="1:8" ht="15.75" thickBot="1">
      <c r="A38" s="141"/>
      <c r="B38" s="143"/>
      <c r="C38" s="143"/>
      <c r="D38" s="76" t="s">
        <v>131</v>
      </c>
      <c r="E38" s="77">
        <v>0.4</v>
      </c>
      <c r="F38" s="201"/>
      <c r="G38" s="206"/>
      <c r="H38" s="106"/>
    </row>
    <row r="39" spans="1:8" ht="15">
      <c r="A39" s="140">
        <v>17</v>
      </c>
      <c r="B39" s="142" t="s">
        <v>133</v>
      </c>
      <c r="C39" s="142">
        <v>4</v>
      </c>
      <c r="D39" s="74" t="s">
        <v>134</v>
      </c>
      <c r="E39" s="73">
        <v>0.51</v>
      </c>
      <c r="F39" s="201" t="str">
        <f>IF(ISERROR(SUM(B39:E41)),"ERROR",IF(COUNTIF(B39:E41,"NO")&gt;0,"NO HÁBIL","HÁBIL"))</f>
        <v>HÁBIL</v>
      </c>
      <c r="G39" s="206" t="str">
        <f>IF(ISERROR(SUM(E39:F41)),"ERROR",IF(COUNTIF(E39:F41,"NO")&gt;0,"NO HÁBIL","HÁBIL"))</f>
        <v>HÁBIL</v>
      </c>
      <c r="H39" s="110"/>
    </row>
    <row r="40" spans="1:8" ht="15">
      <c r="A40" s="120"/>
      <c r="B40" s="122"/>
      <c r="C40" s="122"/>
      <c r="D40" s="74" t="s">
        <v>136</v>
      </c>
      <c r="E40" s="75">
        <v>0.25</v>
      </c>
      <c r="F40" s="201"/>
      <c r="G40" s="206"/>
      <c r="H40" s="113"/>
    </row>
    <row r="41" spans="1:8" ht="15.75" thickBot="1">
      <c r="A41" s="141"/>
      <c r="B41" s="143"/>
      <c r="C41" s="143"/>
      <c r="D41" s="76" t="s">
        <v>138</v>
      </c>
      <c r="E41" s="77">
        <v>0.24</v>
      </c>
      <c r="F41" s="201"/>
      <c r="G41" s="206"/>
      <c r="H41" s="107"/>
    </row>
    <row r="42" spans="1:8" ht="15">
      <c r="A42" s="140">
        <v>18</v>
      </c>
      <c r="B42" s="142" t="s">
        <v>140</v>
      </c>
      <c r="C42" s="142">
        <v>4</v>
      </c>
      <c r="D42" s="74" t="s">
        <v>141</v>
      </c>
      <c r="E42" s="73">
        <v>0.75</v>
      </c>
      <c r="F42" s="201" t="str">
        <f>IF(ISERROR(SUM(B42:E43)),"ERROR",IF(COUNTIF(B42:E43,"NO")&gt;0,"NO HÁBIL","HÁBIL"))</f>
        <v>HÁBIL</v>
      </c>
      <c r="G42" s="206" t="str">
        <f>IF(ISERROR(SUM(E42:F43)),"ERROR",IF(COUNTIF(E42:F43,"NO")&gt;0,"NO HÁBIL","HÁBIL"))</f>
        <v>HÁBIL</v>
      </c>
      <c r="H42" s="110"/>
    </row>
    <row r="43" spans="1:8" ht="15.75" thickBot="1">
      <c r="A43" s="141"/>
      <c r="B43" s="143"/>
      <c r="C43" s="143"/>
      <c r="D43" s="76" t="s">
        <v>143</v>
      </c>
      <c r="E43" s="77">
        <v>0.25</v>
      </c>
      <c r="F43" s="201"/>
      <c r="G43" s="206"/>
      <c r="H43" s="106"/>
    </row>
    <row r="44" spans="1:8" ht="15">
      <c r="A44" s="140">
        <v>19</v>
      </c>
      <c r="B44" s="142" t="s">
        <v>145</v>
      </c>
      <c r="C44" s="142">
        <v>4</v>
      </c>
      <c r="D44" s="74" t="s">
        <v>146</v>
      </c>
      <c r="E44" s="73">
        <v>0.51</v>
      </c>
      <c r="F44" s="201" t="str">
        <f>IF(ISERROR(SUM(B44:E45)),"ERROR",IF(COUNTIF(B44:E45,"NO")&gt;0,"NO HÁBIL","HÁBIL"))</f>
        <v>HÁBIL</v>
      </c>
      <c r="G44" s="206" t="str">
        <f>IF(ISERROR(SUM(E44:F45)),"ERROR",IF(COUNTIF(E44:F45,"NO")&gt;0,"NO HÁBIL","HÁBIL"))</f>
        <v>HÁBIL</v>
      </c>
      <c r="H44" s="110"/>
    </row>
    <row r="45" spans="1:8" ht="15.75" thickBot="1">
      <c r="A45" s="141"/>
      <c r="B45" s="143"/>
      <c r="C45" s="143"/>
      <c r="D45" s="76" t="s">
        <v>148</v>
      </c>
      <c r="E45" s="77">
        <v>0.49</v>
      </c>
      <c r="F45" s="201"/>
      <c r="G45" s="206"/>
      <c r="H45" s="106"/>
    </row>
    <row r="46" spans="1:8" ht="15">
      <c r="A46" s="140">
        <v>20</v>
      </c>
      <c r="B46" s="142" t="s">
        <v>49</v>
      </c>
      <c r="C46" s="142">
        <v>4</v>
      </c>
      <c r="D46" s="74" t="s">
        <v>150</v>
      </c>
      <c r="E46" s="73">
        <v>0.55</v>
      </c>
      <c r="F46" s="201" t="s">
        <v>203</v>
      </c>
      <c r="G46" s="206" t="s">
        <v>203</v>
      </c>
      <c r="H46" s="110"/>
    </row>
    <row r="47" spans="1:8" ht="33.75" thickBot="1">
      <c r="A47" s="141"/>
      <c r="B47" s="143"/>
      <c r="C47" s="143"/>
      <c r="D47" s="76" t="s">
        <v>152</v>
      </c>
      <c r="E47" s="77">
        <v>0.45</v>
      </c>
      <c r="F47" s="201"/>
      <c r="G47" s="206"/>
      <c r="H47" s="109" t="s">
        <v>200</v>
      </c>
    </row>
    <row r="48" spans="1:8" ht="15">
      <c r="A48" s="140">
        <v>21</v>
      </c>
      <c r="B48" s="142" t="s">
        <v>154</v>
      </c>
      <c r="C48" s="142">
        <v>4</v>
      </c>
      <c r="D48" s="35" t="s">
        <v>155</v>
      </c>
      <c r="E48" s="73">
        <v>0.6</v>
      </c>
      <c r="F48" s="201" t="str">
        <f>IF(ISERROR(SUM(B48:E50)),"ERROR",IF(COUNTIF(B48:E50,"NO")&gt;0,"NO HÁBIL","HÁBIL"))</f>
        <v>HÁBIL</v>
      </c>
      <c r="G48" s="206" t="str">
        <f>IF(ISERROR(SUM(E48:F50)),"ERROR",IF(COUNTIF(E48:F50,"NO")&gt;0,"NO HÁBIL","HÁBIL"))</f>
        <v>HÁBIL</v>
      </c>
      <c r="H48" s="110"/>
    </row>
    <row r="49" spans="1:8" ht="15">
      <c r="A49" s="120"/>
      <c r="B49" s="122"/>
      <c r="C49" s="122"/>
      <c r="D49" s="74" t="s">
        <v>157</v>
      </c>
      <c r="E49" s="75">
        <v>0.25</v>
      </c>
      <c r="F49" s="201"/>
      <c r="G49" s="206"/>
      <c r="H49" s="113"/>
    </row>
    <row r="50" spans="1:8" ht="15.75" thickBot="1">
      <c r="A50" s="141"/>
      <c r="B50" s="143"/>
      <c r="C50" s="143"/>
      <c r="D50" s="76" t="s">
        <v>159</v>
      </c>
      <c r="E50" s="77">
        <v>0.15</v>
      </c>
      <c r="F50" s="201"/>
      <c r="G50" s="206"/>
      <c r="H50" s="106"/>
    </row>
    <row r="51" spans="1:8" ht="15">
      <c r="A51" s="140">
        <v>22</v>
      </c>
      <c r="B51" s="142" t="s">
        <v>162</v>
      </c>
      <c r="C51" s="142">
        <v>4</v>
      </c>
      <c r="D51" s="74" t="s">
        <v>163</v>
      </c>
      <c r="E51" s="73">
        <v>0.51</v>
      </c>
      <c r="F51" s="201" t="str">
        <f>IF(ISERROR(SUM(B51:E52)),"ERROR",IF(COUNTIF(B51:E52,"NO")&gt;0,"NO HÁBIL","HÁBIL"))</f>
        <v>HÁBIL</v>
      </c>
      <c r="G51" s="206" t="str">
        <f>IF(ISERROR(SUM(E51:F52)),"ERROR",IF(COUNTIF(E51:F52,"NO")&gt;0,"NO HÁBIL","HÁBIL"))</f>
        <v>HÁBIL</v>
      </c>
      <c r="H51" s="110"/>
    </row>
    <row r="52" spans="1:8" ht="15.75" thickBot="1">
      <c r="A52" s="120"/>
      <c r="B52" s="138"/>
      <c r="C52" s="138"/>
      <c r="D52" s="85" t="s">
        <v>165</v>
      </c>
      <c r="E52" s="86">
        <v>0.49</v>
      </c>
      <c r="F52" s="201"/>
      <c r="G52" s="206"/>
      <c r="H52" s="106"/>
    </row>
    <row r="53" spans="1:8" ht="15">
      <c r="A53" s="140">
        <v>23</v>
      </c>
      <c r="B53" s="142" t="s">
        <v>167</v>
      </c>
      <c r="C53" s="142">
        <v>2</v>
      </c>
      <c r="D53" s="35" t="s">
        <v>168</v>
      </c>
      <c r="E53" s="73">
        <v>0.51</v>
      </c>
      <c r="F53" s="201" t="str">
        <f>IF(ISERROR(SUM(B53:E54)),"ERROR",IF(COUNTIF(B53:E54,"NO")&gt;0,"NO HÁBIL","HÁBIL"))</f>
        <v>HÁBIL</v>
      </c>
      <c r="G53" s="206" t="str">
        <f>IF(ISERROR(SUM(E53:F54)),"ERROR",IF(COUNTIF(E53:F54,"NO")&gt;0,"NO HÁBIL","HÁBIL"))</f>
        <v>HÁBIL</v>
      </c>
      <c r="H53" s="108"/>
    </row>
    <row r="54" spans="1:8" ht="15.75" thickBot="1">
      <c r="A54" s="141"/>
      <c r="B54" s="143"/>
      <c r="C54" s="143"/>
      <c r="D54" s="76" t="s">
        <v>170</v>
      </c>
      <c r="E54" s="77">
        <v>0.49</v>
      </c>
      <c r="F54" s="201"/>
      <c r="G54" s="206"/>
      <c r="H54" s="106"/>
    </row>
    <row r="55" spans="1:8" ht="15">
      <c r="A55" s="120">
        <v>24</v>
      </c>
      <c r="B55" s="121" t="s">
        <v>172</v>
      </c>
      <c r="C55" s="121">
        <v>1</v>
      </c>
      <c r="D55" s="50" t="s">
        <v>202</v>
      </c>
      <c r="E55" s="52">
        <v>0.6</v>
      </c>
      <c r="F55" s="201" t="str">
        <f>IF(ISERROR(SUM(B55:E57)),"ERROR",IF(COUNTIF(B55:E57,"NO")&gt;0,"NO HÁBIL","HÁBIL"))</f>
        <v>HÁBIL</v>
      </c>
      <c r="G55" s="206" t="str">
        <f>IF(ISERROR(SUM(E55:F57)),"ERROR",IF(COUNTIF(E55:F57,"NO")&gt;0,"NO HÁBIL","HÁBIL"))</f>
        <v>HÁBIL</v>
      </c>
      <c r="H55" s="110"/>
    </row>
    <row r="56" spans="1:8" ht="15">
      <c r="A56" s="120"/>
      <c r="B56" s="122"/>
      <c r="C56" s="122"/>
      <c r="D56" s="74" t="s">
        <v>175</v>
      </c>
      <c r="E56" s="75">
        <v>0.35</v>
      </c>
      <c r="F56" s="201"/>
      <c r="G56" s="206"/>
      <c r="H56" s="112"/>
    </row>
    <row r="57" spans="1:8" ht="15.75" thickBot="1">
      <c r="A57" s="120"/>
      <c r="B57" s="138"/>
      <c r="C57" s="138"/>
      <c r="D57" s="85" t="s">
        <v>177</v>
      </c>
      <c r="E57" s="86">
        <v>0.05</v>
      </c>
      <c r="F57" s="201"/>
      <c r="G57" s="206"/>
      <c r="H57" s="106"/>
    </row>
    <row r="58" spans="1:8" ht="15">
      <c r="A58" s="140">
        <v>25</v>
      </c>
      <c r="B58" s="142" t="s">
        <v>179</v>
      </c>
      <c r="C58" s="142">
        <v>4</v>
      </c>
      <c r="D58" s="35" t="s">
        <v>180</v>
      </c>
      <c r="E58" s="73">
        <v>0.6</v>
      </c>
      <c r="F58" s="201" t="s">
        <v>203</v>
      </c>
      <c r="G58" s="206" t="s">
        <v>203</v>
      </c>
      <c r="H58" s="110"/>
    </row>
    <row r="59" spans="1:8" ht="33.75" thickBot="1">
      <c r="A59" s="141"/>
      <c r="B59" s="143"/>
      <c r="C59" s="143"/>
      <c r="D59" s="76" t="s">
        <v>182</v>
      </c>
      <c r="E59" s="77">
        <v>0.4</v>
      </c>
      <c r="F59" s="201"/>
      <c r="G59" s="206"/>
      <c r="H59" s="109" t="s">
        <v>200</v>
      </c>
    </row>
    <row r="60" spans="1:8" ht="15">
      <c r="A60" s="120">
        <v>26</v>
      </c>
      <c r="B60" s="121" t="s">
        <v>184</v>
      </c>
      <c r="C60" s="121">
        <v>4</v>
      </c>
      <c r="D60" s="50" t="s">
        <v>185</v>
      </c>
      <c r="E60" s="52">
        <v>0.51</v>
      </c>
      <c r="F60" s="201" t="str">
        <f>IF(ISERROR(SUM(B60:E62)),"ERROR",IF(COUNTIF(B60:E62,"NO")&gt;0,"NO HÁBIL","HÁBIL"))</f>
        <v>HÁBIL</v>
      </c>
      <c r="G60" s="206" t="str">
        <f>IF(ISERROR(SUM(E60:F62)),"ERROR",IF(COUNTIF(E60:F62,"NO")&gt;0,"NO HÁBIL","HÁBIL"))</f>
        <v>HÁBIL</v>
      </c>
      <c r="H60" s="110"/>
    </row>
    <row r="61" spans="1:8" ht="15">
      <c r="A61" s="120"/>
      <c r="B61" s="122"/>
      <c r="C61" s="122"/>
      <c r="D61" s="74" t="s">
        <v>186</v>
      </c>
      <c r="E61" s="75">
        <v>0.25</v>
      </c>
      <c r="F61" s="201"/>
      <c r="G61" s="206"/>
      <c r="H61" s="112"/>
    </row>
    <row r="62" spans="1:8" ht="15.75" thickBot="1">
      <c r="A62" s="120"/>
      <c r="B62" s="138"/>
      <c r="C62" s="138"/>
      <c r="D62" s="85" t="s">
        <v>188</v>
      </c>
      <c r="E62" s="86">
        <v>0.24</v>
      </c>
      <c r="F62" s="201"/>
      <c r="G62" s="206"/>
      <c r="H62" s="106"/>
    </row>
    <row r="63" spans="1:8" ht="33">
      <c r="A63" s="140">
        <v>27</v>
      </c>
      <c r="B63" s="142" t="s">
        <v>190</v>
      </c>
      <c r="C63" s="142">
        <v>4</v>
      </c>
      <c r="D63" s="35" t="s">
        <v>191</v>
      </c>
      <c r="E63" s="73">
        <v>0.51</v>
      </c>
      <c r="F63" s="201" t="s">
        <v>203</v>
      </c>
      <c r="G63" s="206" t="s">
        <v>203</v>
      </c>
      <c r="H63" s="111" t="s">
        <v>199</v>
      </c>
    </row>
    <row r="64" spans="1:8" ht="15">
      <c r="A64" s="120"/>
      <c r="B64" s="122"/>
      <c r="C64" s="122"/>
      <c r="D64" s="74" t="s">
        <v>193</v>
      </c>
      <c r="E64" s="75">
        <v>0.25</v>
      </c>
      <c r="F64" s="201"/>
      <c r="G64" s="206"/>
      <c r="H64" s="112"/>
    </row>
    <row r="65" spans="1:8" ht="15.75" thickBot="1">
      <c r="A65" s="141"/>
      <c r="B65" s="143"/>
      <c r="C65" s="143"/>
      <c r="D65" s="76" t="s">
        <v>197</v>
      </c>
      <c r="E65" s="77">
        <v>0.24</v>
      </c>
      <c r="F65" s="207"/>
      <c r="G65" s="208"/>
      <c r="H65" s="107"/>
    </row>
  </sheetData>
  <sheetProtection/>
  <mergeCells count="139">
    <mergeCell ref="F42:F43"/>
    <mergeCell ref="G42:G43"/>
    <mergeCell ref="F44:F45"/>
    <mergeCell ref="G44:G45"/>
    <mergeCell ref="F37:F38"/>
    <mergeCell ref="G37:G38"/>
    <mergeCell ref="F39:F41"/>
    <mergeCell ref="G39:G41"/>
    <mergeCell ref="F51:F52"/>
    <mergeCell ref="G51:G52"/>
    <mergeCell ref="F53:F54"/>
    <mergeCell ref="G53:G54"/>
    <mergeCell ref="F46:F47"/>
    <mergeCell ref="G46:G47"/>
    <mergeCell ref="F48:F50"/>
    <mergeCell ref="G48:G50"/>
    <mergeCell ref="F60:F62"/>
    <mergeCell ref="G60:G62"/>
    <mergeCell ref="F63:F65"/>
    <mergeCell ref="G63:G65"/>
    <mergeCell ref="F55:F57"/>
    <mergeCell ref="G55:G57"/>
    <mergeCell ref="F58:F59"/>
    <mergeCell ref="G58:G59"/>
    <mergeCell ref="F29:F30"/>
    <mergeCell ref="G29:G30"/>
    <mergeCell ref="F31:F32"/>
    <mergeCell ref="G31:G32"/>
    <mergeCell ref="F25:F26"/>
    <mergeCell ref="G25:G26"/>
    <mergeCell ref="F27:F28"/>
    <mergeCell ref="G27:G28"/>
    <mergeCell ref="F13:F14"/>
    <mergeCell ref="G13:G14"/>
    <mergeCell ref="F15:F17"/>
    <mergeCell ref="G15:G17"/>
    <mergeCell ref="F9:F10"/>
    <mergeCell ref="G9:G10"/>
    <mergeCell ref="F11:F12"/>
    <mergeCell ref="G11:G12"/>
    <mergeCell ref="C48:C50"/>
    <mergeCell ref="A51:A52"/>
    <mergeCell ref="F18:F20"/>
    <mergeCell ref="G18:G20"/>
    <mergeCell ref="F22:F24"/>
    <mergeCell ref="G22:G24"/>
    <mergeCell ref="F33:F34"/>
    <mergeCell ref="G33:G34"/>
    <mergeCell ref="F35:F36"/>
    <mergeCell ref="G35:G36"/>
    <mergeCell ref="C39:C41"/>
    <mergeCell ref="A42:A43"/>
    <mergeCell ref="B42:B43"/>
    <mergeCell ref="C42:C43"/>
    <mergeCell ref="A35:A36"/>
    <mergeCell ref="B35:B36"/>
    <mergeCell ref="C35:C36"/>
    <mergeCell ref="A37:A38"/>
    <mergeCell ref="B37:B38"/>
    <mergeCell ref="F6:F8"/>
    <mergeCell ref="G6:G8"/>
    <mergeCell ref="A63:A65"/>
    <mergeCell ref="B63:B65"/>
    <mergeCell ref="C63:C65"/>
    <mergeCell ref="A46:A47"/>
    <mergeCell ref="B46:B47"/>
    <mergeCell ref="C46:C47"/>
    <mergeCell ref="A39:A41"/>
    <mergeCell ref="B39:B41"/>
    <mergeCell ref="A60:A62"/>
    <mergeCell ref="B60:B62"/>
    <mergeCell ref="C60:C62"/>
    <mergeCell ref="A53:A54"/>
    <mergeCell ref="B53:B54"/>
    <mergeCell ref="C53:C54"/>
    <mergeCell ref="A55:A57"/>
    <mergeCell ref="B55:B57"/>
    <mergeCell ref="C55:C57"/>
    <mergeCell ref="B51:B52"/>
    <mergeCell ref="C51:C52"/>
    <mergeCell ref="A44:A45"/>
    <mergeCell ref="B44:B45"/>
    <mergeCell ref="C44:C45"/>
    <mergeCell ref="A58:A59"/>
    <mergeCell ref="B58:B59"/>
    <mergeCell ref="C58:C59"/>
    <mergeCell ref="A48:A50"/>
    <mergeCell ref="B48:B50"/>
    <mergeCell ref="A27:A28"/>
    <mergeCell ref="B27:B28"/>
    <mergeCell ref="C27:C28"/>
    <mergeCell ref="A29:A30"/>
    <mergeCell ref="B29:B30"/>
    <mergeCell ref="C29:C30"/>
    <mergeCell ref="C37:C38"/>
    <mergeCell ref="A31:A32"/>
    <mergeCell ref="B31:B32"/>
    <mergeCell ref="C31:C32"/>
    <mergeCell ref="A33:A34"/>
    <mergeCell ref="B33:B34"/>
    <mergeCell ref="C33:C34"/>
    <mergeCell ref="A15:A17"/>
    <mergeCell ref="B15:B17"/>
    <mergeCell ref="C15:C17"/>
    <mergeCell ref="A18:A20"/>
    <mergeCell ref="B18:B20"/>
    <mergeCell ref="C18:C20"/>
    <mergeCell ref="A22:A24"/>
    <mergeCell ref="B22:B24"/>
    <mergeCell ref="C22:C24"/>
    <mergeCell ref="A25:A26"/>
    <mergeCell ref="B25:B26"/>
    <mergeCell ref="C25:C26"/>
    <mergeCell ref="A6:A8"/>
    <mergeCell ref="B6:B8"/>
    <mergeCell ref="C6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4:A5"/>
    <mergeCell ref="B4:B5"/>
    <mergeCell ref="C4:C5"/>
    <mergeCell ref="F2:F3"/>
    <mergeCell ref="G2:G3"/>
    <mergeCell ref="F4:F5"/>
    <mergeCell ref="G4:G5"/>
    <mergeCell ref="H1:H3"/>
    <mergeCell ref="A2:A3"/>
    <mergeCell ref="B2:B3"/>
    <mergeCell ref="C2:C3"/>
    <mergeCell ref="D2:D3"/>
    <mergeCell ref="E2:E3"/>
    <mergeCell ref="A1:E1"/>
  </mergeCells>
  <conditionalFormatting sqref="F4:F5">
    <cfRule type="containsText" priority="100" dxfId="444" operator="containsText" text="ERROR">
      <formula>NOT(ISERROR(SEARCH("ERROR",F4)))</formula>
    </cfRule>
    <cfRule type="containsText" priority="101" dxfId="442" operator="containsText" text="NO HÁBIL">
      <formula>NOT(ISERROR(SEARCH("NO HÁBIL",F4)))</formula>
    </cfRule>
    <cfRule type="containsText" priority="102" dxfId="443" operator="containsText" text="HÁBIL">
      <formula>NOT(ISERROR(SEARCH("HÁBIL",F4)))</formula>
    </cfRule>
  </conditionalFormatting>
  <conditionalFormatting sqref="F6:F8">
    <cfRule type="containsText" priority="97" dxfId="444" operator="containsText" text="ERROR">
      <formula>NOT(ISERROR(SEARCH("ERROR",F6)))</formula>
    </cfRule>
    <cfRule type="containsText" priority="98" dxfId="442" operator="containsText" text="NO HÁBIL">
      <formula>NOT(ISERROR(SEARCH("NO HÁBIL",F6)))</formula>
    </cfRule>
    <cfRule type="containsText" priority="99" dxfId="443" operator="containsText" text="HÁBIL">
      <formula>NOT(ISERROR(SEARCH("HÁBIL",F6)))</formula>
    </cfRule>
  </conditionalFormatting>
  <conditionalFormatting sqref="F9:F10">
    <cfRule type="containsText" priority="94" dxfId="444" operator="containsText" text="ERROR">
      <formula>NOT(ISERROR(SEARCH("ERROR",F9)))</formula>
    </cfRule>
    <cfRule type="containsText" priority="95" dxfId="442" operator="containsText" text="NO HÁBIL">
      <formula>NOT(ISERROR(SEARCH("NO HÁBIL",F9)))</formula>
    </cfRule>
    <cfRule type="containsText" priority="96" dxfId="443" operator="containsText" text="HÁBIL">
      <formula>NOT(ISERROR(SEARCH("HÁBIL",F9)))</formula>
    </cfRule>
  </conditionalFormatting>
  <conditionalFormatting sqref="F11:F12">
    <cfRule type="containsText" priority="91" dxfId="444" operator="containsText" text="ERROR">
      <formula>NOT(ISERROR(SEARCH("ERROR",F11)))</formula>
    </cfRule>
    <cfRule type="containsText" priority="92" dxfId="442" operator="containsText" text="NO HÁBIL">
      <formula>NOT(ISERROR(SEARCH("NO HÁBIL",F11)))</formula>
    </cfRule>
    <cfRule type="containsText" priority="93" dxfId="443" operator="containsText" text="HÁBIL">
      <formula>NOT(ISERROR(SEARCH("HÁBIL",F11)))</formula>
    </cfRule>
  </conditionalFormatting>
  <conditionalFormatting sqref="F13:F14">
    <cfRule type="containsText" priority="88" dxfId="444" operator="containsText" text="ERROR">
      <formula>NOT(ISERROR(SEARCH("ERROR",F13)))</formula>
    </cfRule>
    <cfRule type="containsText" priority="89" dxfId="442" operator="containsText" text="NO HÁBIL">
      <formula>NOT(ISERROR(SEARCH("NO HÁBIL",F13)))</formula>
    </cfRule>
    <cfRule type="containsText" priority="90" dxfId="443" operator="containsText" text="HÁBIL">
      <formula>NOT(ISERROR(SEARCH("HÁBIL",F13)))</formula>
    </cfRule>
  </conditionalFormatting>
  <conditionalFormatting sqref="F15:F17">
    <cfRule type="containsText" priority="85" dxfId="444" operator="containsText" text="ERROR">
      <formula>NOT(ISERROR(SEARCH("ERROR",F15)))</formula>
    </cfRule>
    <cfRule type="containsText" priority="86" dxfId="442" operator="containsText" text="NO HÁBIL">
      <formula>NOT(ISERROR(SEARCH("NO HÁBIL",F15)))</formula>
    </cfRule>
    <cfRule type="containsText" priority="87" dxfId="443" operator="containsText" text="HÁBIL">
      <formula>NOT(ISERROR(SEARCH("HÁBIL",F15)))</formula>
    </cfRule>
  </conditionalFormatting>
  <conditionalFormatting sqref="F18:F20">
    <cfRule type="containsText" priority="82" dxfId="444" operator="containsText" text="ERROR">
      <formula>NOT(ISERROR(SEARCH("ERROR",F18)))</formula>
    </cfRule>
    <cfRule type="containsText" priority="83" dxfId="442" operator="containsText" text="NO HÁBIL">
      <formula>NOT(ISERROR(SEARCH("NO HÁBIL",F18)))</formula>
    </cfRule>
    <cfRule type="containsText" priority="84" dxfId="443" operator="containsText" text="HÁBIL">
      <formula>NOT(ISERROR(SEARCH("HÁBIL",F18)))</formula>
    </cfRule>
  </conditionalFormatting>
  <conditionalFormatting sqref="F21">
    <cfRule type="containsText" priority="79" dxfId="444" operator="containsText" text="ERROR">
      <formula>NOT(ISERROR(SEARCH("ERROR",F21)))</formula>
    </cfRule>
    <cfRule type="containsText" priority="80" dxfId="442" operator="containsText" text="NO HÁBIL">
      <formula>NOT(ISERROR(SEARCH("NO HÁBIL",F21)))</formula>
    </cfRule>
    <cfRule type="containsText" priority="81" dxfId="443" operator="containsText" text="HÁBIL">
      <formula>NOT(ISERROR(SEARCH("HÁBIL",F21)))</formula>
    </cfRule>
  </conditionalFormatting>
  <conditionalFormatting sqref="F22:F24">
    <cfRule type="containsText" priority="76" dxfId="444" operator="containsText" text="ERROR">
      <formula>NOT(ISERROR(SEARCH("ERROR",F22)))</formula>
    </cfRule>
    <cfRule type="containsText" priority="77" dxfId="442" operator="containsText" text="NO HÁBIL">
      <formula>NOT(ISERROR(SEARCH("NO HÁBIL",F22)))</formula>
    </cfRule>
    <cfRule type="containsText" priority="78" dxfId="443" operator="containsText" text="HÁBIL">
      <formula>NOT(ISERROR(SEARCH("HÁBIL",F22)))</formula>
    </cfRule>
  </conditionalFormatting>
  <conditionalFormatting sqref="F25:F26">
    <cfRule type="containsText" priority="73" dxfId="444" operator="containsText" text="ERROR">
      <formula>NOT(ISERROR(SEARCH("ERROR",F25)))</formula>
    </cfRule>
    <cfRule type="containsText" priority="74" dxfId="442" operator="containsText" text="NO HÁBIL">
      <formula>NOT(ISERROR(SEARCH("NO HÁBIL",F25)))</formula>
    </cfRule>
    <cfRule type="containsText" priority="75" dxfId="443" operator="containsText" text="HÁBIL">
      <formula>NOT(ISERROR(SEARCH("HÁBIL",F25)))</formula>
    </cfRule>
  </conditionalFormatting>
  <conditionalFormatting sqref="F27:F28">
    <cfRule type="containsText" priority="70" dxfId="444" operator="containsText" text="ERROR">
      <formula>NOT(ISERROR(SEARCH("ERROR",F27)))</formula>
    </cfRule>
    <cfRule type="containsText" priority="71" dxfId="442" operator="containsText" text="NO HÁBIL">
      <formula>NOT(ISERROR(SEARCH("NO HÁBIL",F27)))</formula>
    </cfRule>
    <cfRule type="containsText" priority="72" dxfId="443" operator="containsText" text="HÁBIL">
      <formula>NOT(ISERROR(SEARCH("HÁBIL",F27)))</formula>
    </cfRule>
  </conditionalFormatting>
  <conditionalFormatting sqref="F29:F30">
    <cfRule type="containsText" priority="67" dxfId="444" operator="containsText" text="ERROR">
      <formula>NOT(ISERROR(SEARCH("ERROR",F29)))</formula>
    </cfRule>
    <cfRule type="containsText" priority="68" dxfId="442" operator="containsText" text="NO HÁBIL">
      <formula>NOT(ISERROR(SEARCH("NO HÁBIL",F29)))</formula>
    </cfRule>
    <cfRule type="containsText" priority="69" dxfId="443" operator="containsText" text="HÁBIL">
      <formula>NOT(ISERROR(SEARCH("HÁBIL",F29)))</formula>
    </cfRule>
  </conditionalFormatting>
  <conditionalFormatting sqref="F31:F32">
    <cfRule type="containsText" priority="64" dxfId="444" operator="containsText" text="ERROR">
      <formula>NOT(ISERROR(SEARCH("ERROR",F31)))</formula>
    </cfRule>
    <cfRule type="containsText" priority="65" dxfId="442" operator="containsText" text="NO HÁBIL">
      <formula>NOT(ISERROR(SEARCH("NO HÁBIL",F31)))</formula>
    </cfRule>
    <cfRule type="containsText" priority="66" dxfId="443" operator="containsText" text="HÁBIL">
      <formula>NOT(ISERROR(SEARCH("HÁBIL",F31)))</formula>
    </cfRule>
  </conditionalFormatting>
  <conditionalFormatting sqref="F33:F34">
    <cfRule type="containsText" priority="61" dxfId="444" operator="containsText" text="ERROR">
      <formula>NOT(ISERROR(SEARCH("ERROR",F33)))</formula>
    </cfRule>
    <cfRule type="containsText" priority="62" dxfId="442" operator="containsText" text="NO HÁBIL">
      <formula>NOT(ISERROR(SEARCH("NO HÁBIL",F33)))</formula>
    </cfRule>
    <cfRule type="containsText" priority="63" dxfId="443" operator="containsText" text="HÁBIL">
      <formula>NOT(ISERROR(SEARCH("HÁBIL",F33)))</formula>
    </cfRule>
  </conditionalFormatting>
  <conditionalFormatting sqref="F37:F45 F48:F50">
    <cfRule type="containsText" priority="58" dxfId="444" operator="containsText" text="ERROR">
      <formula>NOT(ISERROR(SEARCH("ERROR",F37)))</formula>
    </cfRule>
    <cfRule type="containsText" priority="59" dxfId="442" operator="containsText" text="NO HÁBIL">
      <formula>NOT(ISERROR(SEARCH("NO HÁBIL",F37)))</formula>
    </cfRule>
    <cfRule type="containsText" priority="60" dxfId="443" operator="containsText" text="HÁBIL">
      <formula>NOT(ISERROR(SEARCH("HÁBIL",F37)))</formula>
    </cfRule>
  </conditionalFormatting>
  <conditionalFormatting sqref="F35:F36">
    <cfRule type="containsText" priority="55" dxfId="444" operator="containsText" text="ERROR">
      <formula>NOT(ISERROR(SEARCH("ERROR",F35)))</formula>
    </cfRule>
    <cfRule type="containsText" priority="56" dxfId="442" operator="containsText" text="NO HÁBIL">
      <formula>NOT(ISERROR(SEARCH("NO HÁBIL",F35)))</formula>
    </cfRule>
    <cfRule type="containsText" priority="57" dxfId="443" operator="containsText" text="HÁBIL">
      <formula>NOT(ISERROR(SEARCH("HÁBIL",F35)))</formula>
    </cfRule>
  </conditionalFormatting>
  <conditionalFormatting sqref="F51:F52">
    <cfRule type="containsText" priority="52" dxfId="444" operator="containsText" text="ERROR">
      <formula>NOT(ISERROR(SEARCH("ERROR",F51)))</formula>
    </cfRule>
    <cfRule type="containsText" priority="53" dxfId="442" operator="containsText" text="NO HÁBIL">
      <formula>NOT(ISERROR(SEARCH("NO HÁBIL",F51)))</formula>
    </cfRule>
    <cfRule type="containsText" priority="54" dxfId="443" operator="containsText" text="HÁBIL">
      <formula>NOT(ISERROR(SEARCH("HÁBIL",F51)))</formula>
    </cfRule>
  </conditionalFormatting>
  <conditionalFormatting sqref="F53:F54">
    <cfRule type="containsText" priority="49" dxfId="444" operator="containsText" text="ERROR">
      <formula>NOT(ISERROR(SEARCH("ERROR",F53)))</formula>
    </cfRule>
    <cfRule type="containsText" priority="50" dxfId="442" operator="containsText" text="NO HÁBIL">
      <formula>NOT(ISERROR(SEARCH("NO HÁBIL",F53)))</formula>
    </cfRule>
    <cfRule type="containsText" priority="51" dxfId="443" operator="containsText" text="HÁBIL">
      <formula>NOT(ISERROR(SEARCH("HÁBIL",F53)))</formula>
    </cfRule>
  </conditionalFormatting>
  <conditionalFormatting sqref="F55:F57">
    <cfRule type="containsText" priority="46" dxfId="444" operator="containsText" text="ERROR">
      <formula>NOT(ISERROR(SEARCH("ERROR",F55)))</formula>
    </cfRule>
    <cfRule type="containsText" priority="47" dxfId="442" operator="containsText" text="NO HÁBIL">
      <formula>NOT(ISERROR(SEARCH("NO HÁBIL",F55)))</formula>
    </cfRule>
    <cfRule type="containsText" priority="48" dxfId="443" operator="containsText" text="HÁBIL">
      <formula>NOT(ISERROR(SEARCH("HÁBIL",F55)))</formula>
    </cfRule>
  </conditionalFormatting>
  <conditionalFormatting sqref="F58:F59">
    <cfRule type="containsText" priority="43" dxfId="444" operator="containsText" text="ERROR">
      <formula>NOT(ISERROR(SEARCH("ERROR",F58)))</formula>
    </cfRule>
    <cfRule type="containsText" priority="44" dxfId="442" operator="containsText" text="NO HÁBIL">
      <formula>NOT(ISERROR(SEARCH("NO HÁBIL",F58)))</formula>
    </cfRule>
    <cfRule type="containsText" priority="45" dxfId="443" operator="containsText" text="HÁBIL">
      <formula>NOT(ISERROR(SEARCH("HÁBIL",F58)))</formula>
    </cfRule>
  </conditionalFormatting>
  <conditionalFormatting sqref="F60:F62">
    <cfRule type="containsText" priority="40" dxfId="444" operator="containsText" text="ERROR">
      <formula>NOT(ISERROR(SEARCH("ERROR",F60)))</formula>
    </cfRule>
    <cfRule type="containsText" priority="41" dxfId="442" operator="containsText" text="NO HÁBIL">
      <formula>NOT(ISERROR(SEARCH("NO HÁBIL",F60)))</formula>
    </cfRule>
    <cfRule type="containsText" priority="42" dxfId="443" operator="containsText" text="HÁBIL">
      <formula>NOT(ISERROR(SEARCH("HÁBIL",F60)))</formula>
    </cfRule>
  </conditionalFormatting>
  <conditionalFormatting sqref="F63:F65">
    <cfRule type="containsText" priority="37" dxfId="444" operator="containsText" text="ERROR">
      <formula>NOT(ISERROR(SEARCH("ERROR",F63)))</formula>
    </cfRule>
    <cfRule type="containsText" priority="38" dxfId="442" operator="containsText" text="NO HÁBIL">
      <formula>NOT(ISERROR(SEARCH("NO HÁBIL",F63)))</formula>
    </cfRule>
    <cfRule type="containsText" priority="39" dxfId="443" operator="containsText" text="HÁBIL">
      <formula>NOT(ISERROR(SEARCH("HÁBIL",F63)))</formula>
    </cfRule>
  </conditionalFormatting>
  <conditionalFormatting sqref="G6:G20">
    <cfRule type="containsText" priority="32" dxfId="444" operator="containsText" text="ERROR">
      <formula>NOT(ISERROR(SEARCH("ERROR",G6)))</formula>
    </cfRule>
    <cfRule type="containsText" priority="35" dxfId="442" operator="containsText" text="NO HÁBIL">
      <formula>NOT(ISERROR(SEARCH("NO HÁBIL",G6)))</formula>
    </cfRule>
    <cfRule type="containsText" priority="36" dxfId="443" operator="containsText" text="HÁBIL">
      <formula>NOT(ISERROR(SEARCH("HÁBIL",G6)))</formula>
    </cfRule>
  </conditionalFormatting>
  <conditionalFormatting sqref="G4:G5">
    <cfRule type="containsText" priority="31" dxfId="444" operator="containsText" text="ERROR">
      <formula>NOT(ISERROR(SEARCH("ERROR",G4)))</formula>
    </cfRule>
    <cfRule type="containsText" priority="33" dxfId="442" operator="containsText" text="NO HÁBIL">
      <formula>NOT(ISERROR(SEARCH("NO HÁBIL",G4)))</formula>
    </cfRule>
    <cfRule type="containsText" priority="34" dxfId="443" operator="containsText" text="HÁBIL">
      <formula>NOT(ISERROR(SEARCH("HÁBIL",G4)))</formula>
    </cfRule>
  </conditionalFormatting>
  <conditionalFormatting sqref="G21:G34">
    <cfRule type="containsText" priority="28" dxfId="444" operator="containsText" text="ERROR">
      <formula>NOT(ISERROR(SEARCH("ERROR",G21)))</formula>
    </cfRule>
    <cfRule type="containsText" priority="29" dxfId="442" operator="containsText" text="NO HÁBIL">
      <formula>NOT(ISERROR(SEARCH("NO HÁBIL",G21)))</formula>
    </cfRule>
    <cfRule type="containsText" priority="30" dxfId="443" operator="containsText" text="HÁBIL">
      <formula>NOT(ISERROR(SEARCH("HÁBIL",G21)))</formula>
    </cfRule>
  </conditionalFormatting>
  <conditionalFormatting sqref="G35:G45 G48:G50">
    <cfRule type="containsText" priority="25" dxfId="444" operator="containsText" text="ERROR">
      <formula>NOT(ISERROR(SEARCH("ERROR",G35)))</formula>
    </cfRule>
    <cfRule type="containsText" priority="26" dxfId="442" operator="containsText" text="NO HÁBIL">
      <formula>NOT(ISERROR(SEARCH("NO HÁBIL",G35)))</formula>
    </cfRule>
    <cfRule type="containsText" priority="27" dxfId="443" operator="containsText" text="HÁBIL">
      <formula>NOT(ISERROR(SEARCH("HÁBIL",G35)))</formula>
    </cfRule>
  </conditionalFormatting>
  <conditionalFormatting sqref="G51:G52">
    <cfRule type="containsText" priority="22" dxfId="444" operator="containsText" text="ERROR">
      <formula>NOT(ISERROR(SEARCH("ERROR",G51)))</formula>
    </cfRule>
    <cfRule type="containsText" priority="23" dxfId="442" operator="containsText" text="NO HÁBIL">
      <formula>NOT(ISERROR(SEARCH("NO HÁBIL",G51)))</formula>
    </cfRule>
    <cfRule type="containsText" priority="24" dxfId="443" operator="containsText" text="HÁBIL">
      <formula>NOT(ISERROR(SEARCH("HÁBIL",G51)))</formula>
    </cfRule>
  </conditionalFormatting>
  <conditionalFormatting sqref="G53:G54">
    <cfRule type="containsText" priority="19" dxfId="444" operator="containsText" text="ERROR">
      <formula>NOT(ISERROR(SEARCH("ERROR",G53)))</formula>
    </cfRule>
    <cfRule type="containsText" priority="20" dxfId="442" operator="containsText" text="NO HÁBIL">
      <formula>NOT(ISERROR(SEARCH("NO HÁBIL",G53)))</formula>
    </cfRule>
    <cfRule type="containsText" priority="21" dxfId="443" operator="containsText" text="HÁBIL">
      <formula>NOT(ISERROR(SEARCH("HÁBIL",G53)))</formula>
    </cfRule>
  </conditionalFormatting>
  <conditionalFormatting sqref="G55:G57">
    <cfRule type="containsText" priority="16" dxfId="444" operator="containsText" text="ERROR">
      <formula>NOT(ISERROR(SEARCH("ERROR",G55)))</formula>
    </cfRule>
    <cfRule type="containsText" priority="17" dxfId="442" operator="containsText" text="NO HÁBIL">
      <formula>NOT(ISERROR(SEARCH("NO HÁBIL",G55)))</formula>
    </cfRule>
    <cfRule type="containsText" priority="18" dxfId="443" operator="containsText" text="HÁBIL">
      <formula>NOT(ISERROR(SEARCH("HÁBIL",G55)))</formula>
    </cfRule>
  </conditionalFormatting>
  <conditionalFormatting sqref="G58:G59">
    <cfRule type="containsText" priority="13" dxfId="444" operator="containsText" text="ERROR">
      <formula>NOT(ISERROR(SEARCH("ERROR",G58)))</formula>
    </cfRule>
    <cfRule type="containsText" priority="14" dxfId="442" operator="containsText" text="NO HÁBIL">
      <formula>NOT(ISERROR(SEARCH("NO HÁBIL",G58)))</formula>
    </cfRule>
    <cfRule type="containsText" priority="15" dxfId="443" operator="containsText" text="HÁBIL">
      <formula>NOT(ISERROR(SEARCH("HÁBIL",G58)))</formula>
    </cfRule>
  </conditionalFormatting>
  <conditionalFormatting sqref="G60:G62">
    <cfRule type="containsText" priority="10" dxfId="444" operator="containsText" text="ERROR">
      <formula>NOT(ISERROR(SEARCH("ERROR",G60)))</formula>
    </cfRule>
    <cfRule type="containsText" priority="11" dxfId="442" operator="containsText" text="NO HÁBIL">
      <formula>NOT(ISERROR(SEARCH("NO HÁBIL",G60)))</formula>
    </cfRule>
    <cfRule type="containsText" priority="12" dxfId="443" operator="containsText" text="HÁBIL">
      <formula>NOT(ISERROR(SEARCH("HÁBIL",G60)))</formula>
    </cfRule>
  </conditionalFormatting>
  <conditionalFormatting sqref="G63:G65">
    <cfRule type="containsText" priority="7" dxfId="444" operator="containsText" text="ERROR">
      <formula>NOT(ISERROR(SEARCH("ERROR",G63)))</formula>
    </cfRule>
    <cfRule type="containsText" priority="8" dxfId="442" operator="containsText" text="NO HÁBIL">
      <formula>NOT(ISERROR(SEARCH("NO HÁBIL",G63)))</formula>
    </cfRule>
    <cfRule type="containsText" priority="9" dxfId="443" operator="containsText" text="HÁBIL">
      <formula>NOT(ISERROR(SEARCH("HÁBIL",G63)))</formula>
    </cfRule>
  </conditionalFormatting>
  <conditionalFormatting sqref="F46:F47">
    <cfRule type="containsText" priority="4" dxfId="444" operator="containsText" text="ERROR">
      <formula>NOT(ISERROR(SEARCH("ERROR",F46)))</formula>
    </cfRule>
    <cfRule type="containsText" priority="5" dxfId="442" operator="containsText" text="NO HÁBIL">
      <formula>NOT(ISERROR(SEARCH("NO HÁBIL",F46)))</formula>
    </cfRule>
    <cfRule type="containsText" priority="6" dxfId="443" operator="containsText" text="HÁBIL">
      <formula>NOT(ISERROR(SEARCH("HÁBIL",F46)))</formula>
    </cfRule>
  </conditionalFormatting>
  <conditionalFormatting sqref="G46:G47">
    <cfRule type="containsText" priority="1" dxfId="444" operator="containsText" text="ERROR">
      <formula>NOT(ISERROR(SEARCH("ERROR",G46)))</formula>
    </cfRule>
    <cfRule type="containsText" priority="2" dxfId="442" operator="containsText" text="NO HÁBIL">
      <formula>NOT(ISERROR(SEARCH("NO HÁBIL",G46)))</formula>
    </cfRule>
    <cfRule type="containsText" priority="3" dxfId="443" operator="containsText" text="HÁBIL">
      <formula>NOT(ISERROR(SEARCH("HÁBIL",G46)))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Valencia Barrera</dc:creator>
  <cp:keywords/>
  <dc:description/>
  <cp:lastModifiedBy>Juan Fernando Herrera Urrego</cp:lastModifiedBy>
  <dcterms:created xsi:type="dcterms:W3CDTF">2014-05-27T20:50:42Z</dcterms:created>
  <dcterms:modified xsi:type="dcterms:W3CDTF">2014-07-02T15:01:37Z</dcterms:modified>
  <cp:category/>
  <cp:version/>
  <cp:contentType/>
  <cp:contentStatus/>
</cp:coreProperties>
</file>