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folarte\Documents\PROCESOS 2014\PROCESO CONCURSO DE MERITOS\Pliegos Cali Abogado 15-05-2014\PLIEGO DE CONDICIONES DEFINITIVO\EVALUACIÓN\INFORME FINAL\PARA PUBLICAR\"/>
    </mc:Choice>
  </mc:AlternateContent>
  <bookViews>
    <workbookView xWindow="0" yWindow="0" windowWidth="20490" windowHeight="7125"/>
  </bookViews>
  <sheets>
    <sheet name="Resumen" sheetId="3" r:id="rId1"/>
    <sheet name="Pliegos" sheetId="1" r:id="rId2"/>
    <sheet name="Matriz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2" l="1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M12" i="2"/>
  <c r="S7" i="2"/>
  <c r="S6" i="2"/>
  <c r="S5" i="2"/>
  <c r="S4" i="2"/>
  <c r="T4" i="2" l="1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4" i="2"/>
  <c r="M50" i="2" l="1"/>
  <c r="M49" i="2"/>
  <c r="M48" i="2"/>
  <c r="M47" i="2"/>
  <c r="M46" i="2"/>
  <c r="M45" i="2"/>
  <c r="M44" i="2"/>
  <c r="M43" i="2"/>
  <c r="M42" i="2"/>
  <c r="M41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1" i="2"/>
  <c r="M10" i="2"/>
  <c r="M9" i="2"/>
  <c r="M8" i="2"/>
  <c r="M7" i="2"/>
  <c r="M6" i="2"/>
  <c r="M5" i="2"/>
  <c r="M4" i="2"/>
  <c r="Q4" i="2" l="1"/>
  <c r="V4" i="2" s="1"/>
  <c r="P4" i="2"/>
  <c r="U4" i="2" s="1"/>
  <c r="Z50" i="2" l="1"/>
  <c r="S50" i="2"/>
  <c r="Q50" i="2"/>
  <c r="V50" i="2" s="1"/>
  <c r="P50" i="2"/>
  <c r="U50" i="2" s="1"/>
  <c r="AA50" i="2"/>
  <c r="AA49" i="2"/>
  <c r="Z49" i="2"/>
  <c r="S49" i="2"/>
  <c r="Q49" i="2"/>
  <c r="V49" i="2" s="1"/>
  <c r="P49" i="2"/>
  <c r="U49" i="2" s="1"/>
  <c r="Z48" i="2"/>
  <c r="S48" i="2"/>
  <c r="Q48" i="2"/>
  <c r="V48" i="2" s="1"/>
  <c r="P48" i="2"/>
  <c r="AA48" i="2"/>
  <c r="AA47" i="2"/>
  <c r="Z47" i="2"/>
  <c r="S47" i="2"/>
  <c r="Q47" i="2"/>
  <c r="V47" i="2" s="1"/>
  <c r="P47" i="2"/>
  <c r="U47" i="2" s="1"/>
  <c r="Z46" i="2"/>
  <c r="S46" i="2"/>
  <c r="Q46" i="2"/>
  <c r="V46" i="2" s="1"/>
  <c r="P46" i="2"/>
  <c r="U46" i="2" s="1"/>
  <c r="AA46" i="2"/>
  <c r="AA45" i="2"/>
  <c r="Z45" i="2"/>
  <c r="S45" i="2"/>
  <c r="Q45" i="2"/>
  <c r="V45" i="2" s="1"/>
  <c r="P45" i="2"/>
  <c r="AA44" i="2"/>
  <c r="Z44" i="2"/>
  <c r="S44" i="2"/>
  <c r="Q44" i="2"/>
  <c r="V44" i="2" s="1"/>
  <c r="P44" i="2"/>
  <c r="U44" i="2" s="1"/>
  <c r="AA43" i="2"/>
  <c r="Z43" i="2"/>
  <c r="S43" i="2"/>
  <c r="Q43" i="2"/>
  <c r="V43" i="2" s="1"/>
  <c r="P43" i="2"/>
  <c r="Z42" i="2"/>
  <c r="S42" i="2"/>
  <c r="Q42" i="2"/>
  <c r="V42" i="2" s="1"/>
  <c r="P42" i="2"/>
  <c r="U42" i="2" s="1"/>
  <c r="AA42" i="2"/>
  <c r="AA41" i="2"/>
  <c r="Z41" i="2"/>
  <c r="S41" i="2"/>
  <c r="Q41" i="2"/>
  <c r="V41" i="2" s="1"/>
  <c r="P41" i="2"/>
  <c r="U41" i="2" s="1"/>
  <c r="Z40" i="2"/>
  <c r="S40" i="2"/>
  <c r="Q40" i="2"/>
  <c r="V40" i="2" s="1"/>
  <c r="P40" i="2"/>
  <c r="AA40" i="2"/>
  <c r="AA39" i="2"/>
  <c r="Z39" i="2"/>
  <c r="S39" i="2"/>
  <c r="Q39" i="2"/>
  <c r="V39" i="2" s="1"/>
  <c r="P39" i="2"/>
  <c r="U39" i="2" s="1"/>
  <c r="Z38" i="2"/>
  <c r="S38" i="2"/>
  <c r="Q38" i="2"/>
  <c r="V38" i="2" s="1"/>
  <c r="P38" i="2"/>
  <c r="U38" i="2" s="1"/>
  <c r="AA38" i="2"/>
  <c r="AA37" i="2"/>
  <c r="Z37" i="2"/>
  <c r="S37" i="2"/>
  <c r="Q37" i="2"/>
  <c r="V37" i="2" s="1"/>
  <c r="P37" i="2"/>
  <c r="Z36" i="2"/>
  <c r="S36" i="2"/>
  <c r="Q36" i="2"/>
  <c r="V36" i="2" s="1"/>
  <c r="P36" i="2"/>
  <c r="U36" i="2" s="1"/>
  <c r="AA36" i="2"/>
  <c r="Z35" i="2"/>
  <c r="S35" i="2"/>
  <c r="Q35" i="2"/>
  <c r="V35" i="2" s="1"/>
  <c r="P35" i="2"/>
  <c r="AA35" i="2"/>
  <c r="AA34" i="2"/>
  <c r="Z34" i="2"/>
  <c r="S34" i="2"/>
  <c r="Q34" i="2"/>
  <c r="V34" i="2" s="1"/>
  <c r="P34" i="2"/>
  <c r="U34" i="2" s="1"/>
  <c r="Z33" i="2"/>
  <c r="S33" i="2"/>
  <c r="Q33" i="2"/>
  <c r="V33" i="2" s="1"/>
  <c r="P33" i="2"/>
  <c r="U33" i="2" s="1"/>
  <c r="AA33" i="2"/>
  <c r="AA32" i="2"/>
  <c r="Z32" i="2"/>
  <c r="S32" i="2"/>
  <c r="Q32" i="2"/>
  <c r="V32" i="2" s="1"/>
  <c r="P32" i="2"/>
  <c r="AA31" i="2"/>
  <c r="Z31" i="2"/>
  <c r="S31" i="2"/>
  <c r="Q31" i="2"/>
  <c r="V31" i="2" s="1"/>
  <c r="P31" i="2"/>
  <c r="U31" i="2" s="1"/>
  <c r="AA30" i="2"/>
  <c r="Z30" i="2"/>
  <c r="S30" i="2"/>
  <c r="Q30" i="2"/>
  <c r="V30" i="2" s="1"/>
  <c r="P30" i="2"/>
  <c r="AA29" i="2"/>
  <c r="Z29" i="2"/>
  <c r="S29" i="2"/>
  <c r="Q29" i="2"/>
  <c r="V29" i="2" s="1"/>
  <c r="P29" i="2"/>
  <c r="U29" i="2" s="1"/>
  <c r="AA28" i="2"/>
  <c r="Z28" i="2"/>
  <c r="S28" i="2"/>
  <c r="Q28" i="2"/>
  <c r="V28" i="2" s="1"/>
  <c r="P28" i="2"/>
  <c r="AA27" i="2"/>
  <c r="Z27" i="2"/>
  <c r="S27" i="2"/>
  <c r="Q27" i="2"/>
  <c r="V27" i="2" s="1"/>
  <c r="P27" i="2"/>
  <c r="U27" i="2" s="1"/>
  <c r="Z26" i="2"/>
  <c r="S26" i="2"/>
  <c r="Q26" i="2"/>
  <c r="V26" i="2" s="1"/>
  <c r="P26" i="2"/>
  <c r="U26" i="2" s="1"/>
  <c r="AA26" i="2"/>
  <c r="AA25" i="2"/>
  <c r="Z25" i="2"/>
  <c r="S25" i="2"/>
  <c r="Q25" i="2"/>
  <c r="V25" i="2" s="1"/>
  <c r="P25" i="2"/>
  <c r="AA24" i="2"/>
  <c r="Z24" i="2"/>
  <c r="S24" i="2"/>
  <c r="Q24" i="2"/>
  <c r="V24" i="2" s="1"/>
  <c r="P24" i="2"/>
  <c r="U24" i="2" s="1"/>
  <c r="AA23" i="2"/>
  <c r="Z23" i="2"/>
  <c r="S23" i="2"/>
  <c r="Q23" i="2"/>
  <c r="V23" i="2" s="1"/>
  <c r="P23" i="2"/>
  <c r="AA22" i="2"/>
  <c r="Z22" i="2"/>
  <c r="S22" i="2"/>
  <c r="Q22" i="2"/>
  <c r="V22" i="2" s="1"/>
  <c r="P22" i="2"/>
  <c r="U22" i="2" s="1"/>
  <c r="AA21" i="2"/>
  <c r="Z21" i="2"/>
  <c r="S21" i="2"/>
  <c r="Q21" i="2"/>
  <c r="V21" i="2" s="1"/>
  <c r="P21" i="2"/>
  <c r="AA20" i="2"/>
  <c r="Z20" i="2"/>
  <c r="S20" i="2"/>
  <c r="Q20" i="2"/>
  <c r="V20" i="2" s="1"/>
  <c r="P20" i="2"/>
  <c r="U20" i="2" s="1"/>
  <c r="AA19" i="2"/>
  <c r="Z19" i="2"/>
  <c r="S19" i="2"/>
  <c r="Q19" i="2"/>
  <c r="V19" i="2" s="1"/>
  <c r="P19" i="2"/>
  <c r="AA18" i="2"/>
  <c r="Z18" i="2"/>
  <c r="S18" i="2"/>
  <c r="Q18" i="2"/>
  <c r="V18" i="2" s="1"/>
  <c r="P18" i="2"/>
  <c r="U18" i="2" s="1"/>
  <c r="AA17" i="2"/>
  <c r="Z17" i="2"/>
  <c r="S17" i="2"/>
  <c r="Q17" i="2"/>
  <c r="V17" i="2" s="1"/>
  <c r="P17" i="2"/>
  <c r="AA16" i="2"/>
  <c r="Z16" i="2"/>
  <c r="S16" i="2"/>
  <c r="Q16" i="2"/>
  <c r="V16" i="2" s="1"/>
  <c r="P16" i="2"/>
  <c r="U16" i="2" s="1"/>
  <c r="AA15" i="2"/>
  <c r="Z15" i="2"/>
  <c r="S15" i="2"/>
  <c r="Q15" i="2"/>
  <c r="V15" i="2" s="1"/>
  <c r="P15" i="2"/>
  <c r="AA14" i="2"/>
  <c r="Z14" i="2"/>
  <c r="S14" i="2"/>
  <c r="W14" i="2"/>
  <c r="Q14" i="2"/>
  <c r="V14" i="2" s="1"/>
  <c r="P14" i="2"/>
  <c r="U14" i="2" s="1"/>
  <c r="AA13" i="2"/>
  <c r="Z13" i="2"/>
  <c r="S13" i="2"/>
  <c r="W13" i="2"/>
  <c r="Q13" i="2"/>
  <c r="V13" i="2" s="1"/>
  <c r="P13" i="2"/>
  <c r="AA12" i="2"/>
  <c r="Z12" i="2"/>
  <c r="S12" i="2"/>
  <c r="W12" i="2"/>
  <c r="Q12" i="2"/>
  <c r="V12" i="2" s="1"/>
  <c r="P12" i="2"/>
  <c r="U12" i="2" s="1"/>
  <c r="AA11" i="2"/>
  <c r="Z11" i="2"/>
  <c r="S11" i="2"/>
  <c r="W11" i="2"/>
  <c r="Q11" i="2"/>
  <c r="V11" i="2" s="1"/>
  <c r="P11" i="2"/>
  <c r="AA10" i="2"/>
  <c r="Z10" i="2"/>
  <c r="S10" i="2"/>
  <c r="W10" i="2"/>
  <c r="Q10" i="2"/>
  <c r="V10" i="2" s="1"/>
  <c r="P10" i="2"/>
  <c r="U10" i="2" s="1"/>
  <c r="Z9" i="2"/>
  <c r="S9" i="2"/>
  <c r="W9" i="2"/>
  <c r="Q9" i="2"/>
  <c r="V9" i="2" s="1"/>
  <c r="P9" i="2"/>
  <c r="U9" i="2" s="1"/>
  <c r="AA9" i="2"/>
  <c r="AA8" i="2"/>
  <c r="Z8" i="2"/>
  <c r="S8" i="2"/>
  <c r="W8" i="2"/>
  <c r="Q8" i="2"/>
  <c r="V8" i="2" s="1"/>
  <c r="P8" i="2"/>
  <c r="Z7" i="2"/>
  <c r="W7" i="2"/>
  <c r="Q7" i="2"/>
  <c r="V7" i="2" s="1"/>
  <c r="P7" i="2"/>
  <c r="U7" i="2" s="1"/>
  <c r="AA7" i="2"/>
  <c r="AA6" i="2"/>
  <c r="Z6" i="2"/>
  <c r="W6" i="2"/>
  <c r="Q6" i="2"/>
  <c r="V6" i="2" s="1"/>
  <c r="P6" i="2"/>
  <c r="AB48" i="2" l="1"/>
  <c r="AC40" i="2"/>
  <c r="AC48" i="2"/>
  <c r="AB45" i="2"/>
  <c r="AD45" i="2" s="1"/>
  <c r="AC45" i="2"/>
  <c r="AB43" i="2"/>
  <c r="AC43" i="2"/>
  <c r="AB37" i="2"/>
  <c r="AC37" i="2"/>
  <c r="AB35" i="2"/>
  <c r="AC35" i="2"/>
  <c r="AB40" i="2"/>
  <c r="AD40" i="2" s="1"/>
  <c r="AB32" i="2"/>
  <c r="AC32" i="2"/>
  <c r="AC30" i="2"/>
  <c r="AB30" i="2"/>
  <c r="AC28" i="2"/>
  <c r="AB28" i="2"/>
  <c r="AB25" i="2"/>
  <c r="AC25" i="2"/>
  <c r="AB23" i="2"/>
  <c r="AC23" i="2"/>
  <c r="AC21" i="2"/>
  <c r="AB21" i="2"/>
  <c r="AC19" i="2"/>
  <c r="AB19" i="2"/>
  <c r="AB17" i="2"/>
  <c r="AB15" i="2"/>
  <c r="AC17" i="2"/>
  <c r="AC15" i="2"/>
  <c r="AB13" i="2"/>
  <c r="AC13" i="2"/>
  <c r="AB11" i="2"/>
  <c r="AC11" i="2"/>
  <c r="AB8" i="2"/>
  <c r="AC8" i="2"/>
  <c r="AB6" i="2"/>
  <c r="AC6" i="2"/>
  <c r="U11" i="2"/>
  <c r="U21" i="2"/>
  <c r="U28" i="2"/>
  <c r="U32" i="2"/>
  <c r="U40" i="2"/>
  <c r="U45" i="2"/>
  <c r="U48" i="2"/>
  <c r="U8" i="2"/>
  <c r="U37" i="2"/>
  <c r="U13" i="2"/>
  <c r="U19" i="2"/>
  <c r="U30" i="2"/>
  <c r="U43" i="2"/>
  <c r="U15" i="2"/>
  <c r="U25" i="2"/>
  <c r="U6" i="2"/>
  <c r="U17" i="2"/>
  <c r="U23" i="2"/>
  <c r="U35" i="2"/>
  <c r="T40" i="2"/>
  <c r="T48" i="2"/>
  <c r="T45" i="2"/>
  <c r="T43" i="2"/>
  <c r="T37" i="2"/>
  <c r="T35" i="2"/>
  <c r="T32" i="2"/>
  <c r="T30" i="2"/>
  <c r="T28" i="2"/>
  <c r="T25" i="2"/>
  <c r="T23" i="2"/>
  <c r="T21" i="2"/>
  <c r="T19" i="2"/>
  <c r="T17" i="2"/>
  <c r="T15" i="2"/>
  <c r="T13" i="2"/>
  <c r="T11" i="2"/>
  <c r="T8" i="2"/>
  <c r="T6" i="2"/>
  <c r="AD48" i="2" l="1"/>
  <c r="AD37" i="2"/>
  <c r="AD43" i="2"/>
  <c r="AD35" i="2"/>
  <c r="AD30" i="2"/>
  <c r="AD32" i="2"/>
  <c r="AD28" i="2"/>
  <c r="AD23" i="2"/>
  <c r="AD25" i="2"/>
  <c r="AD21" i="2"/>
  <c r="AD19" i="2"/>
  <c r="AD17" i="2"/>
  <c r="AD15" i="2"/>
  <c r="AD13" i="2"/>
  <c r="AD11" i="2"/>
  <c r="AD8" i="2"/>
  <c r="AD6" i="2"/>
  <c r="Q5" i="2"/>
  <c r="V5" i="2" s="1"/>
  <c r="P5" i="2"/>
  <c r="U5" i="2" s="1"/>
  <c r="X4" i="2"/>
  <c r="C3" i="1"/>
  <c r="D3" i="1" s="1"/>
  <c r="X48" i="2" s="1"/>
  <c r="Y48" i="2" s="1"/>
  <c r="X6" i="2" l="1"/>
  <c r="Y6" i="2" s="1"/>
  <c r="X43" i="2"/>
  <c r="Y43" i="2" s="1"/>
  <c r="X40" i="2"/>
  <c r="Y40" i="2" s="1"/>
  <c r="X35" i="2"/>
  <c r="Y35" i="2" s="1"/>
  <c r="X37" i="2"/>
  <c r="Y37" i="2" s="1"/>
  <c r="X45" i="2"/>
  <c r="Y45" i="2" s="1"/>
  <c r="X25" i="2"/>
  <c r="Y25" i="2" s="1"/>
  <c r="X30" i="2"/>
  <c r="Y30" i="2" s="1"/>
  <c r="X21" i="2"/>
  <c r="Y21" i="2" s="1"/>
  <c r="X13" i="2"/>
  <c r="Y13" i="2" s="1"/>
  <c r="X19" i="2"/>
  <c r="Y19" i="2" s="1"/>
  <c r="X28" i="2"/>
  <c r="Y28" i="2" s="1"/>
  <c r="X17" i="2"/>
  <c r="Y17" i="2" s="1"/>
  <c r="X11" i="2"/>
  <c r="Y11" i="2" s="1"/>
  <c r="X8" i="2"/>
  <c r="Y8" i="2" s="1"/>
  <c r="X32" i="2"/>
  <c r="Y32" i="2" s="1"/>
  <c r="X23" i="2"/>
  <c r="Y23" i="2" s="1"/>
  <c r="X15" i="2"/>
  <c r="Y15" i="2" s="1"/>
  <c r="Z4" i="2"/>
  <c r="AA4" i="2"/>
  <c r="W5" i="2"/>
  <c r="Y4" i="2" s="1"/>
  <c r="Z5" i="2"/>
  <c r="AA5" i="2"/>
  <c r="AC4" i="2" l="1"/>
  <c r="AB4" i="2"/>
  <c r="AD4" i="2" l="1"/>
</calcChain>
</file>

<file path=xl/sharedStrings.xml><?xml version="1.0" encoding="utf-8"?>
<sst xmlns="http://schemas.openxmlformats.org/spreadsheetml/2006/main" count="372" uniqueCount="163">
  <si>
    <t>Módulo</t>
  </si>
  <si>
    <t>Presupuesto</t>
  </si>
  <si>
    <t>KT</t>
  </si>
  <si>
    <t>KT Líder</t>
  </si>
  <si>
    <t>Liquidez</t>
  </si>
  <si>
    <t>Endeudamiento</t>
  </si>
  <si>
    <t xml:space="preserve">Cobertura de Intereses </t>
  </si>
  <si>
    <t>N°.</t>
  </si>
  <si>
    <t>PROPONENTE</t>
  </si>
  <si>
    <t>MIEMBRO ESTRUCTURA</t>
  </si>
  <si>
    <t>PART. %</t>
  </si>
  <si>
    <t>FECHA DE CORTE</t>
  </si>
  <si>
    <t>MONEDA</t>
  </si>
  <si>
    <t>ACTIVO</t>
  </si>
  <si>
    <t>PASIVO</t>
  </si>
  <si>
    <t>HÁBIL/NO HÁBIL</t>
  </si>
  <si>
    <t>ACTIVO CTE.
$ COP</t>
  </si>
  <si>
    <t>ACTIVO TOTAL 
$ COP</t>
  </si>
  <si>
    <t>PASIVO CTE. 
$ COP</t>
  </si>
  <si>
    <t>PASIVO TOTAL 
$ COP</t>
  </si>
  <si>
    <t>KW</t>
  </si>
  <si>
    <t>Módulo &gt; al que aplica</t>
  </si>
  <si>
    <t>FOLIO RUP ó FORMATO 2</t>
  </si>
  <si>
    <t>UTILIDAD OPERACIONAL</t>
  </si>
  <si>
    <t>GASTO INTERESES</t>
  </si>
  <si>
    <t>PATRIMONIO
$ COP</t>
  </si>
  <si>
    <t>LIQUIDEZ INTEGRANTE</t>
  </si>
  <si>
    <t>ENDEUDAMIENTO
INTEGRANTE</t>
  </si>
  <si>
    <t>COBERTURA INTERESES
INTEGRANTE</t>
  </si>
  <si>
    <t>CAPITAL DE TRABAJO
INTEGRANTE</t>
  </si>
  <si>
    <t>CAPITAL DE TRABAJO
ESTRUCTURA PLURAL</t>
  </si>
  <si>
    <t>CUMPLE LIQUIDEZ</t>
  </si>
  <si>
    <t>CUMPLE ENDEUDAMIENTO</t>
  </si>
  <si>
    <t>CUMPLE COBERTURA INTERESES</t>
  </si>
  <si>
    <t>CUMPLE CAPITAL DE TRABAJO</t>
  </si>
  <si>
    <t>RENTABILIDAD ACTIVO</t>
  </si>
  <si>
    <t>RENTABILIAD PATRIMONIO</t>
  </si>
  <si>
    <t>CUMPLE ROA</t>
  </si>
  <si>
    <t>CUMPLE ROE</t>
  </si>
  <si>
    <t>Rentabilidad Activo (ROA) &gt; 0</t>
  </si>
  <si>
    <t>Rentabilidad Patrimonio (ROE) &gt; 0</t>
  </si>
  <si>
    <t>P&amp;G</t>
  </si>
  <si>
    <t>CAPACIDAD 
FINANCIERA</t>
  </si>
  <si>
    <t>CAPACIDAD 
ORGANIZACIONAL</t>
  </si>
  <si>
    <t>otros</t>
  </si>
  <si>
    <t>Consorcio CONIISA-TECNICONSULTA</t>
  </si>
  <si>
    <t>Consultoría Integral en Ingeniería, S.A. de C.V.</t>
  </si>
  <si>
    <t xml:space="preserve">Técniconsulta, S.A. </t>
  </si>
  <si>
    <t>16-27</t>
  </si>
  <si>
    <t>31.12.2013</t>
  </si>
  <si>
    <t>COP$</t>
  </si>
  <si>
    <t>28-47</t>
  </si>
  <si>
    <t>Unión Temporal Aeropuerto Palmira</t>
  </si>
  <si>
    <t>AFA Consultores y Constructores, S.A.</t>
  </si>
  <si>
    <t>INCGROUP S.A.S.</t>
  </si>
  <si>
    <t>31-40</t>
  </si>
  <si>
    <t>42-51</t>
  </si>
  <si>
    <t>Consorcio Pacífico 2014</t>
  </si>
  <si>
    <t>Diego Ignacio Arenas</t>
  </si>
  <si>
    <t>Ana Isabel Hende Carreño</t>
  </si>
  <si>
    <t>30-50</t>
  </si>
  <si>
    <t>VELNEC, S.A.</t>
  </si>
  <si>
    <t>51-90</t>
  </si>
  <si>
    <t>91-106</t>
  </si>
  <si>
    <t>Consorcio Aeropista del Valle</t>
  </si>
  <si>
    <t>Arredondo Madrid Ingenieros Civiles A.I.M Limitada</t>
  </si>
  <si>
    <t>Paulo Emilio Bravo Consultores, S.A.S.</t>
  </si>
  <si>
    <t>26-72</t>
  </si>
  <si>
    <t>73-88</t>
  </si>
  <si>
    <t>Consorcio Supervisión Aerocali</t>
  </si>
  <si>
    <t>INGETEC</t>
  </si>
  <si>
    <t>UG21</t>
  </si>
  <si>
    <t>23-36</t>
  </si>
  <si>
    <t>37-47</t>
  </si>
  <si>
    <t>Consorcio Aero Palmira</t>
  </si>
  <si>
    <t>Diego Fonseca Cháves</t>
  </si>
  <si>
    <t>ICEACSA Consultores Sucursal Colombia</t>
  </si>
  <si>
    <t>27-64</t>
  </si>
  <si>
    <t>66-83</t>
  </si>
  <si>
    <t>Consorcio MAB - OMICRON</t>
  </si>
  <si>
    <t>MAB Ingenieria de Valor S.A.</t>
  </si>
  <si>
    <t>OMICRON AMEPRO S.A.</t>
  </si>
  <si>
    <t>45-83</t>
  </si>
  <si>
    <t>91-123</t>
  </si>
  <si>
    <t>Consorcio EPSILON Cali</t>
  </si>
  <si>
    <t>Proyectos e Interventorias LTDA</t>
  </si>
  <si>
    <t>CIVILTEC Ingenieros LTDA</t>
  </si>
  <si>
    <t>28-85</t>
  </si>
  <si>
    <t>86-113</t>
  </si>
  <si>
    <t>Consorcio Interventoria Palmira 2014</t>
  </si>
  <si>
    <t>AYESA Colombia S.A.S</t>
  </si>
  <si>
    <t xml:space="preserve">Intersa S.A. </t>
  </si>
  <si>
    <t>47-55</t>
  </si>
  <si>
    <t>56-106</t>
  </si>
  <si>
    <t>Consorcio Interventoria Aeropuerto Cali</t>
  </si>
  <si>
    <t>Consultores Técnicos y Economicos S.A.</t>
  </si>
  <si>
    <t>JOYCO S.A.S.</t>
  </si>
  <si>
    <t>23-42</t>
  </si>
  <si>
    <t>43-65</t>
  </si>
  <si>
    <t>Consorcio Unidos Para El Aeropuerto de Palmira</t>
  </si>
  <si>
    <t>TRN Ingenieria y Planificación de Infraestructuras S.A. Sucursal Colombia</t>
  </si>
  <si>
    <t>XIMA S.A.S.</t>
  </si>
  <si>
    <t>Planes</t>
  </si>
  <si>
    <t>43-51</t>
  </si>
  <si>
    <t>52-74</t>
  </si>
  <si>
    <t>75-82</t>
  </si>
  <si>
    <t>Consorcio Aeropuertos ANI</t>
  </si>
  <si>
    <t>JAHV McGregor S.A. Auditores y Consultores</t>
  </si>
  <si>
    <t>BRAIN Ingenieria S.A.S.</t>
  </si>
  <si>
    <t>45-69</t>
  </si>
  <si>
    <t>28-44</t>
  </si>
  <si>
    <t>Consorcio Interventoria Palmira</t>
  </si>
  <si>
    <t>C&amp;M Consultores S.A.</t>
  </si>
  <si>
    <t xml:space="preserve">Euroestudios S.A.S. </t>
  </si>
  <si>
    <t>25-34</t>
  </si>
  <si>
    <t>35-90</t>
  </si>
  <si>
    <t>Consorcio Interventoria Aeropuerto Palmira 2014</t>
  </si>
  <si>
    <t>CB Ingenieros S.A.</t>
  </si>
  <si>
    <t>HACE Ingenieros S.A.S</t>
  </si>
  <si>
    <t>42-61</t>
  </si>
  <si>
    <t>62-72</t>
  </si>
  <si>
    <t>73-111</t>
  </si>
  <si>
    <t>EPYPSA Colombia</t>
  </si>
  <si>
    <t>Consorcio Interventores Aeroportuarios</t>
  </si>
  <si>
    <t>Consultoria Integral y Estudios S.A.S.</t>
  </si>
  <si>
    <t>Consultores Unidos S.A.</t>
  </si>
  <si>
    <t>Boma Inpasa Colombia S.A.S</t>
  </si>
  <si>
    <t>48-53</t>
  </si>
  <si>
    <t>87-107</t>
  </si>
  <si>
    <t>109-134</t>
  </si>
  <si>
    <t>Consorcio Aeropuerto del Valle</t>
  </si>
  <si>
    <t>Interventorias y Diseños S.A.</t>
  </si>
  <si>
    <t>3B Proyectos S.A.S.</t>
  </si>
  <si>
    <t>32-61</t>
  </si>
  <si>
    <t>63-89</t>
  </si>
  <si>
    <t>Consorcio Concesiones 04</t>
  </si>
  <si>
    <t>Ingenieria y Consultoria Ingecon S.A.S.</t>
  </si>
  <si>
    <t>Infraestructura Integral S.A.S.</t>
  </si>
  <si>
    <t>TBC Tabique Ingenieria S.A.S.</t>
  </si>
  <si>
    <t>45-58</t>
  </si>
  <si>
    <t>59-78</t>
  </si>
  <si>
    <t>79-87</t>
  </si>
  <si>
    <t>Consorcio Ecopiddo</t>
  </si>
  <si>
    <t>Jorge Piddo Seguido de Expresiòn Sucursal Colombia</t>
  </si>
  <si>
    <t>29-60</t>
  </si>
  <si>
    <t>62-69</t>
  </si>
  <si>
    <t>Estructurador Colombia S.A.S.</t>
  </si>
  <si>
    <t>Consorcio Incoplan Integral SEG Cali</t>
  </si>
  <si>
    <t>Ingenieria Consultoria y Planeacion S.A. Incoplan S.A.</t>
  </si>
  <si>
    <t>Integral Ingenieria de Supervisiòn S.A.S.</t>
  </si>
  <si>
    <t>SEG Ingenieria S.A.S</t>
  </si>
  <si>
    <t>49-68</t>
  </si>
  <si>
    <t>69-93</t>
  </si>
  <si>
    <t>94-107</t>
  </si>
  <si>
    <t>Consorcio Interventoria Aeropuerto 2014</t>
  </si>
  <si>
    <t>INGEOCIM S.A.S.</t>
  </si>
  <si>
    <t>CRA Servicios S.A.S.</t>
  </si>
  <si>
    <t>TYPSA S.A.S</t>
  </si>
  <si>
    <t>27-68</t>
  </si>
  <si>
    <t>69-76</t>
  </si>
  <si>
    <t>77-104</t>
  </si>
  <si>
    <t>OBSERVACIONES</t>
  </si>
  <si>
    <t>HÁBIL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</si>
</sst>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&quot;$&quot;\ #,##0_);\(&quot;$&quot;\ #,##0\)"/>
    <numFmt numFmtId="165" formatCode="_(&quot;$&quot;\ * #,##0.00_);_(&quot;$&quot;\ * \(#,##0.00\);_(&quot;$&quot;\ * &quot;-&quot;??_);_(@_)"/>
    <numFmt numFmtId="166" formatCode="_-* #,##0_-;\-* #,##0_-;_-* &quot;-&quot;??_-;_-@_-"/>
    <numFmt numFmtId="167" formatCode="0.0%"/>
    <numFmt numFmtId="168" formatCode="_-* #,##0\ _€_-;\-* #,##0\ _€_-;_-* &quot;-&quot;??\ _€_-;_-@_-"/>
    <numFmt numFmtId="169" formatCode="_(&quot;$&quot;\ * #,##0_);_(&quot;$&quot;\ * \(#,##0\);_(&quot;$&quot;\ 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166" fontId="0" fillId="0" borderId="0" xfId="1" applyNumberFormat="1" applyFont="1"/>
    <xf numFmtId="0" fontId="2" fillId="0" borderId="0" xfId="0" applyFont="1" applyAlignment="1">
      <alignment horizontal="center"/>
    </xf>
    <xf numFmtId="10" fontId="0" fillId="2" borderId="0" xfId="0" applyNumberFormat="1" applyFill="1" applyAlignment="1">
      <alignment horizontal="center"/>
    </xf>
    <xf numFmtId="9" fontId="0" fillId="0" borderId="0" xfId="0" applyNumberFormat="1"/>
    <xf numFmtId="9" fontId="0" fillId="2" borderId="0" xfId="0" applyNumberFormat="1" applyFill="1" applyAlignment="1">
      <alignment horizontal="center"/>
    </xf>
    <xf numFmtId="43" fontId="0" fillId="0" borderId="0" xfId="1" applyNumberFormat="1" applyFont="1"/>
    <xf numFmtId="169" fontId="5" fillId="0" borderId="5" xfId="5" applyNumberFormat="1" applyFont="1" applyFill="1" applyBorder="1" applyAlignment="1">
      <alignment horizontal="center" vertical="center" wrapText="1"/>
    </xf>
    <xf numFmtId="169" fontId="5" fillId="0" borderId="12" xfId="5" applyNumberFormat="1" applyFont="1" applyFill="1" applyBorder="1" applyAlignment="1">
      <alignment horizontal="center" vertical="center" wrapText="1"/>
    </xf>
    <xf numFmtId="169" fontId="5" fillId="0" borderId="5" xfId="5" applyNumberFormat="1" applyFont="1" applyFill="1" applyBorder="1" applyAlignment="1">
      <alignment horizontal="center" vertical="center" wrapText="1"/>
    </xf>
    <xf numFmtId="169" fontId="5" fillId="0" borderId="12" xfId="5" applyNumberFormat="1" applyFont="1" applyFill="1" applyBorder="1" applyAlignment="1">
      <alignment horizontal="center" vertical="center" wrapText="1"/>
    </xf>
    <xf numFmtId="3" fontId="4" fillId="0" borderId="9" xfId="5" applyNumberFormat="1" applyFont="1" applyFill="1" applyBorder="1" applyAlignment="1">
      <alignment horizontal="right" vertical="center" wrapText="1"/>
    </xf>
    <xf numFmtId="2" fontId="4" fillId="3" borderId="9" xfId="7" applyNumberFormat="1" applyFont="1" applyFill="1" applyBorder="1" applyAlignment="1">
      <alignment horizontal="center" vertical="center"/>
    </xf>
    <xf numFmtId="10" fontId="4" fillId="3" borderId="9" xfId="6" applyNumberFormat="1" applyFont="1" applyFill="1" applyBorder="1" applyAlignment="1">
      <alignment horizontal="center" vertical="center"/>
    </xf>
    <xf numFmtId="2" fontId="4" fillId="3" borderId="12" xfId="7" applyNumberFormat="1" applyFont="1" applyFill="1" applyBorder="1" applyAlignment="1">
      <alignment horizontal="center" vertical="center"/>
    </xf>
    <xf numFmtId="10" fontId="4" fillId="3" borderId="12" xfId="6" applyNumberFormat="1" applyFont="1" applyFill="1" applyBorder="1" applyAlignment="1">
      <alignment horizontal="center" vertical="center"/>
    </xf>
    <xf numFmtId="37" fontId="4" fillId="0" borderId="12" xfId="5" applyNumberFormat="1" applyFont="1" applyFill="1" applyBorder="1" applyAlignment="1">
      <alignment horizontal="right" vertical="center"/>
    </xf>
    <xf numFmtId="2" fontId="4" fillId="3" borderId="7" xfId="7" applyNumberFormat="1" applyFont="1" applyFill="1" applyBorder="1" applyAlignment="1">
      <alignment horizontal="center" vertical="center"/>
    </xf>
    <xf numFmtId="10" fontId="4" fillId="3" borderId="7" xfId="6" applyNumberFormat="1" applyFont="1" applyFill="1" applyBorder="1" applyAlignment="1">
      <alignment horizontal="center" vertical="center"/>
    </xf>
    <xf numFmtId="37" fontId="4" fillId="0" borderId="7" xfId="5" applyNumberFormat="1" applyFont="1" applyFill="1" applyBorder="1" applyAlignment="1">
      <alignment horizontal="right" vertical="center"/>
    </xf>
    <xf numFmtId="37" fontId="4" fillId="0" borderId="9" xfId="5" applyNumberFormat="1" applyFont="1" applyFill="1" applyBorder="1" applyAlignment="1">
      <alignment horizontal="right" vertical="center"/>
    </xf>
    <xf numFmtId="3" fontId="4" fillId="0" borderId="7" xfId="5" applyNumberFormat="1" applyFont="1" applyFill="1" applyBorder="1" applyAlignment="1">
      <alignment horizontal="right" vertical="center" wrapText="1"/>
    </xf>
    <xf numFmtId="3" fontId="4" fillId="0" borderId="12" xfId="5" applyNumberFormat="1" applyFont="1" applyFill="1" applyBorder="1" applyAlignment="1">
      <alignment horizontal="right" vertical="center" wrapText="1"/>
    </xf>
    <xf numFmtId="3" fontId="4" fillId="4" borderId="9" xfId="5" applyNumberFormat="1" applyFont="1" applyFill="1" applyBorder="1" applyAlignment="1">
      <alignment horizontal="right" vertical="center" wrapText="1"/>
    </xf>
    <xf numFmtId="3" fontId="4" fillId="4" borderId="7" xfId="5" applyNumberFormat="1" applyFont="1" applyFill="1" applyBorder="1" applyAlignment="1">
      <alignment horizontal="right" vertical="center" wrapText="1"/>
    </xf>
    <xf numFmtId="3" fontId="4" fillId="4" borderId="12" xfId="5" applyNumberFormat="1" applyFont="1" applyFill="1" applyBorder="1" applyAlignment="1">
      <alignment horizontal="right" vertical="center" wrapText="1"/>
    </xf>
    <xf numFmtId="168" fontId="4" fillId="4" borderId="9" xfId="6" applyNumberFormat="1" applyFont="1" applyFill="1" applyBorder="1" applyAlignment="1">
      <alignment horizontal="left" vertical="center" shrinkToFit="1"/>
    </xf>
    <xf numFmtId="167" fontId="4" fillId="4" borderId="9" xfId="3" applyNumberFormat="1" applyFont="1" applyFill="1" applyBorder="1" applyAlignment="1">
      <alignment horizontal="center" vertical="center"/>
    </xf>
    <xf numFmtId="0" fontId="4" fillId="4" borderId="9" xfId="7" applyNumberFormat="1" applyFont="1" applyFill="1" applyBorder="1" applyAlignment="1">
      <alignment horizontal="center" vertical="center"/>
    </xf>
    <xf numFmtId="15" fontId="4" fillId="4" borderId="9" xfId="7" applyNumberFormat="1" applyFont="1" applyFill="1" applyBorder="1" applyAlignment="1">
      <alignment horizontal="center" vertical="center"/>
    </xf>
    <xf numFmtId="168" fontId="4" fillId="4" borderId="9" xfId="6" applyNumberFormat="1" applyFont="1" applyFill="1" applyBorder="1" applyAlignment="1">
      <alignment horizontal="center" vertical="center" wrapText="1"/>
    </xf>
    <xf numFmtId="168" fontId="4" fillId="4" borderId="7" xfId="6" applyNumberFormat="1" applyFont="1" applyFill="1" applyBorder="1" applyAlignment="1">
      <alignment horizontal="left" vertical="center" shrinkToFit="1"/>
    </xf>
    <xf numFmtId="167" fontId="4" fillId="4" borderId="7" xfId="3" applyNumberFormat="1" applyFont="1" applyFill="1" applyBorder="1" applyAlignment="1">
      <alignment horizontal="center" vertical="center"/>
    </xf>
    <xf numFmtId="0" fontId="4" fillId="4" borderId="7" xfId="7" applyNumberFormat="1" applyFont="1" applyFill="1" applyBorder="1" applyAlignment="1">
      <alignment horizontal="center" vertical="center"/>
    </xf>
    <xf numFmtId="15" fontId="4" fillId="4" borderId="7" xfId="7" applyNumberFormat="1" applyFont="1" applyFill="1" applyBorder="1" applyAlignment="1">
      <alignment horizontal="center" vertical="center"/>
    </xf>
    <xf numFmtId="168" fontId="4" fillId="4" borderId="7" xfId="6" applyNumberFormat="1" applyFont="1" applyFill="1" applyBorder="1" applyAlignment="1">
      <alignment horizontal="center" vertical="center" wrapText="1"/>
    </xf>
    <xf numFmtId="168" fontId="4" fillId="4" borderId="12" xfId="6" applyNumberFormat="1" applyFont="1" applyFill="1" applyBorder="1" applyAlignment="1">
      <alignment horizontal="left" vertical="center" shrinkToFit="1"/>
    </xf>
    <xf numFmtId="167" fontId="4" fillId="4" borderId="12" xfId="3" applyNumberFormat="1" applyFont="1" applyFill="1" applyBorder="1" applyAlignment="1">
      <alignment horizontal="center" vertical="center"/>
    </xf>
    <xf numFmtId="0" fontId="4" fillId="4" borderId="12" xfId="7" applyNumberFormat="1" applyFont="1" applyFill="1" applyBorder="1" applyAlignment="1">
      <alignment horizontal="center" vertical="center"/>
    </xf>
    <xf numFmtId="15" fontId="4" fillId="4" borderId="12" xfId="7" applyNumberFormat="1" applyFont="1" applyFill="1" applyBorder="1" applyAlignment="1">
      <alignment horizontal="center" vertical="center"/>
    </xf>
    <xf numFmtId="168" fontId="4" fillId="4" borderId="12" xfId="6" applyNumberFormat="1" applyFont="1" applyFill="1" applyBorder="1" applyAlignment="1">
      <alignment horizontal="center" vertical="center" wrapText="1"/>
    </xf>
    <xf numFmtId="39" fontId="5" fillId="0" borderId="4" xfId="5" applyNumberFormat="1" applyFont="1" applyFill="1" applyBorder="1" applyAlignment="1">
      <alignment horizontal="center" vertical="center"/>
    </xf>
    <xf numFmtId="39" fontId="5" fillId="0" borderId="1" xfId="5" applyNumberFormat="1" applyFont="1" applyFill="1" applyBorder="1" applyAlignment="1">
      <alignment horizontal="center" vertical="center"/>
    </xf>
    <xf numFmtId="39" fontId="5" fillId="0" borderId="5" xfId="5" applyNumberFormat="1" applyFont="1" applyFill="1" applyBorder="1" applyAlignment="1">
      <alignment horizontal="center" vertical="center"/>
    </xf>
    <xf numFmtId="10" fontId="5" fillId="0" borderId="4" xfId="12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168" fontId="4" fillId="4" borderId="9" xfId="6" applyNumberFormat="1" applyFont="1" applyFill="1" applyBorder="1" applyAlignment="1">
      <alignment horizontal="left" vertical="center" wrapText="1" shrinkToFit="1"/>
    </xf>
    <xf numFmtId="10" fontId="5" fillId="0" borderId="1" xfId="12" applyNumberFormat="1" applyFont="1" applyFill="1" applyBorder="1" applyAlignment="1">
      <alignment horizontal="center" vertical="center"/>
    </xf>
    <xf numFmtId="168" fontId="4" fillId="4" borderId="12" xfId="6" applyNumberFormat="1" applyFont="1" applyFill="1" applyBorder="1" applyAlignment="1">
      <alignment horizontal="left" vertical="center" wrapText="1" shrinkToFit="1"/>
    </xf>
    <xf numFmtId="10" fontId="5" fillId="0" borderId="5" xfId="12" applyNumberFormat="1" applyFont="1" applyFill="1" applyBorder="1" applyAlignment="1">
      <alignment horizontal="center" vertical="center"/>
    </xf>
    <xf numFmtId="168" fontId="4" fillId="4" borderId="7" xfId="6" applyNumberFormat="1" applyFont="1" applyFill="1" applyBorder="1" applyAlignment="1">
      <alignment horizontal="left" vertical="center" wrapText="1" shrinkToFit="1"/>
    </xf>
    <xf numFmtId="0" fontId="6" fillId="0" borderId="26" xfId="0" applyFont="1" applyBorder="1" applyAlignment="1">
      <alignment horizontal="center" vertical="center" wrapText="1"/>
    </xf>
    <xf numFmtId="167" fontId="4" fillId="4" borderId="29" xfId="3" applyNumberFormat="1" applyFont="1" applyFill="1" applyBorder="1" applyAlignment="1">
      <alignment horizontal="center" vertical="center"/>
    </xf>
    <xf numFmtId="167" fontId="4" fillId="4" borderId="30" xfId="3" applyNumberFormat="1" applyFont="1" applyFill="1" applyBorder="1" applyAlignment="1">
      <alignment horizontal="center" vertical="center"/>
    </xf>
    <xf numFmtId="167" fontId="4" fillId="4" borderId="31" xfId="3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8" fontId="5" fillId="3" borderId="16" xfId="2" applyNumberFormat="1" applyFont="1" applyFill="1" applyBorder="1" applyAlignment="1">
      <alignment horizontal="center" vertical="center" wrapText="1"/>
    </xf>
    <xf numFmtId="168" fontId="5" fillId="3" borderId="18" xfId="2" applyNumberFormat="1" applyFont="1" applyFill="1" applyBorder="1" applyAlignment="1">
      <alignment horizontal="center" vertical="center" wrapText="1"/>
    </xf>
    <xf numFmtId="168" fontId="5" fillId="3" borderId="16" xfId="6" applyNumberFormat="1" applyFont="1" applyFill="1" applyBorder="1" applyAlignment="1">
      <alignment horizontal="center" vertical="center" wrapText="1"/>
    </xf>
    <xf numFmtId="168" fontId="5" fillId="3" borderId="17" xfId="6" applyNumberFormat="1" applyFont="1" applyFill="1" applyBorder="1" applyAlignment="1">
      <alignment horizontal="center" vertical="center" wrapText="1"/>
    </xf>
    <xf numFmtId="168" fontId="5" fillId="3" borderId="18" xfId="6" applyNumberFormat="1" applyFont="1" applyFill="1" applyBorder="1" applyAlignment="1">
      <alignment horizontal="center" vertical="center" wrapText="1"/>
    </xf>
    <xf numFmtId="0" fontId="4" fillId="0" borderId="19" xfId="6" applyNumberFormat="1" applyFont="1" applyFill="1" applyBorder="1" applyAlignment="1">
      <alignment horizontal="center" vertical="center"/>
    </xf>
    <xf numFmtId="0" fontId="4" fillId="0" borderId="22" xfId="6" applyNumberFormat="1" applyFont="1" applyFill="1" applyBorder="1" applyAlignment="1">
      <alignment horizontal="center" vertical="center"/>
    </xf>
    <xf numFmtId="0" fontId="4" fillId="0" borderId="21" xfId="6" applyNumberFormat="1" applyFont="1" applyFill="1" applyBorder="1" applyAlignment="1">
      <alignment horizontal="center" vertical="center"/>
    </xf>
    <xf numFmtId="168" fontId="4" fillId="4" borderId="9" xfId="6" applyNumberFormat="1" applyFont="1" applyFill="1" applyBorder="1" applyAlignment="1">
      <alignment vertical="center" wrapText="1"/>
    </xf>
    <xf numFmtId="168" fontId="4" fillId="4" borderId="7" xfId="6" applyNumberFormat="1" applyFont="1" applyFill="1" applyBorder="1" applyAlignment="1">
      <alignment vertical="center" wrapText="1"/>
    </xf>
    <xf numFmtId="168" fontId="4" fillId="4" borderId="12" xfId="6" applyNumberFormat="1" applyFont="1" applyFill="1" applyBorder="1" applyAlignment="1">
      <alignment vertical="center" wrapText="1"/>
    </xf>
    <xf numFmtId="168" fontId="5" fillId="3" borderId="23" xfId="6" applyNumberFormat="1" applyFont="1" applyFill="1" applyBorder="1" applyAlignment="1">
      <alignment horizontal="center" vertical="center" wrapText="1"/>
    </xf>
    <xf numFmtId="168" fontId="5" fillId="3" borderId="24" xfId="6" applyNumberFormat="1" applyFont="1" applyFill="1" applyBorder="1" applyAlignment="1">
      <alignment horizontal="center" vertical="center" wrapText="1"/>
    </xf>
    <xf numFmtId="168" fontId="5" fillId="3" borderId="25" xfId="6" applyNumberFormat="1" applyFont="1" applyFill="1" applyBorder="1" applyAlignment="1">
      <alignment horizontal="center" vertical="center" wrapText="1"/>
    </xf>
    <xf numFmtId="0" fontId="4" fillId="0" borderId="8" xfId="6" applyNumberFormat="1" applyFont="1" applyFill="1" applyBorder="1" applyAlignment="1">
      <alignment horizontal="center" vertical="center"/>
    </xf>
    <xf numFmtId="0" fontId="4" fillId="0" borderId="11" xfId="6" applyNumberFormat="1" applyFont="1" applyFill="1" applyBorder="1" applyAlignment="1">
      <alignment horizontal="center" vertical="center"/>
    </xf>
    <xf numFmtId="0" fontId="4" fillId="0" borderId="10" xfId="6" applyNumberFormat="1" applyFont="1" applyFill="1" applyBorder="1" applyAlignment="1">
      <alignment horizontal="center" vertical="center"/>
    </xf>
    <xf numFmtId="168" fontId="5" fillId="0" borderId="3" xfId="2" applyNumberFormat="1" applyFont="1" applyFill="1" applyBorder="1" applyAlignment="1">
      <alignment horizontal="center" vertical="center"/>
    </xf>
    <xf numFmtId="168" fontId="5" fillId="0" borderId="14" xfId="2" applyNumberFormat="1" applyFont="1" applyFill="1" applyBorder="1" applyAlignment="1">
      <alignment horizontal="center" vertical="center"/>
    </xf>
    <xf numFmtId="168" fontId="5" fillId="0" borderId="13" xfId="2" applyNumberFormat="1" applyFont="1" applyFill="1" applyBorder="1" applyAlignment="1">
      <alignment horizontal="center" vertical="center" wrapText="1"/>
    </xf>
    <xf numFmtId="168" fontId="5" fillId="0" borderId="15" xfId="2" applyNumberFormat="1" applyFont="1" applyFill="1" applyBorder="1" applyAlignment="1">
      <alignment horizontal="center" vertical="center" wrapText="1"/>
    </xf>
    <xf numFmtId="168" fontId="5" fillId="0" borderId="4" xfId="2" applyNumberFormat="1" applyFont="1" applyFill="1" applyBorder="1" applyAlignment="1">
      <alignment horizontal="center" vertical="center" wrapText="1"/>
    </xf>
    <xf numFmtId="168" fontId="5" fillId="0" borderId="5" xfId="2" applyNumberFormat="1" applyFont="1" applyFill="1" applyBorder="1" applyAlignment="1">
      <alignment horizontal="center" vertical="center" wrapText="1"/>
    </xf>
    <xf numFmtId="167" fontId="5" fillId="0" borderId="27" xfId="3" applyNumberFormat="1" applyFont="1" applyFill="1" applyBorder="1" applyAlignment="1">
      <alignment horizontal="center" vertical="center"/>
    </xf>
    <xf numFmtId="167" fontId="5" fillId="0" borderId="28" xfId="3" applyNumberFormat="1" applyFont="1" applyFill="1" applyBorder="1" applyAlignment="1">
      <alignment horizontal="center" vertical="center"/>
    </xf>
    <xf numFmtId="168" fontId="5" fillId="3" borderId="23" xfId="2" applyNumberFormat="1" applyFont="1" applyFill="1" applyBorder="1" applyAlignment="1">
      <alignment horizontal="center" vertical="center" wrapText="1"/>
    </xf>
    <xf numFmtId="168" fontId="5" fillId="3" borderId="25" xfId="2" applyNumberFormat="1" applyFont="1" applyFill="1" applyBorder="1" applyAlignment="1">
      <alignment horizontal="center" vertical="center" wrapText="1"/>
    </xf>
    <xf numFmtId="10" fontId="5" fillId="3" borderId="4" xfId="6" applyNumberFormat="1" applyFont="1" applyFill="1" applyBorder="1" applyAlignment="1">
      <alignment horizontal="center" vertical="center"/>
    </xf>
    <xf numFmtId="10" fontId="5" fillId="3" borderId="5" xfId="6" applyNumberFormat="1" applyFont="1" applyFill="1" applyBorder="1" applyAlignment="1">
      <alignment horizontal="center" vertical="center"/>
    </xf>
    <xf numFmtId="164" fontId="5" fillId="3" borderId="13" xfId="2" applyNumberFormat="1" applyFont="1" applyFill="1" applyBorder="1" applyAlignment="1">
      <alignment horizontal="center" vertical="center" wrapText="1"/>
    </xf>
    <xf numFmtId="164" fontId="5" fillId="3" borderId="15" xfId="2" applyNumberFormat="1" applyFont="1" applyFill="1" applyBorder="1" applyAlignment="1">
      <alignment horizontal="center" vertical="center" wrapText="1"/>
    </xf>
    <xf numFmtId="37" fontId="5" fillId="0" borderId="4" xfId="5" applyNumberFormat="1" applyFont="1" applyFill="1" applyBorder="1" applyAlignment="1">
      <alignment horizontal="center" vertical="center"/>
    </xf>
    <xf numFmtId="37" fontId="5" fillId="0" borderId="1" xfId="5" applyNumberFormat="1" applyFont="1" applyFill="1" applyBorder="1" applyAlignment="1">
      <alignment horizontal="center" vertical="center"/>
    </xf>
    <xf numFmtId="168" fontId="5" fillId="3" borderId="4" xfId="2" applyNumberFormat="1" applyFont="1" applyFill="1" applyBorder="1" applyAlignment="1">
      <alignment horizontal="center" vertical="center" wrapText="1"/>
    </xf>
    <xf numFmtId="168" fontId="5" fillId="3" borderId="5" xfId="2" applyNumberFormat="1" applyFont="1" applyFill="1" applyBorder="1" applyAlignment="1">
      <alignment horizontal="center" vertical="center" wrapText="1"/>
    </xf>
    <xf numFmtId="168" fontId="5" fillId="0" borderId="5" xfId="2" applyNumberFormat="1" applyFont="1" applyFill="1" applyBorder="1" applyAlignment="1">
      <alignment horizontal="center" vertical="center"/>
    </xf>
    <xf numFmtId="2" fontId="5" fillId="3" borderId="13" xfId="4" applyNumberFormat="1" applyFont="1" applyFill="1" applyBorder="1" applyAlignment="1">
      <alignment horizontal="center" vertical="center" wrapText="1"/>
    </xf>
    <xf numFmtId="2" fontId="5" fillId="3" borderId="15" xfId="4" applyNumberFormat="1" applyFont="1" applyFill="1" applyBorder="1" applyAlignment="1">
      <alignment horizontal="center" vertical="center" wrapText="1"/>
    </xf>
    <xf numFmtId="168" fontId="5" fillId="0" borderId="9" xfId="2" applyNumberFormat="1" applyFont="1" applyFill="1" applyBorder="1" applyAlignment="1">
      <alignment horizontal="center" vertical="center"/>
    </xf>
    <xf numFmtId="168" fontId="3" fillId="0" borderId="9" xfId="2" applyNumberFormat="1" applyFont="1" applyBorder="1" applyAlignment="1">
      <alignment horizontal="center" vertical="center"/>
    </xf>
    <xf numFmtId="0" fontId="5" fillId="0" borderId="4" xfId="4" applyNumberFormat="1" applyFont="1" applyFill="1" applyBorder="1" applyAlignment="1">
      <alignment horizontal="center" vertical="center" wrapText="1"/>
    </xf>
    <xf numFmtId="0" fontId="5" fillId="0" borderId="5" xfId="4" applyNumberFormat="1" applyFont="1" applyFill="1" applyBorder="1" applyAlignment="1">
      <alignment horizontal="center" vertical="center" wrapText="1"/>
    </xf>
    <xf numFmtId="37" fontId="4" fillId="0" borderId="4" xfId="5" applyNumberFormat="1" applyFont="1" applyFill="1" applyBorder="1" applyAlignment="1">
      <alignment horizontal="center" vertical="center"/>
    </xf>
    <xf numFmtId="37" fontId="4" fillId="0" borderId="5" xfId="5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168" fontId="5" fillId="3" borderId="19" xfId="2" applyNumberFormat="1" applyFont="1" applyFill="1" applyBorder="1" applyAlignment="1">
      <alignment horizontal="center" vertical="center" wrapText="1"/>
    </xf>
    <xf numFmtId="168" fontId="5" fillId="3" borderId="2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6" xfId="2" applyNumberFormat="1" applyFont="1" applyFill="1" applyBorder="1" applyAlignment="1">
      <alignment horizontal="center" vertical="center" wrapText="1"/>
    </xf>
    <xf numFmtId="168" fontId="5" fillId="3" borderId="2" xfId="2" applyNumberFormat="1" applyFont="1" applyFill="1" applyBorder="1" applyAlignment="1">
      <alignment horizontal="center" vertical="center" wrapText="1"/>
    </xf>
    <xf numFmtId="37" fontId="4" fillId="0" borderId="1" xfId="5" applyNumberFormat="1" applyFont="1" applyFill="1" applyBorder="1" applyAlignment="1">
      <alignment horizontal="center" vertical="center"/>
    </xf>
    <xf numFmtId="37" fontId="5" fillId="0" borderId="5" xfId="5" applyNumberFormat="1" applyFont="1" applyFill="1" applyBorder="1" applyAlignment="1">
      <alignment horizontal="center" vertical="center"/>
    </xf>
    <xf numFmtId="10" fontId="5" fillId="3" borderId="1" xfId="6" applyNumberFormat="1" applyFont="1" applyFill="1" applyBorder="1" applyAlignment="1">
      <alignment horizontal="center" vertical="center"/>
    </xf>
    <xf numFmtId="167" fontId="5" fillId="0" borderId="4" xfId="3" applyNumberFormat="1" applyFont="1" applyFill="1" applyBorder="1" applyAlignment="1">
      <alignment horizontal="center" vertical="center"/>
    </xf>
    <xf numFmtId="167" fontId="5" fillId="0" borderId="5" xfId="3" applyNumberFormat="1" applyFont="1" applyFill="1" applyBorder="1" applyAlignment="1">
      <alignment horizontal="center" vertical="center"/>
    </xf>
  </cellXfs>
  <cellStyles count="13">
    <cellStyle name="Millares" xfId="1" builtinId="3"/>
    <cellStyle name="Millares 2" xfId="7"/>
    <cellStyle name="Millares 3" xfId="4"/>
    <cellStyle name="Moneda 2" xfId="5"/>
    <cellStyle name="Normal" xfId="0" builtinId="0"/>
    <cellStyle name="Normal 2" xfId="6"/>
    <cellStyle name="Normal 3" xfId="8"/>
    <cellStyle name="Normal 4" xfId="2"/>
    <cellStyle name="Normal 9" xfId="10"/>
    <cellStyle name="Porcentaje" xfId="12" builtinId="5"/>
    <cellStyle name="Porcentaje 2" xfId="3"/>
    <cellStyle name="Porcentual 2" xfId="9"/>
    <cellStyle name="Porcentual 9" xfId="11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zoomScale="90" zoomScaleNormal="90" workbookViewId="0">
      <pane xSplit="1" ySplit="3" topLeftCell="B35" activePane="bottomRight" state="frozen"/>
      <selection pane="topRight" activeCell="B1" sqref="B1"/>
      <selection pane="bottomLeft" activeCell="A4" sqref="A4"/>
      <selection pane="bottomRight" activeCell="A37" sqref="A37:A39"/>
    </sheetView>
  </sheetViews>
  <sheetFormatPr baseColWidth="10" defaultRowHeight="15" x14ac:dyDescent="0.25"/>
  <cols>
    <col min="1" max="1" width="4.42578125" bestFit="1" customWidth="1"/>
    <col min="2" max="2" width="26.42578125" customWidth="1"/>
    <col min="3" max="3" width="12" customWidth="1"/>
    <col min="4" max="4" width="22.85546875" customWidth="1"/>
    <col min="5" max="5" width="7.140625" bestFit="1" customWidth="1"/>
    <col min="6" max="6" width="11.7109375" customWidth="1"/>
    <col min="7" max="7" width="15.85546875" customWidth="1"/>
    <col min="8" max="8" width="98.140625" customWidth="1"/>
  </cols>
  <sheetData>
    <row r="1" spans="1:8" ht="34.5" customHeight="1" thickBot="1" x14ac:dyDescent="0.3">
      <c r="F1" s="52" t="s">
        <v>42</v>
      </c>
      <c r="G1" s="52" t="s">
        <v>43</v>
      </c>
    </row>
    <row r="2" spans="1:8" ht="15" customHeight="1" x14ac:dyDescent="0.25">
      <c r="A2" s="82" t="s">
        <v>7</v>
      </c>
      <c r="B2" s="84" t="s">
        <v>8</v>
      </c>
      <c r="C2" s="86" t="s">
        <v>21</v>
      </c>
      <c r="D2" s="86" t="s">
        <v>9</v>
      </c>
      <c r="E2" s="88" t="s">
        <v>10</v>
      </c>
      <c r="F2" s="90" t="s">
        <v>15</v>
      </c>
      <c r="G2" s="65" t="s">
        <v>15</v>
      </c>
      <c r="H2" s="65" t="s">
        <v>161</v>
      </c>
    </row>
    <row r="3" spans="1:8" ht="15.75" thickBot="1" x14ac:dyDescent="0.3">
      <c r="A3" s="83"/>
      <c r="B3" s="85"/>
      <c r="C3" s="87"/>
      <c r="D3" s="87"/>
      <c r="E3" s="89"/>
      <c r="F3" s="91"/>
      <c r="G3" s="66"/>
      <c r="H3" s="66"/>
    </row>
    <row r="4" spans="1:8" ht="25.5" x14ac:dyDescent="0.25">
      <c r="A4" s="79">
        <v>1</v>
      </c>
      <c r="B4" s="73" t="s">
        <v>45</v>
      </c>
      <c r="C4" s="73">
        <v>1</v>
      </c>
      <c r="D4" s="47" t="s">
        <v>46</v>
      </c>
      <c r="E4" s="53">
        <v>0.6</v>
      </c>
      <c r="F4" s="76" t="s">
        <v>162</v>
      </c>
      <c r="G4" s="67" t="s">
        <v>162</v>
      </c>
      <c r="H4" s="56"/>
    </row>
    <row r="5" spans="1:8" ht="15.75" thickBot="1" x14ac:dyDescent="0.3">
      <c r="A5" s="81"/>
      <c r="B5" s="74"/>
      <c r="C5" s="74"/>
      <c r="D5" s="32" t="s">
        <v>47</v>
      </c>
      <c r="E5" s="54">
        <v>0.4</v>
      </c>
      <c r="F5" s="77"/>
      <c r="G5" s="68"/>
      <c r="H5" s="57"/>
    </row>
    <row r="6" spans="1:8" ht="25.5" x14ac:dyDescent="0.25">
      <c r="A6" s="79">
        <v>2</v>
      </c>
      <c r="B6" s="73" t="s">
        <v>52</v>
      </c>
      <c r="C6" s="73">
        <v>1</v>
      </c>
      <c r="D6" s="47" t="s">
        <v>53</v>
      </c>
      <c r="E6" s="53">
        <v>0.6</v>
      </c>
      <c r="F6" s="76" t="s">
        <v>162</v>
      </c>
      <c r="G6" s="67" t="s">
        <v>162</v>
      </c>
      <c r="H6" s="56"/>
    </row>
    <row r="7" spans="1:8" ht="15.75" thickBot="1" x14ac:dyDescent="0.3">
      <c r="A7" s="80"/>
      <c r="B7" s="75"/>
      <c r="C7" s="75"/>
      <c r="D7" s="37" t="s">
        <v>54</v>
      </c>
      <c r="E7" s="55">
        <v>0.4</v>
      </c>
      <c r="F7" s="78"/>
      <c r="G7" s="69"/>
      <c r="H7" s="57"/>
    </row>
    <row r="8" spans="1:8" x14ac:dyDescent="0.25">
      <c r="A8" s="70">
        <v>3</v>
      </c>
      <c r="B8" s="73" t="s">
        <v>57</v>
      </c>
      <c r="C8" s="73">
        <v>1</v>
      </c>
      <c r="D8" s="27" t="s">
        <v>61</v>
      </c>
      <c r="E8" s="53">
        <v>0.65</v>
      </c>
      <c r="F8" s="76" t="s">
        <v>162</v>
      </c>
      <c r="G8" s="67" t="s">
        <v>162</v>
      </c>
      <c r="H8" s="56"/>
    </row>
    <row r="9" spans="1:8" x14ac:dyDescent="0.25">
      <c r="A9" s="71"/>
      <c r="B9" s="74"/>
      <c r="C9" s="74"/>
      <c r="D9" s="32" t="s">
        <v>58</v>
      </c>
      <c r="E9" s="54">
        <v>0.25</v>
      </c>
      <c r="F9" s="77"/>
      <c r="G9" s="68"/>
      <c r="H9" s="58"/>
    </row>
    <row r="10" spans="1:8" ht="15.75" thickBot="1" x14ac:dyDescent="0.3">
      <c r="A10" s="72"/>
      <c r="B10" s="75"/>
      <c r="C10" s="75"/>
      <c r="D10" s="37" t="s">
        <v>59</v>
      </c>
      <c r="E10" s="55">
        <v>0.1</v>
      </c>
      <c r="F10" s="78"/>
      <c r="G10" s="69"/>
      <c r="H10" s="57"/>
    </row>
    <row r="11" spans="1:8" ht="25.5" x14ac:dyDescent="0.25">
      <c r="A11" s="70">
        <v>4</v>
      </c>
      <c r="B11" s="73" t="s">
        <v>64</v>
      </c>
      <c r="C11" s="73">
        <v>1</v>
      </c>
      <c r="D11" s="47" t="s">
        <v>65</v>
      </c>
      <c r="E11" s="53">
        <v>0.51</v>
      </c>
      <c r="F11" s="76" t="s">
        <v>162</v>
      </c>
      <c r="G11" s="67" t="s">
        <v>162</v>
      </c>
      <c r="H11" s="56"/>
    </row>
    <row r="12" spans="1:8" ht="26.25" thickBot="1" x14ac:dyDescent="0.3">
      <c r="A12" s="72"/>
      <c r="B12" s="75"/>
      <c r="C12" s="75"/>
      <c r="D12" s="49" t="s">
        <v>66</v>
      </c>
      <c r="E12" s="55">
        <v>0.49</v>
      </c>
      <c r="F12" s="78"/>
      <c r="G12" s="69"/>
      <c r="H12" s="57"/>
    </row>
    <row r="13" spans="1:8" x14ac:dyDescent="0.25">
      <c r="A13" s="70">
        <v>5</v>
      </c>
      <c r="B13" s="73" t="s">
        <v>69</v>
      </c>
      <c r="C13" s="73">
        <v>1</v>
      </c>
      <c r="D13" s="27" t="s">
        <v>70</v>
      </c>
      <c r="E13" s="53">
        <v>0.65</v>
      </c>
      <c r="F13" s="76" t="s">
        <v>162</v>
      </c>
      <c r="G13" s="67" t="s">
        <v>162</v>
      </c>
      <c r="H13" s="56"/>
    </row>
    <row r="14" spans="1:8" ht="15.75" thickBot="1" x14ac:dyDescent="0.3">
      <c r="A14" s="72"/>
      <c r="B14" s="75"/>
      <c r="C14" s="75"/>
      <c r="D14" s="37" t="s">
        <v>71</v>
      </c>
      <c r="E14" s="55">
        <v>0.35</v>
      </c>
      <c r="F14" s="78"/>
      <c r="G14" s="69"/>
      <c r="H14" s="57"/>
    </row>
    <row r="15" spans="1:8" x14ac:dyDescent="0.25">
      <c r="A15" s="70">
        <v>6</v>
      </c>
      <c r="B15" s="73" t="s">
        <v>74</v>
      </c>
      <c r="C15" s="73">
        <v>1</v>
      </c>
      <c r="D15" s="27" t="s">
        <v>75</v>
      </c>
      <c r="E15" s="53">
        <v>0.51</v>
      </c>
      <c r="F15" s="76" t="s">
        <v>162</v>
      </c>
      <c r="G15" s="67" t="s">
        <v>162</v>
      </c>
      <c r="H15" s="56"/>
    </row>
    <row r="16" spans="1:8" ht="26.25" thickBot="1" x14ac:dyDescent="0.3">
      <c r="A16" s="72"/>
      <c r="B16" s="75"/>
      <c r="C16" s="75"/>
      <c r="D16" s="49" t="s">
        <v>76</v>
      </c>
      <c r="E16" s="55">
        <v>0.49</v>
      </c>
      <c r="F16" s="78"/>
      <c r="G16" s="69"/>
      <c r="H16" s="57"/>
    </row>
    <row r="17" spans="1:8" x14ac:dyDescent="0.25">
      <c r="A17" s="70">
        <v>7</v>
      </c>
      <c r="B17" s="73" t="s">
        <v>79</v>
      </c>
      <c r="C17" s="73">
        <v>1</v>
      </c>
      <c r="D17" s="27" t="s">
        <v>80</v>
      </c>
      <c r="E17" s="53">
        <v>0.51</v>
      </c>
      <c r="F17" s="76" t="s">
        <v>162</v>
      </c>
      <c r="G17" s="67" t="s">
        <v>162</v>
      </c>
      <c r="H17" s="56"/>
    </row>
    <row r="18" spans="1:8" ht="15.75" thickBot="1" x14ac:dyDescent="0.3">
      <c r="A18" s="72"/>
      <c r="B18" s="75"/>
      <c r="C18" s="75"/>
      <c r="D18" s="37" t="s">
        <v>81</v>
      </c>
      <c r="E18" s="55">
        <v>0.49</v>
      </c>
      <c r="F18" s="78"/>
      <c r="G18" s="69"/>
      <c r="H18" s="57"/>
    </row>
    <row r="19" spans="1:8" ht="25.5" x14ac:dyDescent="0.25">
      <c r="A19" s="70">
        <v>8</v>
      </c>
      <c r="B19" s="73" t="s">
        <v>84</v>
      </c>
      <c r="C19" s="73">
        <v>1</v>
      </c>
      <c r="D19" s="47" t="s">
        <v>85</v>
      </c>
      <c r="E19" s="53">
        <v>0.7</v>
      </c>
      <c r="F19" s="76" t="s">
        <v>162</v>
      </c>
      <c r="G19" s="67" t="s">
        <v>162</v>
      </c>
      <c r="H19" s="56"/>
    </row>
    <row r="20" spans="1:8" ht="15.75" thickBot="1" x14ac:dyDescent="0.3">
      <c r="A20" s="72"/>
      <c r="B20" s="75"/>
      <c r="C20" s="75"/>
      <c r="D20" s="37" t="s">
        <v>86</v>
      </c>
      <c r="E20" s="55">
        <v>0.3</v>
      </c>
      <c r="F20" s="78"/>
      <c r="G20" s="69"/>
      <c r="H20" s="57"/>
    </row>
    <row r="21" spans="1:8" x14ac:dyDescent="0.25">
      <c r="A21" s="70">
        <v>9</v>
      </c>
      <c r="B21" s="73" t="s">
        <v>89</v>
      </c>
      <c r="C21" s="73">
        <v>1</v>
      </c>
      <c r="D21" s="27" t="s">
        <v>90</v>
      </c>
      <c r="E21" s="53">
        <v>0.6</v>
      </c>
      <c r="F21" s="76" t="s">
        <v>162</v>
      </c>
      <c r="G21" s="67" t="s">
        <v>162</v>
      </c>
      <c r="H21" s="56"/>
    </row>
    <row r="22" spans="1:8" ht="15.75" thickBot="1" x14ac:dyDescent="0.3">
      <c r="A22" s="72"/>
      <c r="B22" s="75"/>
      <c r="C22" s="75"/>
      <c r="D22" s="37" t="s">
        <v>91</v>
      </c>
      <c r="E22" s="55">
        <v>0.4</v>
      </c>
      <c r="F22" s="78"/>
      <c r="G22" s="69"/>
      <c r="H22" s="57"/>
    </row>
    <row r="23" spans="1:8" ht="25.5" x14ac:dyDescent="0.25">
      <c r="A23" s="70">
        <v>10</v>
      </c>
      <c r="B23" s="73" t="s">
        <v>94</v>
      </c>
      <c r="C23" s="73">
        <v>1</v>
      </c>
      <c r="D23" s="47" t="s">
        <v>95</v>
      </c>
      <c r="E23" s="53">
        <v>0.51</v>
      </c>
      <c r="F23" s="76" t="s">
        <v>162</v>
      </c>
      <c r="G23" s="67" t="s">
        <v>162</v>
      </c>
      <c r="H23" s="56"/>
    </row>
    <row r="24" spans="1:8" ht="15.75" thickBot="1" x14ac:dyDescent="0.3">
      <c r="A24" s="72"/>
      <c r="B24" s="75"/>
      <c r="C24" s="75"/>
      <c r="D24" s="37" t="s">
        <v>96</v>
      </c>
      <c r="E24" s="55">
        <v>0.49</v>
      </c>
      <c r="F24" s="78"/>
      <c r="G24" s="69"/>
      <c r="H24" s="57"/>
    </row>
    <row r="25" spans="1:8" ht="38.25" x14ac:dyDescent="0.25">
      <c r="A25" s="70">
        <v>11</v>
      </c>
      <c r="B25" s="73" t="s">
        <v>99</v>
      </c>
      <c r="C25" s="73">
        <v>1</v>
      </c>
      <c r="D25" s="47" t="s">
        <v>100</v>
      </c>
      <c r="E25" s="53">
        <v>0.51</v>
      </c>
      <c r="F25" s="76" t="s">
        <v>162</v>
      </c>
      <c r="G25" s="67" t="s">
        <v>162</v>
      </c>
      <c r="H25" s="62"/>
    </row>
    <row r="26" spans="1:8" x14ac:dyDescent="0.25">
      <c r="A26" s="71"/>
      <c r="B26" s="74"/>
      <c r="C26" s="74"/>
      <c r="D26" s="32" t="s">
        <v>101</v>
      </c>
      <c r="E26" s="54">
        <v>0.25</v>
      </c>
      <c r="F26" s="77"/>
      <c r="G26" s="68"/>
      <c r="H26" s="63"/>
    </row>
    <row r="27" spans="1:8" ht="15.75" thickBot="1" x14ac:dyDescent="0.3">
      <c r="A27" s="72"/>
      <c r="B27" s="75"/>
      <c r="C27" s="75"/>
      <c r="D27" s="37" t="s">
        <v>102</v>
      </c>
      <c r="E27" s="55">
        <v>0.24</v>
      </c>
      <c r="F27" s="78"/>
      <c r="G27" s="69"/>
      <c r="H27" s="64"/>
    </row>
    <row r="28" spans="1:8" ht="25.5" x14ac:dyDescent="0.25">
      <c r="A28" s="70">
        <v>12</v>
      </c>
      <c r="B28" s="73" t="s">
        <v>106</v>
      </c>
      <c r="C28" s="73">
        <v>1</v>
      </c>
      <c r="D28" s="47" t="s">
        <v>107</v>
      </c>
      <c r="E28" s="53">
        <v>0.51</v>
      </c>
      <c r="F28" s="76" t="s">
        <v>162</v>
      </c>
      <c r="G28" s="67" t="s">
        <v>162</v>
      </c>
      <c r="H28" s="56"/>
    </row>
    <row r="29" spans="1:8" ht="15.75" thickBot="1" x14ac:dyDescent="0.3">
      <c r="A29" s="72"/>
      <c r="B29" s="75"/>
      <c r="C29" s="75"/>
      <c r="D29" s="37" t="s">
        <v>108</v>
      </c>
      <c r="E29" s="55">
        <v>0.49</v>
      </c>
      <c r="F29" s="78"/>
      <c r="G29" s="69"/>
      <c r="H29" s="57"/>
    </row>
    <row r="30" spans="1:8" x14ac:dyDescent="0.25">
      <c r="A30" s="70">
        <v>13</v>
      </c>
      <c r="B30" s="73" t="s">
        <v>111</v>
      </c>
      <c r="C30" s="73">
        <v>1</v>
      </c>
      <c r="D30" s="27" t="s">
        <v>112</v>
      </c>
      <c r="E30" s="53">
        <v>0.51</v>
      </c>
      <c r="F30" s="76" t="s">
        <v>162</v>
      </c>
      <c r="G30" s="67" t="s">
        <v>162</v>
      </c>
      <c r="H30" s="56"/>
    </row>
    <row r="31" spans="1:8" ht="15.75" thickBot="1" x14ac:dyDescent="0.3">
      <c r="A31" s="72"/>
      <c r="B31" s="75"/>
      <c r="C31" s="75"/>
      <c r="D31" s="37" t="s">
        <v>113</v>
      </c>
      <c r="E31" s="55">
        <v>0.49</v>
      </c>
      <c r="F31" s="78"/>
      <c r="G31" s="69"/>
      <c r="H31" s="57"/>
    </row>
    <row r="32" spans="1:8" x14ac:dyDescent="0.25">
      <c r="A32" s="70">
        <v>14</v>
      </c>
      <c r="B32" s="73" t="s">
        <v>116</v>
      </c>
      <c r="C32" s="73">
        <v>1</v>
      </c>
      <c r="D32" s="27" t="s">
        <v>122</v>
      </c>
      <c r="E32" s="53">
        <v>0.51</v>
      </c>
      <c r="F32" s="76" t="s">
        <v>162</v>
      </c>
      <c r="G32" s="67" t="s">
        <v>162</v>
      </c>
      <c r="H32" s="62"/>
    </row>
    <row r="33" spans="1:8" x14ac:dyDescent="0.25">
      <c r="A33" s="71"/>
      <c r="B33" s="74"/>
      <c r="C33" s="74"/>
      <c r="D33" s="32" t="s">
        <v>117</v>
      </c>
      <c r="E33" s="54">
        <v>0.25</v>
      </c>
      <c r="F33" s="77"/>
      <c r="G33" s="68"/>
      <c r="H33" s="63"/>
    </row>
    <row r="34" spans="1:8" ht="15.75" thickBot="1" x14ac:dyDescent="0.3">
      <c r="A34" s="72"/>
      <c r="B34" s="75"/>
      <c r="C34" s="75"/>
      <c r="D34" s="37" t="s">
        <v>118</v>
      </c>
      <c r="E34" s="55">
        <v>0.24</v>
      </c>
      <c r="F34" s="78"/>
      <c r="G34" s="69"/>
      <c r="H34" s="64"/>
    </row>
    <row r="35" spans="1:8" x14ac:dyDescent="0.25">
      <c r="A35" s="70">
        <v>15</v>
      </c>
      <c r="B35" s="73" t="s">
        <v>130</v>
      </c>
      <c r="C35" s="73">
        <v>1</v>
      </c>
      <c r="D35" s="27" t="s">
        <v>131</v>
      </c>
      <c r="E35" s="53">
        <v>0.65</v>
      </c>
      <c r="F35" s="76" t="s">
        <v>162</v>
      </c>
      <c r="G35" s="67" t="s">
        <v>162</v>
      </c>
      <c r="H35" s="56"/>
    </row>
    <row r="36" spans="1:8" ht="15.75" thickBot="1" x14ac:dyDescent="0.3">
      <c r="A36" s="72"/>
      <c r="B36" s="75"/>
      <c r="C36" s="75"/>
      <c r="D36" s="37" t="s">
        <v>132</v>
      </c>
      <c r="E36" s="55">
        <v>0.35</v>
      </c>
      <c r="F36" s="78"/>
      <c r="G36" s="69"/>
      <c r="H36" s="57"/>
    </row>
    <row r="37" spans="1:8" ht="45" customHeight="1" x14ac:dyDescent="0.25">
      <c r="A37" s="70">
        <v>16</v>
      </c>
      <c r="B37" s="73" t="s">
        <v>135</v>
      </c>
      <c r="C37" s="73">
        <v>1</v>
      </c>
      <c r="D37" s="47" t="s">
        <v>136</v>
      </c>
      <c r="E37" s="53">
        <v>0.51</v>
      </c>
      <c r="F37" s="76" t="s">
        <v>162</v>
      </c>
      <c r="G37" s="67" t="s">
        <v>162</v>
      </c>
      <c r="H37" s="59"/>
    </row>
    <row r="38" spans="1:8" x14ac:dyDescent="0.25">
      <c r="A38" s="71"/>
      <c r="B38" s="74"/>
      <c r="C38" s="74"/>
      <c r="D38" s="32" t="s">
        <v>137</v>
      </c>
      <c r="E38" s="54">
        <v>0.25</v>
      </c>
      <c r="F38" s="77"/>
      <c r="G38" s="68"/>
      <c r="H38" s="60"/>
    </row>
    <row r="39" spans="1:8" ht="15.75" thickBot="1" x14ac:dyDescent="0.3">
      <c r="A39" s="72"/>
      <c r="B39" s="75"/>
      <c r="C39" s="75"/>
      <c r="D39" s="37" t="s">
        <v>138</v>
      </c>
      <c r="E39" s="55">
        <v>0.24</v>
      </c>
      <c r="F39" s="78"/>
      <c r="G39" s="69"/>
      <c r="H39" s="61"/>
    </row>
    <row r="40" spans="1:8" ht="25.5" x14ac:dyDescent="0.25">
      <c r="A40" s="70">
        <v>17</v>
      </c>
      <c r="B40" s="73" t="s">
        <v>123</v>
      </c>
      <c r="C40" s="73">
        <v>1</v>
      </c>
      <c r="D40" s="47" t="s">
        <v>124</v>
      </c>
      <c r="E40" s="53">
        <v>0.51</v>
      </c>
      <c r="F40" s="76" t="s">
        <v>162</v>
      </c>
      <c r="G40" s="67" t="s">
        <v>162</v>
      </c>
      <c r="H40" s="56"/>
    </row>
    <row r="41" spans="1:8" x14ac:dyDescent="0.25">
      <c r="A41" s="71"/>
      <c r="B41" s="74"/>
      <c r="C41" s="74"/>
      <c r="D41" s="32" t="s">
        <v>125</v>
      </c>
      <c r="E41" s="54">
        <v>0.2</v>
      </c>
      <c r="F41" s="77"/>
      <c r="G41" s="68"/>
      <c r="H41" s="58"/>
    </row>
    <row r="42" spans="1:8" ht="15.75" thickBot="1" x14ac:dyDescent="0.3">
      <c r="A42" s="72"/>
      <c r="B42" s="75"/>
      <c r="C42" s="75"/>
      <c r="D42" s="37" t="s">
        <v>126</v>
      </c>
      <c r="E42" s="55">
        <v>0.28999999999999998</v>
      </c>
      <c r="F42" s="78"/>
      <c r="G42" s="69"/>
      <c r="H42" s="57"/>
    </row>
    <row r="43" spans="1:8" ht="25.5" x14ac:dyDescent="0.25">
      <c r="A43" s="70">
        <v>18</v>
      </c>
      <c r="B43" s="73" t="s">
        <v>142</v>
      </c>
      <c r="C43" s="73">
        <v>1</v>
      </c>
      <c r="D43" s="47" t="s">
        <v>143</v>
      </c>
      <c r="E43" s="53">
        <v>0.67</v>
      </c>
      <c r="F43" s="76" t="s">
        <v>162</v>
      </c>
      <c r="G43" s="67" t="s">
        <v>162</v>
      </c>
      <c r="H43" s="56"/>
    </row>
    <row r="44" spans="1:8" ht="15.75" thickBot="1" x14ac:dyDescent="0.3">
      <c r="A44" s="72"/>
      <c r="B44" s="75"/>
      <c r="C44" s="75"/>
      <c r="D44" s="37" t="s">
        <v>146</v>
      </c>
      <c r="E44" s="55">
        <v>0.33</v>
      </c>
      <c r="F44" s="78"/>
      <c r="G44" s="69"/>
      <c r="H44" s="57"/>
    </row>
    <row r="45" spans="1:8" ht="25.5" x14ac:dyDescent="0.25">
      <c r="A45" s="70">
        <v>19</v>
      </c>
      <c r="B45" s="73" t="s">
        <v>147</v>
      </c>
      <c r="C45" s="73">
        <v>1</v>
      </c>
      <c r="D45" s="47" t="s">
        <v>148</v>
      </c>
      <c r="E45" s="53">
        <v>0.51</v>
      </c>
      <c r="F45" s="76" t="s">
        <v>162</v>
      </c>
      <c r="G45" s="67" t="s">
        <v>162</v>
      </c>
      <c r="H45" s="56"/>
    </row>
    <row r="46" spans="1:8" ht="25.5" x14ac:dyDescent="0.25">
      <c r="A46" s="71"/>
      <c r="B46" s="74"/>
      <c r="C46" s="74"/>
      <c r="D46" s="51" t="s">
        <v>149</v>
      </c>
      <c r="E46" s="54">
        <v>0.24</v>
      </c>
      <c r="F46" s="77"/>
      <c r="G46" s="68"/>
      <c r="H46" s="58"/>
    </row>
    <row r="47" spans="1:8" ht="15.75" thickBot="1" x14ac:dyDescent="0.3">
      <c r="A47" s="72"/>
      <c r="B47" s="75"/>
      <c r="C47" s="75"/>
      <c r="D47" s="37" t="s">
        <v>150</v>
      </c>
      <c r="E47" s="55">
        <v>0.25</v>
      </c>
      <c r="F47" s="78"/>
      <c r="G47" s="69"/>
      <c r="H47" s="57"/>
    </row>
    <row r="48" spans="1:8" x14ac:dyDescent="0.25">
      <c r="A48" s="70">
        <v>20</v>
      </c>
      <c r="B48" s="73" t="s">
        <v>154</v>
      </c>
      <c r="C48" s="73">
        <v>1</v>
      </c>
      <c r="D48" s="27" t="s">
        <v>155</v>
      </c>
      <c r="E48" s="53">
        <v>0.51</v>
      </c>
      <c r="F48" s="76" t="s">
        <v>162</v>
      </c>
      <c r="G48" s="67" t="s">
        <v>162</v>
      </c>
      <c r="H48" s="56"/>
    </row>
    <row r="49" spans="1:8" x14ac:dyDescent="0.25">
      <c r="A49" s="71"/>
      <c r="B49" s="74"/>
      <c r="C49" s="74"/>
      <c r="D49" s="32" t="s">
        <v>156</v>
      </c>
      <c r="E49" s="54">
        <v>0.25</v>
      </c>
      <c r="F49" s="77"/>
      <c r="G49" s="68"/>
      <c r="H49" s="58"/>
    </row>
    <row r="50" spans="1:8" ht="15.75" thickBot="1" x14ac:dyDescent="0.3">
      <c r="A50" s="72"/>
      <c r="B50" s="75"/>
      <c r="C50" s="75"/>
      <c r="D50" s="37" t="s">
        <v>157</v>
      </c>
      <c r="E50" s="55">
        <v>0.24</v>
      </c>
      <c r="F50" s="78"/>
      <c r="G50" s="69"/>
      <c r="H50" s="57"/>
    </row>
  </sheetData>
  <mergeCells count="128">
    <mergeCell ref="A2:A3"/>
    <mergeCell ref="B2:B3"/>
    <mergeCell ref="C2:C3"/>
    <mergeCell ref="D2:D3"/>
    <mergeCell ref="E2:E3"/>
    <mergeCell ref="F2:F3"/>
    <mergeCell ref="A11:A12"/>
    <mergeCell ref="B11:B12"/>
    <mergeCell ref="C11:C12"/>
    <mergeCell ref="F11:F12"/>
    <mergeCell ref="A13:A14"/>
    <mergeCell ref="B13:B14"/>
    <mergeCell ref="C13:C14"/>
    <mergeCell ref="F13:F14"/>
    <mergeCell ref="F4:F5"/>
    <mergeCell ref="A8:A10"/>
    <mergeCell ref="B8:B10"/>
    <mergeCell ref="C8:C10"/>
    <mergeCell ref="F8:F10"/>
    <mergeCell ref="A6:A7"/>
    <mergeCell ref="B6:B7"/>
    <mergeCell ref="C6:C7"/>
    <mergeCell ref="F6:F7"/>
    <mergeCell ref="A4:A5"/>
    <mergeCell ref="B4:B5"/>
    <mergeCell ref="C4:C5"/>
    <mergeCell ref="A19:A20"/>
    <mergeCell ref="B19:B20"/>
    <mergeCell ref="C19:C20"/>
    <mergeCell ref="F19:F20"/>
    <mergeCell ref="A21:A22"/>
    <mergeCell ref="B21:B22"/>
    <mergeCell ref="C21:C22"/>
    <mergeCell ref="F21:F22"/>
    <mergeCell ref="G13:G14"/>
    <mergeCell ref="G15:G16"/>
    <mergeCell ref="A17:A18"/>
    <mergeCell ref="B17:B18"/>
    <mergeCell ref="C17:C18"/>
    <mergeCell ref="F17:F18"/>
    <mergeCell ref="A15:A16"/>
    <mergeCell ref="B15:B16"/>
    <mergeCell ref="C15:C16"/>
    <mergeCell ref="F15:F16"/>
    <mergeCell ref="G17:G18"/>
    <mergeCell ref="A28:A29"/>
    <mergeCell ref="B28:B29"/>
    <mergeCell ref="C28:C29"/>
    <mergeCell ref="F28:F29"/>
    <mergeCell ref="A30:A31"/>
    <mergeCell ref="B30:B31"/>
    <mergeCell ref="C30:C31"/>
    <mergeCell ref="F30:F31"/>
    <mergeCell ref="G21:G22"/>
    <mergeCell ref="G23:G24"/>
    <mergeCell ref="A25:A27"/>
    <mergeCell ref="B25:B27"/>
    <mergeCell ref="C25:C27"/>
    <mergeCell ref="F25:F27"/>
    <mergeCell ref="A23:A24"/>
    <mergeCell ref="B23:B24"/>
    <mergeCell ref="C23:C24"/>
    <mergeCell ref="F23:F24"/>
    <mergeCell ref="G25:G27"/>
    <mergeCell ref="A37:A39"/>
    <mergeCell ref="B37:B39"/>
    <mergeCell ref="C37:C39"/>
    <mergeCell ref="F37:F39"/>
    <mergeCell ref="A40:A42"/>
    <mergeCell ref="B40:B42"/>
    <mergeCell ref="C40:C42"/>
    <mergeCell ref="F40:F42"/>
    <mergeCell ref="G30:G31"/>
    <mergeCell ref="G32:G34"/>
    <mergeCell ref="A35:A36"/>
    <mergeCell ref="B35:B36"/>
    <mergeCell ref="C35:C36"/>
    <mergeCell ref="F35:F36"/>
    <mergeCell ref="A32:A34"/>
    <mergeCell ref="B32:B34"/>
    <mergeCell ref="C32:C34"/>
    <mergeCell ref="F32:F34"/>
    <mergeCell ref="G35:G36"/>
    <mergeCell ref="A48:A50"/>
    <mergeCell ref="B48:B50"/>
    <mergeCell ref="C48:C50"/>
    <mergeCell ref="F48:F50"/>
    <mergeCell ref="G48:G50"/>
    <mergeCell ref="G40:G42"/>
    <mergeCell ref="G43:G44"/>
    <mergeCell ref="A45:A47"/>
    <mergeCell ref="B45:B47"/>
    <mergeCell ref="C45:C47"/>
    <mergeCell ref="F45:F47"/>
    <mergeCell ref="A43:A44"/>
    <mergeCell ref="B43:B44"/>
    <mergeCell ref="C43:C44"/>
    <mergeCell ref="F43:F44"/>
    <mergeCell ref="G45:G47"/>
    <mergeCell ref="H2:H3"/>
    <mergeCell ref="H6:H7"/>
    <mergeCell ref="H4:H5"/>
    <mergeCell ref="H8:H10"/>
    <mergeCell ref="H11:H12"/>
    <mergeCell ref="H13:H14"/>
    <mergeCell ref="H15:H16"/>
    <mergeCell ref="H17:H18"/>
    <mergeCell ref="G37:G39"/>
    <mergeCell ref="G28:G29"/>
    <mergeCell ref="G19:G20"/>
    <mergeCell ref="G11:G12"/>
    <mergeCell ref="G2:G3"/>
    <mergeCell ref="G4:G5"/>
    <mergeCell ref="G6:G7"/>
    <mergeCell ref="G8:G10"/>
    <mergeCell ref="H43:H44"/>
    <mergeCell ref="H48:H50"/>
    <mergeCell ref="H45:H47"/>
    <mergeCell ref="H40:H42"/>
    <mergeCell ref="H37:H39"/>
    <mergeCell ref="H19:H20"/>
    <mergeCell ref="H21:H22"/>
    <mergeCell ref="H23:H24"/>
    <mergeCell ref="H28:H29"/>
    <mergeCell ref="H30:H31"/>
    <mergeCell ref="H35:H36"/>
    <mergeCell ref="H25:H27"/>
    <mergeCell ref="H32:H34"/>
  </mergeCells>
  <conditionalFormatting sqref="F4:G50">
    <cfRule type="containsText" dxfId="11" priority="1" operator="containsText" text="ERROR">
      <formula>NOT(ISERROR(SEARCH("ERROR",F4)))</formula>
    </cfRule>
    <cfRule type="containsText" dxfId="10" priority="2" operator="containsText" text="NO HÁBIL">
      <formula>NOT(ISERROR(SEARCH("NO HÁBIL",F4)))</formula>
    </cfRule>
    <cfRule type="containsText" dxfId="9" priority="3" operator="containsText" text="HÁBIL">
      <formula>NOT(ISERROR(SEARCH("HÁBIL",F4)))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0" sqref="B10"/>
    </sheetView>
  </sheetViews>
  <sheetFormatPr baseColWidth="10" defaultRowHeight="15" x14ac:dyDescent="0.25"/>
  <cols>
    <col min="1" max="1" width="31.28515625" bestFit="1" customWidth="1"/>
    <col min="2" max="3" width="15.140625" bestFit="1" customWidth="1"/>
    <col min="4" max="4" width="14.140625" bestFit="1" customWidth="1"/>
    <col min="5" max="5" width="15.140625" bestFit="1" customWidth="1"/>
  </cols>
  <sheetData>
    <row r="1" spans="1:5" x14ac:dyDescent="0.25">
      <c r="C1" s="3" t="s">
        <v>2</v>
      </c>
      <c r="D1" s="3" t="s">
        <v>3</v>
      </c>
      <c r="E1" s="1" t="s">
        <v>44</v>
      </c>
    </row>
    <row r="2" spans="1:5" x14ac:dyDescent="0.25">
      <c r="A2" s="3" t="s">
        <v>0</v>
      </c>
      <c r="B2" s="3" t="s">
        <v>1</v>
      </c>
      <c r="C2" s="4">
        <v>0.5</v>
      </c>
      <c r="D2" s="6">
        <v>0.5</v>
      </c>
      <c r="E2" s="46">
        <v>0.5</v>
      </c>
    </row>
    <row r="3" spans="1:5" x14ac:dyDescent="0.25">
      <c r="A3" s="1">
        <v>1</v>
      </c>
      <c r="B3" s="2">
        <v>6541634245</v>
      </c>
      <c r="C3" s="2">
        <f t="shared" ref="C3" si="0">+B3*$C$2</f>
        <v>3270817122.5</v>
      </c>
      <c r="D3" s="2">
        <f t="shared" ref="D3" si="1">+C3*$D$2</f>
        <v>1635408561.25</v>
      </c>
    </row>
    <row r="6" spans="1:5" x14ac:dyDescent="0.25">
      <c r="A6" t="s">
        <v>4</v>
      </c>
      <c r="B6" s="7">
        <v>1.1000000000000001</v>
      </c>
    </row>
    <row r="7" spans="1:5" x14ac:dyDescent="0.25">
      <c r="A7" t="s">
        <v>5</v>
      </c>
      <c r="B7" s="5">
        <v>0.8</v>
      </c>
    </row>
    <row r="8" spans="1:5" x14ac:dyDescent="0.25">
      <c r="A8" t="s">
        <v>6</v>
      </c>
      <c r="B8" s="7">
        <v>1</v>
      </c>
    </row>
    <row r="9" spans="1:5" x14ac:dyDescent="0.25">
      <c r="A9" t="s">
        <v>39</v>
      </c>
      <c r="B9" s="5">
        <v>0</v>
      </c>
    </row>
    <row r="10" spans="1:5" x14ac:dyDescent="0.25">
      <c r="A10" t="s">
        <v>40</v>
      </c>
      <c r="B10" s="5">
        <v>0</v>
      </c>
    </row>
  </sheetData>
  <sortState ref="A3:D11">
    <sortCondition descending="1" ref="B3:B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showGridLines="0" zoomScale="90" zoomScaleNormal="90" workbookViewId="0">
      <pane xSplit="1" ySplit="3" topLeftCell="T37" activePane="bottomRight" state="frozen"/>
      <selection pane="topRight" activeCell="B1" sqref="B1"/>
      <selection pane="bottomLeft" activeCell="A4" sqref="A4"/>
      <selection pane="bottomRight" activeCell="AD48" sqref="AD48:AD50"/>
    </sheetView>
  </sheetViews>
  <sheetFormatPr baseColWidth="10" defaultRowHeight="15" outlineLevelCol="1" x14ac:dyDescent="0.25"/>
  <cols>
    <col min="1" max="1" width="4.42578125" bestFit="1" customWidth="1"/>
    <col min="2" max="2" width="26.42578125" customWidth="1"/>
    <col min="3" max="3" width="12" customWidth="1"/>
    <col min="4" max="4" width="22.85546875" customWidth="1"/>
    <col min="5" max="5" width="7.140625" bestFit="1" customWidth="1"/>
    <col min="6" max="6" width="9.5703125" bestFit="1" customWidth="1"/>
    <col min="7" max="7" width="9.42578125" customWidth="1"/>
    <col min="8" max="8" width="8.140625" bestFit="1" customWidth="1"/>
    <col min="9" max="11" width="12.140625" customWidth="1"/>
    <col min="12" max="13" width="12.28515625" customWidth="1"/>
    <col min="14" max="14" width="12.140625" customWidth="1"/>
    <col min="15" max="15" width="10.85546875" bestFit="1" customWidth="1"/>
    <col min="16" max="16" width="10.7109375" customWidth="1" outlineLevel="1"/>
    <col min="17" max="17" width="14.5703125" customWidth="1" outlineLevel="1"/>
    <col min="18" max="18" width="11.7109375" customWidth="1" outlineLevel="1"/>
    <col min="19" max="19" width="13.140625" customWidth="1" outlineLevel="1"/>
    <col min="20" max="20" width="13.42578125" customWidth="1" outlineLevel="1"/>
    <col min="21" max="21" width="11.7109375" customWidth="1" outlineLevel="1" collapsed="1"/>
    <col min="22" max="22" width="14.85546875" customWidth="1" outlineLevel="1"/>
    <col min="23" max="24" width="11.7109375" customWidth="1" outlineLevel="1"/>
    <col min="25" max="25" width="11.7109375" customWidth="1"/>
    <col min="26" max="27" width="13" customWidth="1" outlineLevel="1"/>
    <col min="28" max="29" width="8.42578125" customWidth="1" outlineLevel="1"/>
    <col min="30" max="30" width="15.85546875" customWidth="1"/>
  </cols>
  <sheetData>
    <row r="1" spans="1:30" ht="34.5" customHeight="1" thickBot="1" x14ac:dyDescent="0.3">
      <c r="U1" s="109" t="s">
        <v>42</v>
      </c>
      <c r="V1" s="110"/>
      <c r="W1" s="110"/>
      <c r="X1" s="110"/>
      <c r="Y1" s="110"/>
      <c r="Z1" s="109" t="s">
        <v>43</v>
      </c>
      <c r="AA1" s="110"/>
      <c r="AB1" s="110"/>
      <c r="AC1" s="110"/>
      <c r="AD1" s="110"/>
    </row>
    <row r="2" spans="1:30" ht="15" customHeight="1" x14ac:dyDescent="0.25">
      <c r="A2" s="82" t="s">
        <v>7</v>
      </c>
      <c r="B2" s="84" t="s">
        <v>8</v>
      </c>
      <c r="C2" s="86" t="s">
        <v>21</v>
      </c>
      <c r="D2" s="86" t="s">
        <v>9</v>
      </c>
      <c r="E2" s="119" t="s">
        <v>10</v>
      </c>
      <c r="F2" s="105" t="s">
        <v>22</v>
      </c>
      <c r="G2" s="98" t="s">
        <v>11</v>
      </c>
      <c r="H2" s="98" t="s">
        <v>12</v>
      </c>
      <c r="I2" s="103" t="s">
        <v>13</v>
      </c>
      <c r="J2" s="104"/>
      <c r="K2" s="103" t="s">
        <v>14</v>
      </c>
      <c r="L2" s="103"/>
      <c r="M2" s="86" t="s">
        <v>25</v>
      </c>
      <c r="N2" s="103" t="s">
        <v>41</v>
      </c>
      <c r="O2" s="103"/>
      <c r="P2" s="101" t="s">
        <v>26</v>
      </c>
      <c r="Q2" s="94" t="s">
        <v>27</v>
      </c>
      <c r="R2" s="94" t="s">
        <v>28</v>
      </c>
      <c r="S2" s="94" t="s">
        <v>29</v>
      </c>
      <c r="T2" s="94" t="s">
        <v>30</v>
      </c>
      <c r="U2" s="101" t="s">
        <v>31</v>
      </c>
      <c r="V2" s="94" t="s">
        <v>32</v>
      </c>
      <c r="W2" s="94" t="s">
        <v>33</v>
      </c>
      <c r="X2" s="94" t="s">
        <v>34</v>
      </c>
      <c r="Y2" s="114" t="s">
        <v>15</v>
      </c>
      <c r="Z2" s="111" t="s">
        <v>35</v>
      </c>
      <c r="AA2" s="98" t="s">
        <v>36</v>
      </c>
      <c r="AB2" s="98" t="s">
        <v>37</v>
      </c>
      <c r="AC2" s="98" t="s">
        <v>38</v>
      </c>
      <c r="AD2" s="65" t="s">
        <v>15</v>
      </c>
    </row>
    <row r="3" spans="1:30" ht="39" thickBot="1" x14ac:dyDescent="0.3">
      <c r="A3" s="83"/>
      <c r="B3" s="85"/>
      <c r="C3" s="87"/>
      <c r="D3" s="87"/>
      <c r="E3" s="120"/>
      <c r="F3" s="106"/>
      <c r="G3" s="99"/>
      <c r="H3" s="99"/>
      <c r="I3" s="8" t="s">
        <v>16</v>
      </c>
      <c r="J3" s="8" t="s">
        <v>17</v>
      </c>
      <c r="K3" s="8" t="s">
        <v>18</v>
      </c>
      <c r="L3" s="9" t="s">
        <v>19</v>
      </c>
      <c r="M3" s="100"/>
      <c r="N3" s="10" t="s">
        <v>23</v>
      </c>
      <c r="O3" s="11" t="s">
        <v>24</v>
      </c>
      <c r="P3" s="102"/>
      <c r="Q3" s="95"/>
      <c r="R3" s="95"/>
      <c r="S3" s="95" t="s">
        <v>20</v>
      </c>
      <c r="T3" s="95" t="s">
        <v>20</v>
      </c>
      <c r="U3" s="102"/>
      <c r="V3" s="95"/>
      <c r="W3" s="95"/>
      <c r="X3" s="95"/>
      <c r="Y3" s="115"/>
      <c r="Z3" s="112"/>
      <c r="AA3" s="99"/>
      <c r="AB3" s="113"/>
      <c r="AC3" s="113"/>
      <c r="AD3" s="66"/>
    </row>
    <row r="4" spans="1:30" ht="25.5" x14ac:dyDescent="0.25">
      <c r="A4" s="79">
        <v>1</v>
      </c>
      <c r="B4" s="73" t="s">
        <v>45</v>
      </c>
      <c r="C4" s="73">
        <v>1</v>
      </c>
      <c r="D4" s="47" t="s">
        <v>46</v>
      </c>
      <c r="E4" s="28">
        <v>0.6</v>
      </c>
      <c r="F4" s="29" t="s">
        <v>48</v>
      </c>
      <c r="G4" s="30" t="s">
        <v>49</v>
      </c>
      <c r="H4" s="31" t="s">
        <v>50</v>
      </c>
      <c r="I4" s="24">
        <v>15635436149</v>
      </c>
      <c r="J4" s="24">
        <v>17492589562</v>
      </c>
      <c r="K4" s="24">
        <v>4337381903</v>
      </c>
      <c r="L4" s="24">
        <v>4647085773</v>
      </c>
      <c r="M4" s="12">
        <f>+J4-L4</f>
        <v>12845503789</v>
      </c>
      <c r="N4" s="24">
        <v>1320503858</v>
      </c>
      <c r="O4" s="24">
        <v>171074961</v>
      </c>
      <c r="P4" s="13">
        <f>+I4/K4</f>
        <v>3.6048096521511215</v>
      </c>
      <c r="Q4" s="14">
        <f>+L4/J4</f>
        <v>0.26566025324775755</v>
      </c>
      <c r="R4" s="13">
        <f t="shared" ref="R4:R15" si="0">IF(O4=0,"Indeterminado",N4/O4)</f>
        <v>7.7188610786823446</v>
      </c>
      <c r="S4" s="21">
        <f>I4-K4</f>
        <v>11298054246</v>
      </c>
      <c r="T4" s="107">
        <f>+SUM(S4:S5)</f>
        <v>13594765064</v>
      </c>
      <c r="U4" s="43" t="str">
        <f>IF(P4&lt;Pliegos!$B$6,"NO","SI")</f>
        <v>SI</v>
      </c>
      <c r="V4" s="48" t="str">
        <f>IF(Q4&lt;=Pliegos!$B$7,"SI","NO")</f>
        <v>SI</v>
      </c>
      <c r="W4" s="45" t="str">
        <f>IF(O4=0,"SI",IF(R4&lt;Pliegos!$B$8,"NO","SI"))</f>
        <v>SI</v>
      </c>
      <c r="X4" s="96" t="str">
        <f>IF(AND(S4&gt;=VLOOKUP(C4,Pliegos!$A$3:$D$3,4,),Matriz!T4&gt;=VLOOKUP(C4,Pliegos!$A$3:$D$3,3,)),"SI","NO")</f>
        <v>SI</v>
      </c>
      <c r="Y4" s="67" t="str">
        <f>IF(ISERROR(SUM(U4:X5)),"ERROR",IF(COUNTIF(U4:X5,"NO")&gt;0,"NO HÁBIL","HÁBIL"))</f>
        <v>HÁBIL</v>
      </c>
      <c r="Z4" s="14">
        <f t="shared" ref="Z4:Z17" si="1">+N4/J4</f>
        <v>7.5489329542642133E-2</v>
      </c>
      <c r="AA4" s="14">
        <f t="shared" ref="AA4:AA17" si="2">+N4/M4</f>
        <v>0.10279891545637845</v>
      </c>
      <c r="AB4" s="92" t="str">
        <f>IF(MAX(Z4:Z5)&gt;Pliegos!$B$9,"SI","NO")</f>
        <v>SI</v>
      </c>
      <c r="AC4" s="92" t="str">
        <f>IF(MAX(AA4:AA5)&gt;Pliegos!$B$10,"SI","NO")</f>
        <v>SI</v>
      </c>
      <c r="AD4" s="67" t="str">
        <f>IF(ISERROR(SUM(AB4:AC5)),"ERROR",IF(COUNTIF(AB4:AC5,"NO")&gt;0,"NO HÁBIL","HÁBIL"))</f>
        <v>HÁBIL</v>
      </c>
    </row>
    <row r="5" spans="1:30" ht="15.75" thickBot="1" x14ac:dyDescent="0.3">
      <c r="A5" s="81"/>
      <c r="B5" s="74"/>
      <c r="C5" s="74"/>
      <c r="D5" s="32" t="s">
        <v>47</v>
      </c>
      <c r="E5" s="33">
        <v>0.4</v>
      </c>
      <c r="F5" s="34" t="s">
        <v>51</v>
      </c>
      <c r="G5" s="35" t="s">
        <v>49</v>
      </c>
      <c r="H5" s="36" t="s">
        <v>50</v>
      </c>
      <c r="I5" s="25">
        <v>3424862511</v>
      </c>
      <c r="J5" s="25">
        <v>3586118167</v>
      </c>
      <c r="K5" s="25">
        <v>1128151693</v>
      </c>
      <c r="L5" s="25">
        <v>1684820650</v>
      </c>
      <c r="M5" s="22">
        <f t="shared" ref="M5:M31" si="3">+J5-L5</f>
        <v>1901297517</v>
      </c>
      <c r="N5" s="25">
        <v>561440879</v>
      </c>
      <c r="O5" s="25">
        <v>33615816</v>
      </c>
      <c r="P5" s="18">
        <f t="shared" ref="P5" si="4">+I5/K5</f>
        <v>3.0358173747827721</v>
      </c>
      <c r="Q5" s="19">
        <f t="shared" ref="Q5" si="5">+L5/J5</f>
        <v>0.46981738234505865</v>
      </c>
      <c r="R5" s="18">
        <f t="shared" si="0"/>
        <v>16.701688246984695</v>
      </c>
      <c r="S5" s="20">
        <f>I5-K5</f>
        <v>2296710818</v>
      </c>
      <c r="T5" s="116"/>
      <c r="U5" s="43" t="str">
        <f>IF(P5&lt;Pliegos!$B$6,"NO","SI")</f>
        <v>SI</v>
      </c>
      <c r="V5" s="48" t="str">
        <f>IF(Q5&lt;=Pliegos!$B$7,"SI","NO")</f>
        <v>SI</v>
      </c>
      <c r="W5" s="43" t="str">
        <f>IF(O5=0,"SI",IF(R5&lt;Pliegos!$B$8,"NO","SI"))</f>
        <v>SI</v>
      </c>
      <c r="X5" s="97"/>
      <c r="Y5" s="68"/>
      <c r="Z5" s="19">
        <f t="shared" si="1"/>
        <v>0.15655950329982532</v>
      </c>
      <c r="AA5" s="19">
        <f t="shared" si="2"/>
        <v>0.29529354242563816</v>
      </c>
      <c r="AB5" s="93"/>
      <c r="AC5" s="93"/>
      <c r="AD5" s="68"/>
    </row>
    <row r="6" spans="1:30" ht="25.5" x14ac:dyDescent="0.25">
      <c r="A6" s="79">
        <v>2</v>
      </c>
      <c r="B6" s="73" t="s">
        <v>52</v>
      </c>
      <c r="C6" s="73">
        <v>1</v>
      </c>
      <c r="D6" s="47" t="s">
        <v>53</v>
      </c>
      <c r="E6" s="28">
        <v>0.6</v>
      </c>
      <c r="F6" s="29" t="s">
        <v>55</v>
      </c>
      <c r="G6" s="30" t="s">
        <v>49</v>
      </c>
      <c r="H6" s="31" t="s">
        <v>50</v>
      </c>
      <c r="I6" s="24">
        <v>4933096892.4300003</v>
      </c>
      <c r="J6" s="24">
        <v>6488885346.7299995</v>
      </c>
      <c r="K6" s="24">
        <v>1787811316.79</v>
      </c>
      <c r="L6" s="24">
        <v>2649996215.79</v>
      </c>
      <c r="M6" s="12">
        <f t="shared" si="3"/>
        <v>3838889130.9399996</v>
      </c>
      <c r="N6" s="24">
        <v>608822325.08000004</v>
      </c>
      <c r="O6" s="24">
        <v>211125397.03</v>
      </c>
      <c r="P6" s="13">
        <f>+I6/K6</f>
        <v>2.7592939177090199</v>
      </c>
      <c r="Q6" s="14">
        <f>+L6/J6</f>
        <v>0.40839005070808282</v>
      </c>
      <c r="R6" s="13">
        <f t="shared" si="0"/>
        <v>2.8837000836687072</v>
      </c>
      <c r="S6" s="21">
        <f>I6-K6</f>
        <v>3145285575.6400003</v>
      </c>
      <c r="T6" s="107">
        <f>+SUM(S6:S7)</f>
        <v>4695736715.8999996</v>
      </c>
      <c r="U6" s="42" t="str">
        <f>IF(P6&lt;Pliegos!$B$6,"NO","SI")</f>
        <v>SI</v>
      </c>
      <c r="V6" s="45" t="str">
        <f>IF(Q6&lt;=Pliegos!$B$7,"SI","NO")</f>
        <v>SI</v>
      </c>
      <c r="W6" s="42" t="str">
        <f>IF(O6=0,"SI",IF(R6&lt;Pliegos!$B$8,"NO","SI"))</f>
        <v>SI</v>
      </c>
      <c r="X6" s="96" t="str">
        <f>IF(AND(S6&gt;=VLOOKUP(C6,Pliegos!$A$3:$D$3,4,),Matriz!T6&gt;=VLOOKUP(C6,Pliegos!$A$3:$D$3,3,)),"SI","NO")</f>
        <v>SI</v>
      </c>
      <c r="Y6" s="67" t="str">
        <f>IF(ISERROR(SUM(U6:X7)),"ERROR",IF(COUNTIF(U6:X7,"NO")&gt;0,"NO HÁBIL","HÁBIL"))</f>
        <v>HÁBIL</v>
      </c>
      <c r="Z6" s="14">
        <f t="shared" si="1"/>
        <v>9.3825409534598905E-2</v>
      </c>
      <c r="AA6" s="14">
        <f t="shared" si="2"/>
        <v>0.15859335977512909</v>
      </c>
      <c r="AB6" s="118" t="str">
        <f>IF(MAX(Z6:Z7)&gt;Pliegos!$B$9,"SI","NO")</f>
        <v>SI</v>
      </c>
      <c r="AC6" s="118" t="str">
        <f>IF(MAX(AA6:AA7)&gt;Pliegos!$B$10,"SI","NO")</f>
        <v>SI</v>
      </c>
      <c r="AD6" s="67" t="str">
        <f>IF(ISERROR(SUM(AB6:AC7)),"ERROR",IF(COUNTIF(AB6:AC7,"NO")&gt;0,"NO HÁBIL","HÁBIL"))</f>
        <v>HÁBIL</v>
      </c>
    </row>
    <row r="7" spans="1:30" ht="15.75" thickBot="1" x14ac:dyDescent="0.3">
      <c r="A7" s="80"/>
      <c r="B7" s="75"/>
      <c r="C7" s="75"/>
      <c r="D7" s="37" t="s">
        <v>54</v>
      </c>
      <c r="E7" s="38">
        <v>0.4</v>
      </c>
      <c r="F7" s="39" t="s">
        <v>56</v>
      </c>
      <c r="G7" s="40" t="s">
        <v>49</v>
      </c>
      <c r="H7" s="41" t="s">
        <v>50</v>
      </c>
      <c r="I7" s="26">
        <v>3085536053.8899999</v>
      </c>
      <c r="J7" s="26">
        <v>3360873199.7800002</v>
      </c>
      <c r="K7" s="26">
        <v>1535084913.6300001</v>
      </c>
      <c r="L7" s="26">
        <v>1999527620.6300001</v>
      </c>
      <c r="M7" s="23">
        <f t="shared" si="3"/>
        <v>1361345579.1500001</v>
      </c>
      <c r="N7" s="26">
        <v>423142103.06</v>
      </c>
      <c r="O7" s="26">
        <v>53274478</v>
      </c>
      <c r="P7" s="15">
        <f t="shared" ref="P7" si="6">+I7/K7</f>
        <v>2.0100100173570614</v>
      </c>
      <c r="Q7" s="16">
        <f t="shared" ref="Q7" si="7">+L7/J7</f>
        <v>0.59494289185348836</v>
      </c>
      <c r="R7" s="15">
        <f t="shared" si="0"/>
        <v>7.9426794770283813</v>
      </c>
      <c r="S7" s="17">
        <f>I7-K7</f>
        <v>1550451140.2599998</v>
      </c>
      <c r="T7" s="108"/>
      <c r="U7" s="44" t="str">
        <f>IF(P7&lt;Pliegos!$B$6,"NO","SI")</f>
        <v>SI</v>
      </c>
      <c r="V7" s="50" t="str">
        <f>IF(Q7&lt;=Pliegos!$B$7,"SI","NO")</f>
        <v>SI</v>
      </c>
      <c r="W7" s="44" t="str">
        <f>IF(O7=0,"SI",IF(R7&lt;Pliegos!$B$8,"NO","SI"))</f>
        <v>SI</v>
      </c>
      <c r="X7" s="117"/>
      <c r="Y7" s="69"/>
      <c r="Z7" s="16">
        <f t="shared" si="1"/>
        <v>0.12590243008504412</v>
      </c>
      <c r="AA7" s="16">
        <f t="shared" si="2"/>
        <v>0.31082636880798659</v>
      </c>
      <c r="AB7" s="93"/>
      <c r="AC7" s="93"/>
      <c r="AD7" s="69"/>
    </row>
    <row r="8" spans="1:30" x14ac:dyDescent="0.25">
      <c r="A8" s="70">
        <v>3</v>
      </c>
      <c r="B8" s="73" t="s">
        <v>57</v>
      </c>
      <c r="C8" s="73">
        <v>1</v>
      </c>
      <c r="D8" s="27" t="s">
        <v>61</v>
      </c>
      <c r="E8" s="28">
        <v>0.65</v>
      </c>
      <c r="F8" s="29" t="s">
        <v>60</v>
      </c>
      <c r="G8" s="30" t="s">
        <v>49</v>
      </c>
      <c r="H8" s="31" t="s">
        <v>50</v>
      </c>
      <c r="I8" s="24">
        <v>4051093717</v>
      </c>
      <c r="J8" s="24">
        <v>4129009201</v>
      </c>
      <c r="K8" s="24">
        <v>1956228609</v>
      </c>
      <c r="L8" s="24">
        <v>2462210841</v>
      </c>
      <c r="M8" s="12">
        <f t="shared" si="3"/>
        <v>1666798360</v>
      </c>
      <c r="N8" s="24">
        <v>854233776</v>
      </c>
      <c r="O8" s="24">
        <v>103738165</v>
      </c>
      <c r="P8" s="13">
        <f>+I8/K8</f>
        <v>2.0708692728253624</v>
      </c>
      <c r="Q8" s="14">
        <f>+L8/J8</f>
        <v>0.59632001798486667</v>
      </c>
      <c r="R8" s="13">
        <f t="shared" si="0"/>
        <v>8.2345178941617103</v>
      </c>
      <c r="S8" s="21">
        <f>I8-K8</f>
        <v>2094865108</v>
      </c>
      <c r="T8" s="107">
        <f>+SUM(S8:S10)</f>
        <v>3714316315</v>
      </c>
      <c r="U8" s="42" t="str">
        <f>IF(P8&lt;Pliegos!$B$6,"NO","SI")</f>
        <v>SI</v>
      </c>
      <c r="V8" s="45" t="str">
        <f>IF(Q8&lt;=Pliegos!$B$7,"SI","NO")</f>
        <v>SI</v>
      </c>
      <c r="W8" s="42" t="str">
        <f>IF(O8=0,"SI",IF(R8&lt;Pliegos!$B$8,"NO","SI"))</f>
        <v>SI</v>
      </c>
      <c r="X8" s="96" t="str">
        <f>IF(AND(S8&gt;=VLOOKUP(C8,Pliegos!$A$3:$D$3,4,),Matriz!T8&gt;=VLOOKUP(C8,Pliegos!$A$3:$D$3,3,)),"SI","NO")</f>
        <v>SI</v>
      </c>
      <c r="Y8" s="67" t="str">
        <f>IF(ISERROR(SUM(U8:X10)),"ERROR",IF(COUNTIF(U8:X10,"NO")&gt;0,"NO HÁBIL","HÁBIL"))</f>
        <v>HÁBIL</v>
      </c>
      <c r="Z8" s="14">
        <f t="shared" si="1"/>
        <v>0.20688589790333092</v>
      </c>
      <c r="AA8" s="14">
        <f t="shared" si="2"/>
        <v>0.51249976991818014</v>
      </c>
      <c r="AB8" s="118" t="str">
        <f>IF(MAX(Z8:Z10)&gt;Pliegos!$B$9,"SI","NO")</f>
        <v>SI</v>
      </c>
      <c r="AC8" s="118" t="str">
        <f>IF(MAX(AA8:AA10)&gt;Pliegos!$B$10,"SI","NO")</f>
        <v>SI</v>
      </c>
      <c r="AD8" s="67" t="str">
        <f>IF(ISERROR(SUM(AB8:AC10)),"ERROR",IF(COUNTIF(AB8:AC10,"NO")&gt;0,"NO HÁBIL","HÁBIL"))</f>
        <v>HÁBIL</v>
      </c>
    </row>
    <row r="9" spans="1:30" x14ac:dyDescent="0.25">
      <c r="A9" s="71"/>
      <c r="B9" s="74"/>
      <c r="C9" s="74"/>
      <c r="D9" s="32" t="s">
        <v>58</v>
      </c>
      <c r="E9" s="33">
        <v>0.25</v>
      </c>
      <c r="F9" s="34" t="s">
        <v>62</v>
      </c>
      <c r="G9" s="35" t="s">
        <v>49</v>
      </c>
      <c r="H9" s="36" t="s">
        <v>50</v>
      </c>
      <c r="I9" s="25">
        <v>1082500270</v>
      </c>
      <c r="J9" s="25">
        <v>1667375424</v>
      </c>
      <c r="K9" s="25">
        <v>197846879</v>
      </c>
      <c r="L9" s="25">
        <v>376820989</v>
      </c>
      <c r="M9" s="22">
        <f t="shared" si="3"/>
        <v>1290554435</v>
      </c>
      <c r="N9" s="25">
        <v>421393845</v>
      </c>
      <c r="O9" s="25">
        <v>23718589</v>
      </c>
      <c r="P9" s="18">
        <f t="shared" ref="P9:P10" si="8">+I9/K9</f>
        <v>5.4714043277882594</v>
      </c>
      <c r="Q9" s="19">
        <f t="shared" ref="Q9:Q10" si="9">+L9/J9</f>
        <v>0.22599648739934888</v>
      </c>
      <c r="R9" s="18">
        <f t="shared" si="0"/>
        <v>17.766396011162385</v>
      </c>
      <c r="S9" s="20">
        <f t="shared" ref="S9:S10" si="10">I9-K9</f>
        <v>884653391</v>
      </c>
      <c r="T9" s="116"/>
      <c r="U9" s="43" t="str">
        <f>IF(P9&lt;Pliegos!$B$6,"NO","SI")</f>
        <v>SI</v>
      </c>
      <c r="V9" s="48" t="str">
        <f>IF(Q9&lt;=Pliegos!$B$7,"SI","NO")</f>
        <v>SI</v>
      </c>
      <c r="W9" s="43" t="str">
        <f>IF(O9=0,"SI",IF(R9&lt;Pliegos!$B$8,"NO","SI"))</f>
        <v>SI</v>
      </c>
      <c r="X9" s="97"/>
      <c r="Y9" s="68"/>
      <c r="Z9" s="19">
        <f t="shared" si="1"/>
        <v>0.25272883295178039</v>
      </c>
      <c r="AA9" s="19">
        <f t="shared" si="2"/>
        <v>0.32652155815496464</v>
      </c>
      <c r="AB9" s="118"/>
      <c r="AC9" s="118"/>
      <c r="AD9" s="68"/>
    </row>
    <row r="10" spans="1:30" ht="15.75" thickBot="1" x14ac:dyDescent="0.3">
      <c r="A10" s="72"/>
      <c r="B10" s="75"/>
      <c r="C10" s="75"/>
      <c r="D10" s="37" t="s">
        <v>59</v>
      </c>
      <c r="E10" s="38">
        <v>0.1</v>
      </c>
      <c r="F10" s="39" t="s">
        <v>63</v>
      </c>
      <c r="G10" s="40" t="s">
        <v>49</v>
      </c>
      <c r="H10" s="41" t="s">
        <v>50</v>
      </c>
      <c r="I10" s="26">
        <v>815048696</v>
      </c>
      <c r="J10" s="26">
        <v>1042225092</v>
      </c>
      <c r="K10" s="26">
        <v>80250880</v>
      </c>
      <c r="L10" s="26">
        <v>289254899</v>
      </c>
      <c r="M10" s="23">
        <f t="shared" si="3"/>
        <v>752970193</v>
      </c>
      <c r="N10" s="26">
        <v>140350429</v>
      </c>
      <c r="O10" s="26">
        <v>13228580</v>
      </c>
      <c r="P10" s="15">
        <f t="shared" si="8"/>
        <v>10.156258672802092</v>
      </c>
      <c r="Q10" s="16">
        <f t="shared" si="9"/>
        <v>0.27753591927529603</v>
      </c>
      <c r="R10" s="15">
        <f t="shared" si="0"/>
        <v>10.60963678641245</v>
      </c>
      <c r="S10" s="17">
        <f t="shared" si="10"/>
        <v>734797816</v>
      </c>
      <c r="T10" s="108"/>
      <c r="U10" s="44" t="str">
        <f>IF(P10&lt;Pliegos!$B$6,"NO","SI")</f>
        <v>SI</v>
      </c>
      <c r="V10" s="50" t="str">
        <f>IF(Q10&lt;=Pliegos!$B$7,"SI","NO")</f>
        <v>SI</v>
      </c>
      <c r="W10" s="44" t="str">
        <f>IF(O10=0,"SI",IF(R10&lt;Pliegos!$B$8,"NO","SI"))</f>
        <v>SI</v>
      </c>
      <c r="X10" s="117"/>
      <c r="Y10" s="69"/>
      <c r="Z10" s="16">
        <f t="shared" si="1"/>
        <v>0.13466421992457653</v>
      </c>
      <c r="AA10" s="16">
        <f t="shared" si="2"/>
        <v>0.18639573027560732</v>
      </c>
      <c r="AB10" s="93"/>
      <c r="AC10" s="93"/>
      <c r="AD10" s="69"/>
    </row>
    <row r="11" spans="1:30" ht="25.5" x14ac:dyDescent="0.25">
      <c r="A11" s="70">
        <v>4</v>
      </c>
      <c r="B11" s="73" t="s">
        <v>64</v>
      </c>
      <c r="C11" s="73">
        <v>1</v>
      </c>
      <c r="D11" s="47" t="s">
        <v>65</v>
      </c>
      <c r="E11" s="28">
        <v>0.51</v>
      </c>
      <c r="F11" s="29" t="s">
        <v>67</v>
      </c>
      <c r="G11" s="30" t="s">
        <v>49</v>
      </c>
      <c r="H11" s="31" t="s">
        <v>50</v>
      </c>
      <c r="I11" s="24">
        <v>10457859347</v>
      </c>
      <c r="J11" s="24">
        <v>13538468924</v>
      </c>
      <c r="K11" s="24">
        <v>2881103150</v>
      </c>
      <c r="L11" s="24">
        <v>6231601260</v>
      </c>
      <c r="M11" s="12">
        <f t="shared" si="3"/>
        <v>7306867664</v>
      </c>
      <c r="N11" s="24">
        <v>3285346481</v>
      </c>
      <c r="O11" s="24">
        <v>226511027</v>
      </c>
      <c r="P11" s="13">
        <f>+I11/K11</f>
        <v>3.6298108059754819</v>
      </c>
      <c r="Q11" s="14">
        <f>+L11/J11</f>
        <v>0.46028847833399217</v>
      </c>
      <c r="R11" s="13">
        <f t="shared" si="0"/>
        <v>14.504134851677662</v>
      </c>
      <c r="S11" s="21">
        <f>I11-K11</f>
        <v>7576756197</v>
      </c>
      <c r="T11" s="107">
        <f>+SUM(S11:S12)</f>
        <v>8850636337</v>
      </c>
      <c r="U11" s="42" t="str">
        <f>IF(P11&lt;Pliegos!$B$6,"NO","SI")</f>
        <v>SI</v>
      </c>
      <c r="V11" s="45" t="str">
        <f>IF(Q11&lt;=Pliegos!$B$7,"SI","NO")</f>
        <v>SI</v>
      </c>
      <c r="W11" s="42" t="str">
        <f>IF(O11=0,"SI",IF(R11&lt;Pliegos!$B$8,"NO","SI"))</f>
        <v>SI</v>
      </c>
      <c r="X11" s="96" t="str">
        <f>IF(AND(S11&gt;=VLOOKUP(C11,Pliegos!$A$3:$D$3,4,),Matriz!T11&gt;=VLOOKUP(C11,Pliegos!$A$3:$D$3,3,)),"SI","NO")</f>
        <v>SI</v>
      </c>
      <c r="Y11" s="67" t="str">
        <f>IF(ISERROR(SUM(U11:X12)),"ERROR",IF(COUNTIF(U11:X12,"NO")&gt;0,"NO HÁBIL","HÁBIL"))</f>
        <v>HÁBIL</v>
      </c>
      <c r="Z11" s="14">
        <f t="shared" si="1"/>
        <v>0.24266750542049698</v>
      </c>
      <c r="AA11" s="14">
        <f t="shared" si="2"/>
        <v>0.44962446729211764</v>
      </c>
      <c r="AB11" s="118" t="str">
        <f>IF(MAX(Z11:Z12)&gt;Pliegos!$B$9,"SI","NO")</f>
        <v>SI</v>
      </c>
      <c r="AC11" s="118" t="str">
        <f>IF(MAX(AA11:AA12)&gt;Pliegos!$B$10,"SI","NO")</f>
        <v>SI</v>
      </c>
      <c r="AD11" s="67" t="str">
        <f>IF(ISERROR(SUM(AB11:AC12)),"ERROR",IF(COUNTIF(AB11:AC12,"NO")&gt;0,"NO HÁBIL","HÁBIL"))</f>
        <v>HÁBIL</v>
      </c>
    </row>
    <row r="12" spans="1:30" ht="26.25" thickBot="1" x14ac:dyDescent="0.3">
      <c r="A12" s="72"/>
      <c r="B12" s="75"/>
      <c r="C12" s="75"/>
      <c r="D12" s="49" t="s">
        <v>66</v>
      </c>
      <c r="E12" s="38">
        <v>0.49</v>
      </c>
      <c r="F12" s="39" t="s">
        <v>68</v>
      </c>
      <c r="G12" s="40" t="s">
        <v>49</v>
      </c>
      <c r="H12" s="41" t="s">
        <v>50</v>
      </c>
      <c r="I12" s="26">
        <v>1566246031</v>
      </c>
      <c r="J12" s="26">
        <v>2559638750</v>
      </c>
      <c r="K12" s="26">
        <v>292365891</v>
      </c>
      <c r="L12" s="26">
        <v>292365891</v>
      </c>
      <c r="M12" s="23">
        <f t="shared" si="3"/>
        <v>2267272859</v>
      </c>
      <c r="N12" s="26">
        <v>1132968030</v>
      </c>
      <c r="O12" s="26">
        <v>5557082.79</v>
      </c>
      <c r="P12" s="15">
        <f t="shared" ref="P12" si="11">+I12/K12</f>
        <v>5.3571434945535419</v>
      </c>
      <c r="Q12" s="16">
        <f t="shared" ref="Q12" si="12">+L12/J12</f>
        <v>0.11422154434878749</v>
      </c>
      <c r="R12" s="15">
        <f t="shared" si="0"/>
        <v>203.87819883460833</v>
      </c>
      <c r="S12" s="17">
        <f t="shared" ref="S12" si="13">I12-K12</f>
        <v>1273880140</v>
      </c>
      <c r="T12" s="108"/>
      <c r="U12" s="44" t="str">
        <f>IF(P12&lt;Pliegos!$B$6,"NO","SI")</f>
        <v>SI</v>
      </c>
      <c r="V12" s="50" t="str">
        <f>IF(Q12&lt;=Pliegos!$B$7,"SI","NO")</f>
        <v>SI</v>
      </c>
      <c r="W12" s="44" t="str">
        <f>IF(O12=0,"SI",IF(R12&lt;Pliegos!$B$8,"NO","SI"))</f>
        <v>SI</v>
      </c>
      <c r="X12" s="117"/>
      <c r="Y12" s="69"/>
      <c r="Z12" s="16">
        <f t="shared" si="1"/>
        <v>0.44262809742195064</v>
      </c>
      <c r="AA12" s="16">
        <f t="shared" si="2"/>
        <v>0.49970519670918884</v>
      </c>
      <c r="AB12" s="93"/>
      <c r="AC12" s="93"/>
      <c r="AD12" s="69"/>
    </row>
    <row r="13" spans="1:30" x14ac:dyDescent="0.25">
      <c r="A13" s="70">
        <v>5</v>
      </c>
      <c r="B13" s="73" t="s">
        <v>69</v>
      </c>
      <c r="C13" s="73">
        <v>1</v>
      </c>
      <c r="D13" s="27" t="s">
        <v>70</v>
      </c>
      <c r="E13" s="28">
        <v>0.65</v>
      </c>
      <c r="F13" s="29" t="s">
        <v>72</v>
      </c>
      <c r="G13" s="30" t="s">
        <v>49</v>
      </c>
      <c r="H13" s="31" t="s">
        <v>50</v>
      </c>
      <c r="I13" s="24">
        <v>35068016000</v>
      </c>
      <c r="J13" s="24">
        <v>44557460000</v>
      </c>
      <c r="K13" s="24">
        <v>11462047000</v>
      </c>
      <c r="L13" s="24">
        <v>27796505000</v>
      </c>
      <c r="M13" s="12">
        <f t="shared" si="3"/>
        <v>16760955000</v>
      </c>
      <c r="N13" s="24">
        <v>6892068000</v>
      </c>
      <c r="O13" s="24">
        <v>153307000</v>
      </c>
      <c r="P13" s="13">
        <f>+I13/K13</f>
        <v>3.0594898101534569</v>
      </c>
      <c r="Q13" s="14">
        <f>+L13/J13</f>
        <v>0.62383504355948471</v>
      </c>
      <c r="R13" s="13">
        <f t="shared" si="0"/>
        <v>44.955990267893831</v>
      </c>
      <c r="S13" s="21">
        <f>I13-K13</f>
        <v>23605969000</v>
      </c>
      <c r="T13" s="107">
        <f>+SUM(S13:S14)</f>
        <v>26663264829</v>
      </c>
      <c r="U13" s="42" t="str">
        <f>IF(P13&lt;Pliegos!$B$6,"NO","SI")</f>
        <v>SI</v>
      </c>
      <c r="V13" s="45" t="str">
        <f>IF(Q13&lt;=Pliegos!$B$7,"SI","NO")</f>
        <v>SI</v>
      </c>
      <c r="W13" s="42" t="str">
        <f>IF(O13=0,"SI",IF(R13&lt;Pliegos!$B$8,"NO","SI"))</f>
        <v>SI</v>
      </c>
      <c r="X13" s="96" t="str">
        <f>IF(AND(S13&gt;=VLOOKUP(C13,Pliegos!$A$3:$D$3,4,),Matriz!T13&gt;=VLOOKUP(C13,Pliegos!$A$3:$D$3,3,)),"SI","NO")</f>
        <v>SI</v>
      </c>
      <c r="Y13" s="67" t="str">
        <f>IF(ISERROR(SUM(U13:X14)),"ERROR",IF(COUNTIF(U13:X14,"NO")&gt;0,"NO HÁBIL","HÁBIL"))</f>
        <v>HÁBIL</v>
      </c>
      <c r="Z13" s="14">
        <f t="shared" si="1"/>
        <v>0.15467820652254416</v>
      </c>
      <c r="AA13" s="14">
        <f t="shared" si="2"/>
        <v>0.41119781062594585</v>
      </c>
      <c r="AB13" s="118" t="str">
        <f>IF(MAX(Z13:Z14)&gt;Pliegos!$B$9,"SI","NO")</f>
        <v>SI</v>
      </c>
      <c r="AC13" s="118" t="str">
        <f>IF(MAX(AA13:AA14)&gt;Pliegos!$B$10,"SI","NO")</f>
        <v>SI</v>
      </c>
      <c r="AD13" s="67" t="str">
        <f>IF(ISERROR(SUM(AB13:AC14)),"ERROR",IF(COUNTIF(AB13:AC14,"NO")&gt;0,"NO HÁBIL","HÁBIL"))</f>
        <v>HÁBIL</v>
      </c>
    </row>
    <row r="14" spans="1:30" ht="15.75" thickBot="1" x14ac:dyDescent="0.3">
      <c r="A14" s="72"/>
      <c r="B14" s="75"/>
      <c r="C14" s="75"/>
      <c r="D14" s="37" t="s">
        <v>71</v>
      </c>
      <c r="E14" s="38">
        <v>0.35</v>
      </c>
      <c r="F14" s="39" t="s">
        <v>73</v>
      </c>
      <c r="G14" s="40" t="s">
        <v>49</v>
      </c>
      <c r="H14" s="41" t="s">
        <v>50</v>
      </c>
      <c r="I14" s="26">
        <v>5741513326</v>
      </c>
      <c r="J14" s="26">
        <v>7355952299</v>
      </c>
      <c r="K14" s="26">
        <v>2684217497</v>
      </c>
      <c r="L14" s="26">
        <v>4066156601</v>
      </c>
      <c r="M14" s="23">
        <f t="shared" si="3"/>
        <v>3289795698</v>
      </c>
      <c r="N14" s="26">
        <v>564475475</v>
      </c>
      <c r="O14" s="26">
        <v>93286231</v>
      </c>
      <c r="P14" s="15">
        <f t="shared" ref="P14" si="14">+I14/K14</f>
        <v>2.1389896058784239</v>
      </c>
      <c r="Q14" s="16">
        <f t="shared" ref="Q14" si="15">+L14/J14</f>
        <v>0.5527709310394483</v>
      </c>
      <c r="R14" s="15">
        <f t="shared" si="0"/>
        <v>6.0510052657181532</v>
      </c>
      <c r="S14" s="17">
        <f t="shared" ref="S14" si="16">I14-K14</f>
        <v>3057295829</v>
      </c>
      <c r="T14" s="108"/>
      <c r="U14" s="44" t="str">
        <f>IF(P14&lt;Pliegos!$B$6,"NO","SI")</f>
        <v>SI</v>
      </c>
      <c r="V14" s="50" t="str">
        <f>IF(Q14&lt;=Pliegos!$B$7,"SI","NO")</f>
        <v>SI</v>
      </c>
      <c r="W14" s="44" t="str">
        <f>IF(O14=0,"SI",IF(R14&lt;Pliegos!$B$8,"NO","SI"))</f>
        <v>SI</v>
      </c>
      <c r="X14" s="117"/>
      <c r="Y14" s="69"/>
      <c r="Z14" s="16">
        <f t="shared" si="1"/>
        <v>7.6737239728530762E-2</v>
      </c>
      <c r="AA14" s="16">
        <f t="shared" si="2"/>
        <v>0.17158374769082696</v>
      </c>
      <c r="AB14" s="93"/>
      <c r="AC14" s="93"/>
      <c r="AD14" s="69"/>
    </row>
    <row r="15" spans="1:30" x14ac:dyDescent="0.25">
      <c r="A15" s="70">
        <v>6</v>
      </c>
      <c r="B15" s="73" t="s">
        <v>74</v>
      </c>
      <c r="C15" s="73">
        <v>1</v>
      </c>
      <c r="D15" s="27" t="s">
        <v>75</v>
      </c>
      <c r="E15" s="28">
        <v>0.51</v>
      </c>
      <c r="F15" s="29" t="s">
        <v>77</v>
      </c>
      <c r="G15" s="30" t="s">
        <v>49</v>
      </c>
      <c r="H15" s="31" t="s">
        <v>50</v>
      </c>
      <c r="I15" s="24">
        <v>3867661014</v>
      </c>
      <c r="J15" s="24">
        <v>3901828912</v>
      </c>
      <c r="K15" s="24">
        <v>3252897</v>
      </c>
      <c r="L15" s="24">
        <v>67248366</v>
      </c>
      <c r="M15" s="12">
        <f t="shared" si="3"/>
        <v>3834580546</v>
      </c>
      <c r="N15" s="24">
        <v>500046920</v>
      </c>
      <c r="O15" s="24">
        <v>0</v>
      </c>
      <c r="P15" s="13">
        <f>+I15/K15</f>
        <v>1188.9896956466805</v>
      </c>
      <c r="Q15" s="14">
        <f>+L15/J15</f>
        <v>1.7235088343617255E-2</v>
      </c>
      <c r="R15" s="13" t="str">
        <f t="shared" si="0"/>
        <v>Indeterminado</v>
      </c>
      <c r="S15" s="21">
        <f>I15-K15</f>
        <v>3864408117</v>
      </c>
      <c r="T15" s="107">
        <f>+SUM(S15:S16)</f>
        <v>10321257389.120001</v>
      </c>
      <c r="U15" s="42" t="str">
        <f>IF(P15&lt;Pliegos!$B$6,"NO","SI")</f>
        <v>SI</v>
      </c>
      <c r="V15" s="45" t="str">
        <f>IF(Q15&lt;=Pliegos!$B$7,"SI","NO")</f>
        <v>SI</v>
      </c>
      <c r="W15" s="42" t="str">
        <f>IF(O15=0,"SI",IF(R15&lt;Pliegos!$B$8,"NO","SI"))</f>
        <v>SI</v>
      </c>
      <c r="X15" s="96" t="str">
        <f>IF(AND(S15&gt;=VLOOKUP(C15,Pliegos!$A$3:$D$3,4,),Matriz!T15&gt;=VLOOKUP(C15,Pliegos!$A$3:$D$3,3,)),"SI","NO")</f>
        <v>SI</v>
      </c>
      <c r="Y15" s="67" t="str">
        <f>IF(ISERROR(SUM(U15:X16)),"ERROR",IF(COUNTIF(U15:X16,"NO")&gt;0,"NO HÁBIL","HÁBIL"))</f>
        <v>HÁBIL</v>
      </c>
      <c r="Z15" s="14">
        <f t="shared" si="1"/>
        <v>0.12815705949128506</v>
      </c>
      <c r="AA15" s="14">
        <f t="shared" si="2"/>
        <v>0.13040459419260819</v>
      </c>
      <c r="AB15" s="118" t="str">
        <f>IF(MAX(Z15:Z16)&gt;Pliegos!$B$9,"SI","NO")</f>
        <v>SI</v>
      </c>
      <c r="AC15" s="118" t="str">
        <f>IF(MAX(AA15:AA16)&gt;Pliegos!$B$10,"SI","NO")</f>
        <v>SI</v>
      </c>
      <c r="AD15" s="67" t="str">
        <f>IF(ISERROR(SUM(AB15:AC16)),"ERROR",IF(COUNTIF(AB15:AC16,"NO")&gt;0,"NO HÁBIL","HÁBIL"))</f>
        <v>HÁBIL</v>
      </c>
    </row>
    <row r="16" spans="1:30" ht="26.25" thickBot="1" x14ac:dyDescent="0.3">
      <c r="A16" s="72"/>
      <c r="B16" s="75"/>
      <c r="C16" s="75"/>
      <c r="D16" s="49" t="s">
        <v>76</v>
      </c>
      <c r="E16" s="38">
        <v>0.49</v>
      </c>
      <c r="F16" s="39" t="s">
        <v>78</v>
      </c>
      <c r="G16" s="40" t="s">
        <v>49</v>
      </c>
      <c r="H16" s="41" t="s">
        <v>50</v>
      </c>
      <c r="I16" s="26">
        <v>9015527521.1200008</v>
      </c>
      <c r="J16" s="26">
        <v>9705150094.6599998</v>
      </c>
      <c r="K16" s="26">
        <v>2558678249</v>
      </c>
      <c r="L16" s="26">
        <v>4901916070.6199999</v>
      </c>
      <c r="M16" s="23">
        <f t="shared" si="3"/>
        <v>4803234024.04</v>
      </c>
      <c r="N16" s="26">
        <v>143735815.53</v>
      </c>
      <c r="O16" s="26">
        <v>0</v>
      </c>
      <c r="P16" s="15">
        <f t="shared" ref="P16" si="17">+I16/K16</f>
        <v>3.5235096576302669</v>
      </c>
      <c r="Q16" s="16">
        <f t="shared" ref="Q16" si="18">+L16/J16</f>
        <v>0.50508400414303212</v>
      </c>
      <c r="R16" s="15" t="str">
        <f t="shared" ref="R16:R45" si="19">IF(O16=0,"Indeterminado",N16/O16)</f>
        <v>Indeterminado</v>
      </c>
      <c r="S16" s="17">
        <f t="shared" ref="S16" si="20">I16-K16</f>
        <v>6456849272.1200008</v>
      </c>
      <c r="T16" s="108"/>
      <c r="U16" s="44" t="str">
        <f>IF(P16&lt;Pliegos!$B$6,"NO","SI")</f>
        <v>SI</v>
      </c>
      <c r="V16" s="50" t="str">
        <f>IF(Q16&lt;=Pliegos!$B$7,"SI","NO")</f>
        <v>SI</v>
      </c>
      <c r="W16" s="44" t="str">
        <f>IF(O16=0,"SI",IF(R16&lt;Pliegos!$B$8,"NO","SI"))</f>
        <v>SI</v>
      </c>
      <c r="X16" s="117"/>
      <c r="Y16" s="69"/>
      <c r="Z16" s="16">
        <f t="shared" si="1"/>
        <v>1.4810261987507725E-2</v>
      </c>
      <c r="AA16" s="16">
        <f t="shared" si="2"/>
        <v>2.992479958515613E-2</v>
      </c>
      <c r="AB16" s="93"/>
      <c r="AC16" s="93"/>
      <c r="AD16" s="69"/>
    </row>
    <row r="17" spans="1:30" x14ac:dyDescent="0.25">
      <c r="A17" s="70">
        <v>7</v>
      </c>
      <c r="B17" s="73" t="s">
        <v>79</v>
      </c>
      <c r="C17" s="73">
        <v>1</v>
      </c>
      <c r="D17" s="27" t="s">
        <v>80</v>
      </c>
      <c r="E17" s="28">
        <v>0.51</v>
      </c>
      <c r="F17" s="29" t="s">
        <v>82</v>
      </c>
      <c r="G17" s="30" t="s">
        <v>49</v>
      </c>
      <c r="H17" s="31" t="s">
        <v>50</v>
      </c>
      <c r="I17" s="24">
        <v>10528706354</v>
      </c>
      <c r="J17" s="24">
        <v>12108687454</v>
      </c>
      <c r="K17" s="24">
        <v>6260446739</v>
      </c>
      <c r="L17" s="24">
        <v>6260446739</v>
      </c>
      <c r="M17" s="12">
        <f t="shared" si="3"/>
        <v>5848240715</v>
      </c>
      <c r="N17" s="24">
        <v>2302316558</v>
      </c>
      <c r="O17" s="24">
        <v>18002050</v>
      </c>
      <c r="P17" s="13">
        <f>+I17/K17</f>
        <v>1.6817819546982971</v>
      </c>
      <c r="Q17" s="14">
        <f>+L17/J17</f>
        <v>0.51702108612374131</v>
      </c>
      <c r="R17" s="13">
        <f t="shared" si="19"/>
        <v>127.89190997691929</v>
      </c>
      <c r="S17" s="21">
        <f>I17-K17</f>
        <v>4268259615</v>
      </c>
      <c r="T17" s="107">
        <f>+SUM(S17:S18)</f>
        <v>13275405205.65</v>
      </c>
      <c r="U17" s="42" t="str">
        <f>IF(P17&lt;Pliegos!$B$6,"NO","SI")</f>
        <v>SI</v>
      </c>
      <c r="V17" s="45" t="str">
        <f>IF(Q17&lt;=Pliegos!$B$7,"SI","NO")</f>
        <v>SI</v>
      </c>
      <c r="W17" s="42" t="str">
        <f>IF(O17=0,"SI",IF(R17&lt;Pliegos!$B$8,"NO","SI"))</f>
        <v>SI</v>
      </c>
      <c r="X17" s="96" t="str">
        <f>IF(AND(S17&gt;=VLOOKUP(C17,Pliegos!$A$3:$D$3,4,),Matriz!T17&gt;=VLOOKUP(C17,Pliegos!$A$3:$D$3,3,)),"SI","NO")</f>
        <v>SI</v>
      </c>
      <c r="Y17" s="67" t="str">
        <f>IF(ISERROR(SUM(U17:X18)),"ERROR",IF(COUNTIF(U17:X18,"NO")&gt;0,"NO HÁBIL","HÁBIL"))</f>
        <v>HÁBIL</v>
      </c>
      <c r="Z17" s="14">
        <f t="shared" si="1"/>
        <v>0.19013758235534023</v>
      </c>
      <c r="AA17" s="14">
        <f t="shared" si="2"/>
        <v>0.39367677737594631</v>
      </c>
      <c r="AB17" s="118" t="str">
        <f>IF(MAX(Z17:Z18)&gt;Pliegos!$B$9,"SI","NO")</f>
        <v>SI</v>
      </c>
      <c r="AC17" s="118" t="str">
        <f>IF(MAX(AA17:AA18)&gt;Pliegos!$B$10,"SI","NO")</f>
        <v>SI</v>
      </c>
      <c r="AD17" s="67" t="str">
        <f>IF(ISERROR(SUM(AB17:AC18)),"ERROR",IF(COUNTIF(AB17:AC18,"NO")&gt;0,"NO HÁBIL","HÁBIL"))</f>
        <v>HÁBIL</v>
      </c>
    </row>
    <row r="18" spans="1:30" ht="15.75" thickBot="1" x14ac:dyDescent="0.3">
      <c r="A18" s="72"/>
      <c r="B18" s="75"/>
      <c r="C18" s="75"/>
      <c r="D18" s="37" t="s">
        <v>81</v>
      </c>
      <c r="E18" s="38">
        <v>0.49</v>
      </c>
      <c r="F18" s="39" t="s">
        <v>83</v>
      </c>
      <c r="G18" s="40" t="s">
        <v>49</v>
      </c>
      <c r="H18" s="41" t="s">
        <v>50</v>
      </c>
      <c r="I18" s="26">
        <v>12259591835.559999</v>
      </c>
      <c r="J18" s="26">
        <v>13136283028.309999</v>
      </c>
      <c r="K18" s="26">
        <v>3252446244.9099998</v>
      </c>
      <c r="L18" s="26">
        <v>3252446244.9099998</v>
      </c>
      <c r="M18" s="23">
        <f t="shared" si="3"/>
        <v>9883836783.3999996</v>
      </c>
      <c r="N18" s="26">
        <v>523579437.63</v>
      </c>
      <c r="O18" s="26">
        <v>42393619.909999996</v>
      </c>
      <c r="P18" s="15">
        <f t="shared" ref="P18" si="21">+I18/K18</f>
        <v>3.7693449522020437</v>
      </c>
      <c r="Q18" s="16">
        <f t="shared" ref="Q18" si="22">+L18/J18</f>
        <v>0.24759258291715044</v>
      </c>
      <c r="R18" s="15">
        <f t="shared" si="19"/>
        <v>12.350430058615865</v>
      </c>
      <c r="S18" s="17">
        <f t="shared" ref="S18" si="23">I18-K18</f>
        <v>9007145590.6499996</v>
      </c>
      <c r="T18" s="108"/>
      <c r="U18" s="44" t="str">
        <f>IF(P18&lt;Pliegos!$B$6,"NO","SI")</f>
        <v>SI</v>
      </c>
      <c r="V18" s="50" t="str">
        <f>IF(Q18&lt;=Pliegos!$B$7,"SI","NO")</f>
        <v>SI</v>
      </c>
      <c r="W18" s="44" t="str">
        <f>IF(O18=0,"SI",IF(R18&lt;Pliegos!$B$8,"NO","SI"))</f>
        <v>SI</v>
      </c>
      <c r="X18" s="117"/>
      <c r="Y18" s="69"/>
      <c r="Z18" s="16">
        <f t="shared" ref="Z18:Z30" si="24">+N18/J18</f>
        <v>3.9857502803619112E-2</v>
      </c>
      <c r="AA18" s="16">
        <f t="shared" ref="AA18:AA30" si="25">+N18/M18</f>
        <v>5.2973298639386351E-2</v>
      </c>
      <c r="AB18" s="93"/>
      <c r="AC18" s="93"/>
      <c r="AD18" s="69"/>
    </row>
    <row r="19" spans="1:30" ht="25.5" x14ac:dyDescent="0.25">
      <c r="A19" s="70">
        <v>8</v>
      </c>
      <c r="B19" s="73" t="s">
        <v>84</v>
      </c>
      <c r="C19" s="73">
        <v>1</v>
      </c>
      <c r="D19" s="47" t="s">
        <v>85</v>
      </c>
      <c r="E19" s="28">
        <v>0.7</v>
      </c>
      <c r="F19" s="29" t="s">
        <v>87</v>
      </c>
      <c r="G19" s="30" t="s">
        <v>49</v>
      </c>
      <c r="H19" s="31" t="s">
        <v>50</v>
      </c>
      <c r="I19" s="24">
        <v>5065834168</v>
      </c>
      <c r="J19" s="24">
        <v>5535050345</v>
      </c>
      <c r="K19" s="24">
        <v>1152708461</v>
      </c>
      <c r="L19" s="24">
        <v>1353020267</v>
      </c>
      <c r="M19" s="12">
        <f t="shared" si="3"/>
        <v>4182030078</v>
      </c>
      <c r="N19" s="24">
        <v>676588554</v>
      </c>
      <c r="O19" s="24">
        <v>556944</v>
      </c>
      <c r="P19" s="13">
        <f>+I19/K19</f>
        <v>4.394722811009192</v>
      </c>
      <c r="Q19" s="14">
        <f>+L19/J19</f>
        <v>0.244445882632708</v>
      </c>
      <c r="R19" s="13">
        <f t="shared" si="19"/>
        <v>1214.8233107816943</v>
      </c>
      <c r="S19" s="21">
        <f>I19-K19</f>
        <v>3913125707</v>
      </c>
      <c r="T19" s="107">
        <f>+SUM(S19:S20)</f>
        <v>5813258685</v>
      </c>
      <c r="U19" s="42" t="str">
        <f>IF(P19&lt;Pliegos!$B$6,"NO","SI")</f>
        <v>SI</v>
      </c>
      <c r="V19" s="45" t="str">
        <f>IF(Q19&lt;=Pliegos!$B$7,"SI","NO")</f>
        <v>SI</v>
      </c>
      <c r="W19" s="42" t="str">
        <f>IF(O19=0,"SI",IF(R19&lt;Pliegos!$B$8,"NO","SI"))</f>
        <v>SI</v>
      </c>
      <c r="X19" s="96" t="str">
        <f>IF(AND(S19&gt;=VLOOKUP(C19,Pliegos!$A$3:$D$3,4,),Matriz!T19&gt;=VLOOKUP(C19,Pliegos!$A$3:$D$3,3,)),"SI","NO")</f>
        <v>SI</v>
      </c>
      <c r="Y19" s="67" t="str">
        <f>IF(ISERROR(SUM(U19:X20)),"ERROR",IF(COUNTIF(U19:X20,"NO")&gt;0,"NO HÁBIL","HÁBIL"))</f>
        <v>HÁBIL</v>
      </c>
      <c r="Z19" s="14">
        <f t="shared" si="24"/>
        <v>0.12223710929949996</v>
      </c>
      <c r="AA19" s="14">
        <f t="shared" si="25"/>
        <v>0.16178471732168159</v>
      </c>
      <c r="AB19" s="118" t="str">
        <f>IF(MAX(Z19:Z20)&gt;Pliegos!$B$9,"SI","NO")</f>
        <v>SI</v>
      </c>
      <c r="AC19" s="118" t="str">
        <f>IF(MAX(AA19:AA20)&gt;Pliegos!$B$10,"SI","NO")</f>
        <v>SI</v>
      </c>
      <c r="AD19" s="67" t="str">
        <f>IF(ISERROR(SUM(AB19:AC20)),"ERROR",IF(COUNTIF(AB19:AC20,"NO")&gt;0,"NO HÁBIL","HÁBIL"))</f>
        <v>HÁBIL</v>
      </c>
    </row>
    <row r="20" spans="1:30" ht="15.75" thickBot="1" x14ac:dyDescent="0.3">
      <c r="A20" s="72"/>
      <c r="B20" s="75"/>
      <c r="C20" s="75"/>
      <c r="D20" s="37" t="s">
        <v>86</v>
      </c>
      <c r="E20" s="38">
        <v>0.3</v>
      </c>
      <c r="F20" s="39" t="s">
        <v>88</v>
      </c>
      <c r="G20" s="40" t="s">
        <v>49</v>
      </c>
      <c r="H20" s="41" t="s">
        <v>50</v>
      </c>
      <c r="I20" s="26">
        <v>2173771717</v>
      </c>
      <c r="J20" s="26">
        <v>2261779712</v>
      </c>
      <c r="K20" s="26">
        <v>273638739</v>
      </c>
      <c r="L20" s="26">
        <v>921890011</v>
      </c>
      <c r="M20" s="23">
        <f t="shared" si="3"/>
        <v>1339889701</v>
      </c>
      <c r="N20" s="26">
        <v>712611162</v>
      </c>
      <c r="O20" s="26">
        <v>4989724</v>
      </c>
      <c r="P20" s="15">
        <f t="shared" ref="P20" si="26">+I20/K20</f>
        <v>7.9439472822596215</v>
      </c>
      <c r="Q20" s="16">
        <f t="shared" ref="Q20" si="27">+L20/J20</f>
        <v>0.40759495989324712</v>
      </c>
      <c r="R20" s="15">
        <f t="shared" si="19"/>
        <v>142.81574732390007</v>
      </c>
      <c r="S20" s="17">
        <f t="shared" ref="S20" si="28">I20-K20</f>
        <v>1900132978</v>
      </c>
      <c r="T20" s="108"/>
      <c r="U20" s="44" t="str">
        <f>IF(P20&lt;Pliegos!$B$6,"NO","SI")</f>
        <v>SI</v>
      </c>
      <c r="V20" s="50" t="str">
        <f>IF(Q20&lt;=Pliegos!$B$7,"SI","NO")</f>
        <v>SI</v>
      </c>
      <c r="W20" s="44" t="str">
        <f>IF(O20=0,"SI",IF(R20&lt;Pliegos!$B$8,"NO","SI"))</f>
        <v>SI</v>
      </c>
      <c r="X20" s="117"/>
      <c r="Y20" s="69"/>
      <c r="Z20" s="16">
        <f t="shared" si="24"/>
        <v>0.31506656382989079</v>
      </c>
      <c r="AA20" s="16">
        <f t="shared" si="25"/>
        <v>0.53184315206554456</v>
      </c>
      <c r="AB20" s="93"/>
      <c r="AC20" s="93"/>
      <c r="AD20" s="69"/>
    </row>
    <row r="21" spans="1:30" x14ac:dyDescent="0.25">
      <c r="A21" s="70">
        <v>9</v>
      </c>
      <c r="B21" s="73" t="s">
        <v>89</v>
      </c>
      <c r="C21" s="73">
        <v>1</v>
      </c>
      <c r="D21" s="27" t="s">
        <v>90</v>
      </c>
      <c r="E21" s="28">
        <v>0.6</v>
      </c>
      <c r="F21" s="29" t="s">
        <v>92</v>
      </c>
      <c r="G21" s="30" t="s">
        <v>49</v>
      </c>
      <c r="H21" s="31" t="s">
        <v>50</v>
      </c>
      <c r="I21" s="24">
        <v>4227234476</v>
      </c>
      <c r="J21" s="24">
        <v>4420425395</v>
      </c>
      <c r="K21" s="24">
        <v>947197352</v>
      </c>
      <c r="L21" s="24">
        <v>3381365561</v>
      </c>
      <c r="M21" s="12">
        <f t="shared" si="3"/>
        <v>1039059834</v>
      </c>
      <c r="N21" s="24">
        <v>69003984</v>
      </c>
      <c r="O21" s="24">
        <v>101386</v>
      </c>
      <c r="P21" s="13">
        <f>+I21/K21</f>
        <v>4.4628867121241695</v>
      </c>
      <c r="Q21" s="14">
        <f>+L21/J21</f>
        <v>0.7649412124056445</v>
      </c>
      <c r="R21" s="13">
        <f t="shared" si="19"/>
        <v>680.60663207937978</v>
      </c>
      <c r="S21" s="21">
        <f>I21-K21</f>
        <v>3280037124</v>
      </c>
      <c r="T21" s="107">
        <f>+SUM(S21:S22)</f>
        <v>4488818124</v>
      </c>
      <c r="U21" s="42" t="str">
        <f>IF(P21&lt;Pliegos!$B$6,"NO","SI")</f>
        <v>SI</v>
      </c>
      <c r="V21" s="45" t="str">
        <f>IF(Q21&lt;=Pliegos!$B$7,"SI","NO")</f>
        <v>SI</v>
      </c>
      <c r="W21" s="42" t="str">
        <f>IF(O21=0,"SI",IF(R21&lt;Pliegos!$B$8,"NO","SI"))</f>
        <v>SI</v>
      </c>
      <c r="X21" s="96" t="str">
        <f>IF(AND(S21&gt;=VLOOKUP(C21,Pliegos!$A$3:$D$3,4,),Matriz!T21&gt;=VLOOKUP(C21,Pliegos!$A$3:$D$3,3,)),"SI","NO")</f>
        <v>SI</v>
      </c>
      <c r="Y21" s="67" t="str">
        <f>IF(ISERROR(SUM(U21:X22)),"ERROR",IF(COUNTIF(U21:X22,"NO")&gt;0,"NO HÁBIL","HÁBIL"))</f>
        <v>HÁBIL</v>
      </c>
      <c r="Z21" s="14">
        <f t="shared" si="24"/>
        <v>1.5610258704524522E-2</v>
      </c>
      <c r="AA21" s="14">
        <f t="shared" si="25"/>
        <v>6.6410019656288635E-2</v>
      </c>
      <c r="AB21" s="118" t="str">
        <f>IF(MAX(Z21:Z22)&gt;Pliegos!$B$9,"SI","NO")</f>
        <v>SI</v>
      </c>
      <c r="AC21" s="118" t="str">
        <f>IF(MAX(AA21:AA22)&gt;Pliegos!$B$10,"SI","NO")</f>
        <v>SI</v>
      </c>
      <c r="AD21" s="67" t="str">
        <f>IF(ISERROR(SUM(AB21:AC22)),"ERROR",IF(COUNTIF(AB21:AC22,"NO")&gt;0,"NO HÁBIL","HÁBIL"))</f>
        <v>HÁBIL</v>
      </c>
    </row>
    <row r="22" spans="1:30" ht="15.75" thickBot="1" x14ac:dyDescent="0.3">
      <c r="A22" s="72"/>
      <c r="B22" s="75"/>
      <c r="C22" s="75"/>
      <c r="D22" s="37" t="s">
        <v>91</v>
      </c>
      <c r="E22" s="38">
        <v>0.4</v>
      </c>
      <c r="F22" s="39" t="s">
        <v>93</v>
      </c>
      <c r="G22" s="40" t="s">
        <v>49</v>
      </c>
      <c r="H22" s="41" t="s">
        <v>50</v>
      </c>
      <c r="I22" s="26">
        <v>1763858000</v>
      </c>
      <c r="J22" s="26">
        <v>2518160000</v>
      </c>
      <c r="K22" s="26">
        <v>555077000</v>
      </c>
      <c r="L22" s="26">
        <v>1410431000</v>
      </c>
      <c r="M22" s="23">
        <f t="shared" si="3"/>
        <v>1107729000</v>
      </c>
      <c r="N22" s="26">
        <v>244908000</v>
      </c>
      <c r="O22" s="26">
        <v>68259000</v>
      </c>
      <c r="P22" s="15">
        <f t="shared" ref="P22" si="29">+I22/K22</f>
        <v>3.1776816549775977</v>
      </c>
      <c r="Q22" s="16">
        <f t="shared" ref="Q22" si="30">+L22/J22</f>
        <v>0.56010380595355336</v>
      </c>
      <c r="R22" s="15">
        <f t="shared" si="19"/>
        <v>3.5879224717619653</v>
      </c>
      <c r="S22" s="17">
        <f t="shared" ref="S22" si="31">I22-K22</f>
        <v>1208781000</v>
      </c>
      <c r="T22" s="108"/>
      <c r="U22" s="44" t="str">
        <f>IF(P22&lt;Pliegos!$B$6,"NO","SI")</f>
        <v>SI</v>
      </c>
      <c r="V22" s="50" t="str">
        <f>IF(Q22&lt;=Pliegos!$B$7,"SI","NO")</f>
        <v>SI</v>
      </c>
      <c r="W22" s="44" t="str">
        <f>IF(O22=0,"SI",IF(R22&lt;Pliegos!$B$8,"NO","SI"))</f>
        <v>SI</v>
      </c>
      <c r="X22" s="117"/>
      <c r="Y22" s="69"/>
      <c r="Z22" s="16">
        <f t="shared" si="24"/>
        <v>9.7256727134097914E-2</v>
      </c>
      <c r="AA22" s="16">
        <f t="shared" si="25"/>
        <v>0.22109017638790715</v>
      </c>
      <c r="AB22" s="93"/>
      <c r="AC22" s="93"/>
      <c r="AD22" s="69"/>
    </row>
    <row r="23" spans="1:30" ht="25.5" x14ac:dyDescent="0.25">
      <c r="A23" s="70">
        <v>10</v>
      </c>
      <c r="B23" s="73" t="s">
        <v>94</v>
      </c>
      <c r="C23" s="73">
        <v>1</v>
      </c>
      <c r="D23" s="47" t="s">
        <v>95</v>
      </c>
      <c r="E23" s="28">
        <v>0.51</v>
      </c>
      <c r="F23" s="29" t="s">
        <v>97</v>
      </c>
      <c r="G23" s="30" t="s">
        <v>49</v>
      </c>
      <c r="H23" s="31" t="s">
        <v>50</v>
      </c>
      <c r="I23" s="24">
        <v>3599958000</v>
      </c>
      <c r="J23" s="24">
        <v>3767459000</v>
      </c>
      <c r="K23" s="24">
        <v>368032000</v>
      </c>
      <c r="L23" s="24">
        <v>1091536000</v>
      </c>
      <c r="M23" s="12">
        <f t="shared" si="3"/>
        <v>2675923000</v>
      </c>
      <c r="N23" s="24">
        <v>694341000</v>
      </c>
      <c r="O23" s="24">
        <v>939000</v>
      </c>
      <c r="P23" s="13">
        <f>+I23/K23</f>
        <v>9.7816439874793488</v>
      </c>
      <c r="Q23" s="14">
        <f>+L23/J23</f>
        <v>0.28972737327732034</v>
      </c>
      <c r="R23" s="13">
        <f t="shared" si="19"/>
        <v>739.44728434504793</v>
      </c>
      <c r="S23" s="21">
        <f>I23-K23</f>
        <v>3231926000</v>
      </c>
      <c r="T23" s="107">
        <f>+SUM(S23:S24)</f>
        <v>7026011714</v>
      </c>
      <c r="U23" s="42" t="str">
        <f>IF(P23&lt;Pliegos!$B$6,"NO","SI")</f>
        <v>SI</v>
      </c>
      <c r="V23" s="45" t="str">
        <f>IF(Q23&lt;=Pliegos!$B$7,"SI","NO")</f>
        <v>SI</v>
      </c>
      <c r="W23" s="42" t="str">
        <f>IF(O23=0,"SI",IF(R23&lt;Pliegos!$B$8,"NO","SI"))</f>
        <v>SI</v>
      </c>
      <c r="X23" s="96" t="str">
        <f>IF(AND(S23&gt;=VLOOKUP(C23,Pliegos!$A$3:$D$3,4,),Matriz!T23&gt;=VLOOKUP(C23,Pliegos!$A$3:$D$3,3,)),"SI","NO")</f>
        <v>SI</v>
      </c>
      <c r="Y23" s="67" t="str">
        <f>IF(ISERROR(SUM(U23:X24)),"ERROR",IF(COUNTIF(U23:X24,"NO")&gt;0,"NO HÁBIL","HÁBIL"))</f>
        <v>HÁBIL</v>
      </c>
      <c r="Z23" s="14">
        <f t="shared" si="24"/>
        <v>0.18429955043969953</v>
      </c>
      <c r="AA23" s="14">
        <f t="shared" si="25"/>
        <v>0.25947719721382118</v>
      </c>
      <c r="AB23" s="118" t="str">
        <f>IF(MAX(Z23:Z24)&gt;Pliegos!$B$9,"SI","NO")</f>
        <v>SI</v>
      </c>
      <c r="AC23" s="118" t="str">
        <f>IF(MAX(AA23:AA24)&gt;Pliegos!$B$10,"SI","NO")</f>
        <v>SI</v>
      </c>
      <c r="AD23" s="67" t="str">
        <f>IF(ISERROR(SUM(AB23:AC24)),"ERROR",IF(COUNTIF(AB23:AC24,"NO")&gt;0,"NO HÁBIL","HÁBIL"))</f>
        <v>HÁBIL</v>
      </c>
    </row>
    <row r="24" spans="1:30" ht="15.75" thickBot="1" x14ac:dyDescent="0.3">
      <c r="A24" s="72"/>
      <c r="B24" s="75"/>
      <c r="C24" s="75"/>
      <c r="D24" s="37" t="s">
        <v>96</v>
      </c>
      <c r="E24" s="38">
        <v>0.49</v>
      </c>
      <c r="F24" s="39" t="s">
        <v>98</v>
      </c>
      <c r="G24" s="40" t="s">
        <v>49</v>
      </c>
      <c r="H24" s="41" t="s">
        <v>50</v>
      </c>
      <c r="I24" s="26">
        <v>4740841927</v>
      </c>
      <c r="J24" s="26">
        <v>6323833899</v>
      </c>
      <c r="K24" s="26">
        <v>946756213</v>
      </c>
      <c r="L24" s="26">
        <v>946756213</v>
      </c>
      <c r="M24" s="23">
        <f t="shared" si="3"/>
        <v>5377077686</v>
      </c>
      <c r="N24" s="26">
        <v>1268564966</v>
      </c>
      <c r="O24" s="26">
        <v>113640.33</v>
      </c>
      <c r="P24" s="15">
        <f t="shared" ref="P24" si="32">+I24/K24</f>
        <v>5.0074579515856845</v>
      </c>
      <c r="Q24" s="16">
        <f t="shared" ref="Q24" si="33">+L24/J24</f>
        <v>0.14971237830103545</v>
      </c>
      <c r="R24" s="15">
        <f t="shared" si="19"/>
        <v>11162.982068073896</v>
      </c>
      <c r="S24" s="17">
        <f t="shared" ref="S24" si="34">I24-K24</f>
        <v>3794085714</v>
      </c>
      <c r="T24" s="108"/>
      <c r="U24" s="44" t="str">
        <f>IF(P24&lt;Pliegos!$B$6,"NO","SI")</f>
        <v>SI</v>
      </c>
      <c r="V24" s="50" t="str">
        <f>IF(Q24&lt;=Pliegos!$B$7,"SI","NO")</f>
        <v>SI</v>
      </c>
      <c r="W24" s="44" t="str">
        <f>IF(O24=0,"SI",IF(R24&lt;Pliegos!$B$8,"NO","SI"))</f>
        <v>SI</v>
      </c>
      <c r="X24" s="117"/>
      <c r="Y24" s="69"/>
      <c r="Z24" s="16">
        <f t="shared" si="24"/>
        <v>0.20060061447859986</v>
      </c>
      <c r="AA24" s="16">
        <f t="shared" si="25"/>
        <v>0.23592089236554875</v>
      </c>
      <c r="AB24" s="93"/>
      <c r="AC24" s="93"/>
      <c r="AD24" s="69"/>
    </row>
    <row r="25" spans="1:30" ht="38.25" x14ac:dyDescent="0.25">
      <c r="A25" s="70">
        <v>11</v>
      </c>
      <c r="B25" s="73" t="s">
        <v>99</v>
      </c>
      <c r="C25" s="73">
        <v>1</v>
      </c>
      <c r="D25" s="47" t="s">
        <v>100</v>
      </c>
      <c r="E25" s="28">
        <v>0.51</v>
      </c>
      <c r="F25" s="29" t="s">
        <v>104</v>
      </c>
      <c r="G25" s="30" t="s">
        <v>49</v>
      </c>
      <c r="H25" s="31" t="s">
        <v>50</v>
      </c>
      <c r="I25" s="24">
        <v>6957503647</v>
      </c>
      <c r="J25" s="24">
        <v>10012941116</v>
      </c>
      <c r="K25" s="24">
        <v>2600193612</v>
      </c>
      <c r="L25" s="24">
        <v>2655923154</v>
      </c>
      <c r="M25" s="12">
        <f t="shared" si="3"/>
        <v>7357017962</v>
      </c>
      <c r="N25" s="24">
        <v>385012675.18000001</v>
      </c>
      <c r="O25" s="24">
        <v>33514023.190000001</v>
      </c>
      <c r="P25" s="13">
        <f>+I25/K25</f>
        <v>2.67576368732345</v>
      </c>
      <c r="Q25" s="14">
        <f>+L25/J25</f>
        <v>0.26524905352294692</v>
      </c>
      <c r="R25" s="13">
        <f t="shared" si="19"/>
        <v>11.488106724676406</v>
      </c>
      <c r="S25" s="21">
        <f>I25-K25</f>
        <v>4357310035</v>
      </c>
      <c r="T25" s="107">
        <f>+SUM(S25:S27)</f>
        <v>6526972570</v>
      </c>
      <c r="U25" s="42" t="str">
        <f>IF(P25&lt;Pliegos!$B$6,"NO","SI")</f>
        <v>SI</v>
      </c>
      <c r="V25" s="45" t="str">
        <f>IF(Q25&lt;=Pliegos!$B$7,"SI","NO")</f>
        <v>SI</v>
      </c>
      <c r="W25" s="42" t="str">
        <f>IF(O25=0,"SI",IF(R25&lt;Pliegos!$B$8,"NO","SI"))</f>
        <v>SI</v>
      </c>
      <c r="X25" s="96" t="str">
        <f>IF(AND(S25&gt;=VLOOKUP(C25,Pliegos!$A$3:$D$3,4,),Matriz!T25&gt;=VLOOKUP(C25,Pliegos!$A$3:$D$3,3,)),"SI","NO")</f>
        <v>SI</v>
      </c>
      <c r="Y25" s="67" t="str">
        <f>IF(ISERROR(SUM(U25:X27)),"ERROR",IF(COUNTIF(U25:X27,"NO")&gt;0,"NO HÁBIL","HÁBIL"))</f>
        <v>HÁBIL</v>
      </c>
      <c r="Z25" s="14">
        <f t="shared" si="24"/>
        <v>3.8451506976783865E-2</v>
      </c>
      <c r="AA25" s="14">
        <f t="shared" si="25"/>
        <v>5.2332708329467584E-2</v>
      </c>
      <c r="AB25" s="118" t="str">
        <f>IF(MAX(Z25:Z27)&gt;Pliegos!$B$9,"SI","NO")</f>
        <v>SI</v>
      </c>
      <c r="AC25" s="118" t="str">
        <f>IF(MAX(AA25:AA27)&gt;Pliegos!$B$10,"SI","NO")</f>
        <v>SI</v>
      </c>
      <c r="AD25" s="67" t="str">
        <f>IF(ISERROR(SUM(AB25:AC27)),"ERROR",IF(COUNTIF(AB25:AC27,"NO")&gt;0,"NO HÁBIL","HÁBIL"))</f>
        <v>HÁBIL</v>
      </c>
    </row>
    <row r="26" spans="1:30" x14ac:dyDescent="0.25">
      <c r="A26" s="71"/>
      <c r="B26" s="74"/>
      <c r="C26" s="74"/>
      <c r="D26" s="32" t="s">
        <v>101</v>
      </c>
      <c r="E26" s="33">
        <v>0.25</v>
      </c>
      <c r="F26" s="34" t="s">
        <v>105</v>
      </c>
      <c r="G26" s="35" t="s">
        <v>49</v>
      </c>
      <c r="H26" s="36" t="s">
        <v>50</v>
      </c>
      <c r="I26" s="25">
        <v>1057093124</v>
      </c>
      <c r="J26" s="25">
        <v>1057093124</v>
      </c>
      <c r="K26" s="25">
        <v>44255078</v>
      </c>
      <c r="L26" s="25">
        <v>44255078</v>
      </c>
      <c r="M26" s="22">
        <f t="shared" si="3"/>
        <v>1012838046</v>
      </c>
      <c r="N26" s="25">
        <v>77639652</v>
      </c>
      <c r="O26" s="25">
        <v>39300</v>
      </c>
      <c r="P26" s="18">
        <f t="shared" ref="P26:P27" si="35">+I26/K26</f>
        <v>23.886369017358867</v>
      </c>
      <c r="Q26" s="19">
        <f t="shared" ref="Q26:Q27" si="36">+L26/J26</f>
        <v>4.1864881149297872E-2</v>
      </c>
      <c r="R26" s="18">
        <f t="shared" si="19"/>
        <v>1975.5636641221374</v>
      </c>
      <c r="S26" s="20">
        <f t="shared" ref="S26:S27" si="37">I26-K26</f>
        <v>1012838046</v>
      </c>
      <c r="T26" s="116"/>
      <c r="U26" s="43" t="str">
        <f>IF(P26&lt;Pliegos!$B$6,"NO","SI")</f>
        <v>SI</v>
      </c>
      <c r="V26" s="48" t="str">
        <f>IF(Q26&lt;=Pliegos!$B$7,"SI","NO")</f>
        <v>SI</v>
      </c>
      <c r="W26" s="43" t="str">
        <f>IF(O26=0,"SI",IF(R26&lt;Pliegos!$B$8,"NO","SI"))</f>
        <v>SI</v>
      </c>
      <c r="X26" s="97"/>
      <c r="Y26" s="68"/>
      <c r="Z26" s="19">
        <f t="shared" si="24"/>
        <v>7.3446369328573929E-2</v>
      </c>
      <c r="AA26" s="19">
        <f t="shared" si="25"/>
        <v>7.6655544592368133E-2</v>
      </c>
      <c r="AB26" s="118"/>
      <c r="AC26" s="118"/>
      <c r="AD26" s="68"/>
    </row>
    <row r="27" spans="1:30" ht="15.75" thickBot="1" x14ac:dyDescent="0.3">
      <c r="A27" s="72"/>
      <c r="B27" s="75"/>
      <c r="C27" s="75"/>
      <c r="D27" s="37" t="s">
        <v>102</v>
      </c>
      <c r="E27" s="38">
        <v>0.24</v>
      </c>
      <c r="F27" s="39" t="s">
        <v>103</v>
      </c>
      <c r="G27" s="40" t="s">
        <v>49</v>
      </c>
      <c r="H27" s="41" t="s">
        <v>50</v>
      </c>
      <c r="I27" s="26">
        <v>1311180656</v>
      </c>
      <c r="J27" s="26">
        <v>1415661991</v>
      </c>
      <c r="K27" s="26">
        <v>154356167</v>
      </c>
      <c r="L27" s="26">
        <v>408114140</v>
      </c>
      <c r="M27" s="23">
        <f t="shared" si="3"/>
        <v>1007547851</v>
      </c>
      <c r="N27" s="26">
        <v>128635549</v>
      </c>
      <c r="O27" s="26">
        <v>49930422</v>
      </c>
      <c r="P27" s="15">
        <f t="shared" si="35"/>
        <v>8.4945142230695581</v>
      </c>
      <c r="Q27" s="16">
        <f t="shared" si="36"/>
        <v>0.28828501619353003</v>
      </c>
      <c r="R27" s="15">
        <f t="shared" si="19"/>
        <v>2.5762960505320782</v>
      </c>
      <c r="S27" s="17">
        <f t="shared" si="37"/>
        <v>1156824489</v>
      </c>
      <c r="T27" s="108"/>
      <c r="U27" s="44" t="str">
        <f>IF(P27&lt;Pliegos!$B$6,"NO","SI")</f>
        <v>SI</v>
      </c>
      <c r="V27" s="50" t="str">
        <f>IF(Q27&lt;=Pliegos!$B$7,"SI","NO")</f>
        <v>SI</v>
      </c>
      <c r="W27" s="44" t="str">
        <f>IF(O27=0,"SI",IF(R27&lt;Pliegos!$B$8,"NO","SI"))</f>
        <v>SI</v>
      </c>
      <c r="X27" s="117"/>
      <c r="Y27" s="69"/>
      <c r="Z27" s="16">
        <f t="shared" si="24"/>
        <v>9.0866004609711948E-2</v>
      </c>
      <c r="AA27" s="16">
        <f t="shared" si="25"/>
        <v>0.12767190051800328</v>
      </c>
      <c r="AB27" s="93"/>
      <c r="AC27" s="93"/>
      <c r="AD27" s="69"/>
    </row>
    <row r="28" spans="1:30" ht="25.5" x14ac:dyDescent="0.25">
      <c r="A28" s="70">
        <v>12</v>
      </c>
      <c r="B28" s="73" t="s">
        <v>106</v>
      </c>
      <c r="C28" s="73">
        <v>1</v>
      </c>
      <c r="D28" s="47" t="s">
        <v>107</v>
      </c>
      <c r="E28" s="28">
        <v>0.51</v>
      </c>
      <c r="F28" s="29" t="s">
        <v>109</v>
      </c>
      <c r="G28" s="30" t="s">
        <v>49</v>
      </c>
      <c r="H28" s="31" t="s">
        <v>50</v>
      </c>
      <c r="I28" s="24">
        <v>9003917979</v>
      </c>
      <c r="J28" s="24">
        <v>16351711237</v>
      </c>
      <c r="K28" s="24">
        <v>4300518541</v>
      </c>
      <c r="L28" s="24">
        <v>8126680996</v>
      </c>
      <c r="M28" s="12">
        <f t="shared" si="3"/>
        <v>8225030241</v>
      </c>
      <c r="N28" s="24">
        <v>3759744167</v>
      </c>
      <c r="O28" s="24">
        <v>433045839</v>
      </c>
      <c r="P28" s="13">
        <f>+I28/K28</f>
        <v>2.0936819346688176</v>
      </c>
      <c r="Q28" s="14">
        <f>+L28/J28</f>
        <v>0.49699269258200146</v>
      </c>
      <c r="R28" s="13">
        <f t="shared" si="19"/>
        <v>8.6820928141974356</v>
      </c>
      <c r="S28" s="21">
        <f>I28-K28</f>
        <v>4703399438</v>
      </c>
      <c r="T28" s="107">
        <f>+SUM(S28:S29)</f>
        <v>5941667089</v>
      </c>
      <c r="U28" s="42" t="str">
        <f>IF(P28&lt;Pliegos!$B$6,"NO","SI")</f>
        <v>SI</v>
      </c>
      <c r="V28" s="45" t="str">
        <f>IF(Q28&lt;=Pliegos!$B$7,"SI","NO")</f>
        <v>SI</v>
      </c>
      <c r="W28" s="42" t="str">
        <f>IF(O28=0,"SI",IF(R28&lt;Pliegos!$B$8,"NO","SI"))</f>
        <v>SI</v>
      </c>
      <c r="X28" s="96" t="str">
        <f>IF(AND(S28&gt;=VLOOKUP(C28,Pliegos!$A$3:$D$3,4,),Matriz!T28&gt;=VLOOKUP(C28,Pliegos!$A$3:$D$3,3,)),"SI","NO")</f>
        <v>SI</v>
      </c>
      <c r="Y28" s="67" t="str">
        <f>IF(ISERROR(SUM(U28:X29)),"ERROR",IF(COUNTIF(U28:X29,"NO")&gt;0,"NO HÁBIL","HÁBIL"))</f>
        <v>HÁBIL</v>
      </c>
      <c r="Z28" s="14">
        <f t="shared" si="24"/>
        <v>0.22992970659196824</v>
      </c>
      <c r="AA28" s="14">
        <f t="shared" si="25"/>
        <v>0.45711007216222588</v>
      </c>
      <c r="AB28" s="118" t="str">
        <f>IF(MAX(Z28:Z29)&gt;Pliegos!$B$9,"SI","NO")</f>
        <v>SI</v>
      </c>
      <c r="AC28" s="118" t="str">
        <f>IF(MAX(AA28:AA29)&gt;Pliegos!$B$10,"SI","NO")</f>
        <v>SI</v>
      </c>
      <c r="AD28" s="67" t="str">
        <f>IF(ISERROR(SUM(AB28:AC29)),"ERROR",IF(COUNTIF(AB28:AC29,"NO")&gt;0,"NO HÁBIL","HÁBIL"))</f>
        <v>HÁBIL</v>
      </c>
    </row>
    <row r="29" spans="1:30" ht="15.75" thickBot="1" x14ac:dyDescent="0.3">
      <c r="A29" s="72"/>
      <c r="B29" s="75"/>
      <c r="C29" s="75"/>
      <c r="D29" s="37" t="s">
        <v>108</v>
      </c>
      <c r="E29" s="38">
        <v>0.49</v>
      </c>
      <c r="F29" s="39" t="s">
        <v>110</v>
      </c>
      <c r="G29" s="40" t="s">
        <v>49</v>
      </c>
      <c r="H29" s="41" t="s">
        <v>50</v>
      </c>
      <c r="I29" s="26">
        <v>2725747119</v>
      </c>
      <c r="J29" s="26">
        <v>3197338991</v>
      </c>
      <c r="K29" s="26">
        <v>1487479468</v>
      </c>
      <c r="L29" s="26">
        <v>2075894079</v>
      </c>
      <c r="M29" s="23">
        <f t="shared" si="3"/>
        <v>1121444912</v>
      </c>
      <c r="N29" s="26">
        <v>267781611</v>
      </c>
      <c r="O29" s="26">
        <v>40384330</v>
      </c>
      <c r="P29" s="15">
        <f t="shared" ref="P29" si="38">+I29/K29</f>
        <v>1.8324603314793451</v>
      </c>
      <c r="Q29" s="16">
        <f t="shared" ref="Q29" si="39">+L29/J29</f>
        <v>0.64925679912055345</v>
      </c>
      <c r="R29" s="15">
        <f t="shared" si="19"/>
        <v>6.6308296064339807</v>
      </c>
      <c r="S29" s="17">
        <f t="shared" ref="S29" si="40">I29-K29</f>
        <v>1238267651</v>
      </c>
      <c r="T29" s="108"/>
      <c r="U29" s="44" t="str">
        <f>IF(P29&lt;Pliegos!$B$6,"NO","SI")</f>
        <v>SI</v>
      </c>
      <c r="V29" s="50" t="str">
        <f>IF(Q29&lt;=Pliegos!$B$7,"SI","NO")</f>
        <v>SI</v>
      </c>
      <c r="W29" s="44" t="str">
        <f>IF(O29=0,"SI",IF(R29&lt;Pliegos!$B$8,"NO","SI"))</f>
        <v>SI</v>
      </c>
      <c r="X29" s="117"/>
      <c r="Y29" s="69"/>
      <c r="Z29" s="16">
        <f t="shared" si="24"/>
        <v>8.3751398195112431E-2</v>
      </c>
      <c r="AA29" s="16">
        <f t="shared" si="25"/>
        <v>0.23878267058382266</v>
      </c>
      <c r="AB29" s="93"/>
      <c r="AC29" s="93"/>
      <c r="AD29" s="69"/>
    </row>
    <row r="30" spans="1:30" x14ac:dyDescent="0.25">
      <c r="A30" s="70">
        <v>13</v>
      </c>
      <c r="B30" s="73" t="s">
        <v>111</v>
      </c>
      <c r="C30" s="73">
        <v>1</v>
      </c>
      <c r="D30" s="27" t="s">
        <v>112</v>
      </c>
      <c r="E30" s="28">
        <v>0.51</v>
      </c>
      <c r="F30" s="29" t="s">
        <v>115</v>
      </c>
      <c r="G30" s="30" t="s">
        <v>49</v>
      </c>
      <c r="H30" s="31" t="s">
        <v>50</v>
      </c>
      <c r="I30" s="24">
        <v>13027692461</v>
      </c>
      <c r="J30" s="24">
        <v>15317705407</v>
      </c>
      <c r="K30" s="24">
        <v>4294980056</v>
      </c>
      <c r="L30" s="24">
        <v>4294980056</v>
      </c>
      <c r="M30" s="12">
        <f t="shared" si="3"/>
        <v>11022725351</v>
      </c>
      <c r="N30" s="24">
        <v>7798827071</v>
      </c>
      <c r="O30" s="24">
        <v>41427343</v>
      </c>
      <c r="P30" s="13">
        <f>+I30/K30</f>
        <v>3.0332370095177921</v>
      </c>
      <c r="Q30" s="14">
        <f>+L30/J30</f>
        <v>0.28039317520999246</v>
      </c>
      <c r="R30" s="13">
        <f t="shared" si="19"/>
        <v>188.25313201959392</v>
      </c>
      <c r="S30" s="21">
        <f>I30-K30</f>
        <v>8732712405</v>
      </c>
      <c r="T30" s="107">
        <f>+SUM(S30:S31)</f>
        <v>8834577151.0300007</v>
      </c>
      <c r="U30" s="42" t="str">
        <f>IF(P30&lt;Pliegos!$B$6,"NO","SI")</f>
        <v>SI</v>
      </c>
      <c r="V30" s="45" t="str">
        <f>IF(Q30&lt;=Pliegos!$B$7,"SI","NO")</f>
        <v>SI</v>
      </c>
      <c r="W30" s="42" t="str">
        <f>IF(O30=0,"SI",IF(R30&lt;Pliegos!$B$8,"NO","SI"))</f>
        <v>SI</v>
      </c>
      <c r="X30" s="96" t="str">
        <f>IF(AND(S30&gt;=VLOOKUP(C30,Pliegos!$A$3:$D$3,4,),Matriz!T30&gt;=VLOOKUP(C30,Pliegos!$A$3:$D$3,3,)),"SI","NO")</f>
        <v>SI</v>
      </c>
      <c r="Y30" s="67" t="str">
        <f>IF(ISERROR(SUM(U30:X31)),"ERROR",IF(COUNTIF(U30:X31,"NO")&gt;0,"NO HÁBIL","HÁBIL"))</f>
        <v>HÁBIL</v>
      </c>
      <c r="Z30" s="14">
        <f t="shared" si="24"/>
        <v>0.50913807674066069</v>
      </c>
      <c r="AA30" s="14">
        <f t="shared" si="25"/>
        <v>0.70752257927686435</v>
      </c>
      <c r="AB30" s="118" t="str">
        <f>IF(MAX(Z30:Z31)&gt;Pliegos!$B$9,"SI","NO")</f>
        <v>SI</v>
      </c>
      <c r="AC30" s="118" t="str">
        <f>IF(MAX(AA30:AA31)&gt;Pliegos!$B$10,"SI","NO")</f>
        <v>SI</v>
      </c>
      <c r="AD30" s="67" t="str">
        <f>IF(ISERROR(SUM(AB30:AC31)),"ERROR",IF(COUNTIF(AB30:AC31,"NO")&gt;0,"NO HÁBIL","HÁBIL"))</f>
        <v>HÁBIL</v>
      </c>
    </row>
    <row r="31" spans="1:30" ht="15.75" thickBot="1" x14ac:dyDescent="0.3">
      <c r="A31" s="72"/>
      <c r="B31" s="75"/>
      <c r="C31" s="75"/>
      <c r="D31" s="37" t="s">
        <v>113</v>
      </c>
      <c r="E31" s="38">
        <v>0.49</v>
      </c>
      <c r="F31" s="39" t="s">
        <v>114</v>
      </c>
      <c r="G31" s="40" t="s">
        <v>49</v>
      </c>
      <c r="H31" s="41" t="s">
        <v>50</v>
      </c>
      <c r="I31" s="26">
        <v>1068329944.03</v>
      </c>
      <c r="J31" s="26">
        <v>1366336142</v>
      </c>
      <c r="K31" s="26">
        <v>966465198</v>
      </c>
      <c r="L31" s="26">
        <v>1067628448</v>
      </c>
      <c r="M31" s="23">
        <f t="shared" si="3"/>
        <v>298707694</v>
      </c>
      <c r="N31" s="26">
        <v>206211782</v>
      </c>
      <c r="O31" s="26">
        <v>32364</v>
      </c>
      <c r="P31" s="15">
        <f t="shared" ref="P31" si="41">+I31/K31</f>
        <v>1.1053992903632728</v>
      </c>
      <c r="Q31" s="16">
        <f t="shared" ref="Q31" si="42">+L31/J31</f>
        <v>0.78138052209995623</v>
      </c>
      <c r="R31" s="15">
        <f t="shared" si="19"/>
        <v>6371.6407736991723</v>
      </c>
      <c r="S31" s="17">
        <f t="shared" ref="S31" si="43">I31-K31</f>
        <v>101864746.02999997</v>
      </c>
      <c r="T31" s="108"/>
      <c r="U31" s="44" t="str">
        <f>IF(P31&lt;Pliegos!$B$6,"NO","SI")</f>
        <v>SI</v>
      </c>
      <c r="V31" s="50" t="str">
        <f>IF(Q31&lt;=Pliegos!$B$7,"SI","NO")</f>
        <v>SI</v>
      </c>
      <c r="W31" s="44" t="str">
        <f>IF(O31=0,"SI",IF(R31&lt;Pliegos!$B$8,"NO","SI"))</f>
        <v>SI</v>
      </c>
      <c r="X31" s="117"/>
      <c r="Y31" s="69"/>
      <c r="Z31" s="16">
        <f t="shared" ref="Z31:Z48" si="44">+N31/J31</f>
        <v>0.15092317011987524</v>
      </c>
      <c r="AA31" s="16">
        <f t="shared" ref="AA31:AA48" si="45">+N31/M31</f>
        <v>0.69034640266078984</v>
      </c>
      <c r="AB31" s="93"/>
      <c r="AC31" s="93"/>
      <c r="AD31" s="69"/>
    </row>
    <row r="32" spans="1:30" x14ac:dyDescent="0.25">
      <c r="A32" s="70">
        <v>14</v>
      </c>
      <c r="B32" s="73" t="s">
        <v>116</v>
      </c>
      <c r="C32" s="73">
        <v>1</v>
      </c>
      <c r="D32" s="27" t="s">
        <v>122</v>
      </c>
      <c r="E32" s="28">
        <v>0.51</v>
      </c>
      <c r="F32" s="29" t="s">
        <v>119</v>
      </c>
      <c r="G32" s="30" t="s">
        <v>49</v>
      </c>
      <c r="H32" s="31" t="s">
        <v>50</v>
      </c>
      <c r="I32" s="24">
        <v>7988638439</v>
      </c>
      <c r="J32" s="24">
        <v>12414216938</v>
      </c>
      <c r="K32" s="24">
        <v>5820471452</v>
      </c>
      <c r="L32" s="24">
        <v>7478463622</v>
      </c>
      <c r="M32" s="12">
        <f t="shared" ref="M32:M50" si="46">+J32-L32</f>
        <v>4935753316</v>
      </c>
      <c r="N32" s="24">
        <v>1204119850</v>
      </c>
      <c r="O32" s="24">
        <v>185394992</v>
      </c>
      <c r="P32" s="13">
        <f>+I32/K32</f>
        <v>1.3725071078658047</v>
      </c>
      <c r="Q32" s="14">
        <f>+L32/J32</f>
        <v>0.60241122411099268</v>
      </c>
      <c r="R32" s="13">
        <f t="shared" si="19"/>
        <v>6.4948887616122875</v>
      </c>
      <c r="S32" s="21">
        <f>I32-K32</f>
        <v>2168166987</v>
      </c>
      <c r="T32" s="107">
        <f>+SUM(S32:S34)</f>
        <v>4118970134</v>
      </c>
      <c r="U32" s="42" t="str">
        <f>IF(P32&lt;Pliegos!$B$6,"NO","SI")</f>
        <v>SI</v>
      </c>
      <c r="V32" s="45" t="str">
        <f>IF(Q32&lt;=Pliegos!$B$7,"SI","NO")</f>
        <v>SI</v>
      </c>
      <c r="W32" s="42" t="str">
        <f>IF(O32=0,"SI",IF(R32&lt;Pliegos!$B$8,"NO","SI"))</f>
        <v>SI</v>
      </c>
      <c r="X32" s="96" t="str">
        <f>IF(AND(S32&gt;=VLOOKUP(C32,Pliegos!$A$3:$D$3,4,),Matriz!T32&gt;=VLOOKUP(C32,Pliegos!$A$3:$D$3,3,)),"SI","NO")</f>
        <v>SI</v>
      </c>
      <c r="Y32" s="67" t="str">
        <f>IF(ISERROR(SUM(U32:X34)),"ERROR",IF(COUNTIF(U32:X34,"NO")&gt;0,"NO HÁBIL","HÁBIL"))</f>
        <v>HÁBIL</v>
      </c>
      <c r="Z32" s="14">
        <f t="shared" si="44"/>
        <v>9.6995231838923418E-2</v>
      </c>
      <c r="AA32" s="14">
        <f t="shared" si="45"/>
        <v>0.24395867720873754</v>
      </c>
      <c r="AB32" s="118" t="str">
        <f>IF(MAX(Z32:Z34)&gt;Pliegos!$B$9,"SI","NO")</f>
        <v>SI</v>
      </c>
      <c r="AC32" s="118" t="str">
        <f>IF(MAX(AA32:AA34)&gt;Pliegos!$B$10,"SI","NO")</f>
        <v>SI</v>
      </c>
      <c r="AD32" s="67" t="str">
        <f>IF(ISERROR(SUM(AB32:AC34)),"ERROR",IF(COUNTIF(AB32:AC34,"NO")&gt;0,"NO HÁBIL","HÁBIL"))</f>
        <v>HÁBIL</v>
      </c>
    </row>
    <row r="33" spans="1:30" x14ac:dyDescent="0.25">
      <c r="A33" s="71"/>
      <c r="B33" s="74"/>
      <c r="C33" s="74"/>
      <c r="D33" s="32" t="s">
        <v>117</v>
      </c>
      <c r="E33" s="33">
        <v>0.25</v>
      </c>
      <c r="F33" s="34" t="s">
        <v>120</v>
      </c>
      <c r="G33" s="35" t="s">
        <v>49</v>
      </c>
      <c r="H33" s="36" t="s">
        <v>50</v>
      </c>
      <c r="I33" s="25">
        <v>639867914</v>
      </c>
      <c r="J33" s="25">
        <v>718061207</v>
      </c>
      <c r="K33" s="25">
        <v>168305817</v>
      </c>
      <c r="L33" s="25">
        <v>225463968</v>
      </c>
      <c r="M33" s="22">
        <f t="shared" si="46"/>
        <v>492597239</v>
      </c>
      <c r="N33" s="25">
        <v>114706405</v>
      </c>
      <c r="O33" s="25">
        <v>6339188</v>
      </c>
      <c r="P33" s="18">
        <f t="shared" ref="P33:P34" si="47">+I33/K33</f>
        <v>3.801816986515683</v>
      </c>
      <c r="Q33" s="19">
        <f t="shared" ref="Q33:Q34" si="48">+L33/J33</f>
        <v>0.3139899019778129</v>
      </c>
      <c r="R33" s="18">
        <f t="shared" si="19"/>
        <v>18.094810407894514</v>
      </c>
      <c r="S33" s="20">
        <f t="shared" ref="S33:S34" si="49">I33-K33</f>
        <v>471562097</v>
      </c>
      <c r="T33" s="116"/>
      <c r="U33" s="43" t="str">
        <f>IF(P33&lt;Pliegos!$B$6,"NO","SI")</f>
        <v>SI</v>
      </c>
      <c r="V33" s="48" t="str">
        <f>IF(Q33&lt;=Pliegos!$B$7,"SI","NO")</f>
        <v>SI</v>
      </c>
      <c r="W33" s="43" t="str">
        <f>IF(O33=0,"SI",IF(R33&lt;Pliegos!$B$8,"NO","SI"))</f>
        <v>SI</v>
      </c>
      <c r="X33" s="97"/>
      <c r="Y33" s="68"/>
      <c r="Z33" s="19">
        <f t="shared" si="44"/>
        <v>0.15974460656248765</v>
      </c>
      <c r="AA33" s="19">
        <f t="shared" si="45"/>
        <v>0.23286043022259001</v>
      </c>
      <c r="AB33" s="118"/>
      <c r="AC33" s="118"/>
      <c r="AD33" s="68"/>
    </row>
    <row r="34" spans="1:30" ht="15.75" thickBot="1" x14ac:dyDescent="0.3">
      <c r="A34" s="72"/>
      <c r="B34" s="75"/>
      <c r="C34" s="75"/>
      <c r="D34" s="37" t="s">
        <v>118</v>
      </c>
      <c r="E34" s="38">
        <v>0.24</v>
      </c>
      <c r="F34" s="39" t="s">
        <v>121</v>
      </c>
      <c r="G34" s="40" t="s">
        <v>49</v>
      </c>
      <c r="H34" s="41" t="s">
        <v>50</v>
      </c>
      <c r="I34" s="26">
        <v>1767314283</v>
      </c>
      <c r="J34" s="26">
        <v>1963962576</v>
      </c>
      <c r="K34" s="26">
        <v>288073233</v>
      </c>
      <c r="L34" s="26">
        <v>1046558984</v>
      </c>
      <c r="M34" s="23">
        <f t="shared" si="46"/>
        <v>917403592</v>
      </c>
      <c r="N34" s="26">
        <v>170598028</v>
      </c>
      <c r="O34" s="26">
        <v>556349</v>
      </c>
      <c r="P34" s="15">
        <f t="shared" si="47"/>
        <v>6.1349479248563163</v>
      </c>
      <c r="Q34" s="16">
        <f t="shared" si="48"/>
        <v>0.53288132716435221</v>
      </c>
      <c r="R34" s="15">
        <f t="shared" si="19"/>
        <v>306.63850928104483</v>
      </c>
      <c r="S34" s="17">
        <f t="shared" si="49"/>
        <v>1479241050</v>
      </c>
      <c r="T34" s="108"/>
      <c r="U34" s="44" t="str">
        <f>IF(P34&lt;Pliegos!$B$6,"NO","SI")</f>
        <v>SI</v>
      </c>
      <c r="V34" s="50" t="str">
        <f>IF(Q34&lt;=Pliegos!$B$7,"SI","NO")</f>
        <v>SI</v>
      </c>
      <c r="W34" s="44" t="str">
        <f>IF(O34=0,"SI",IF(R34&lt;Pliegos!$B$8,"NO","SI"))</f>
        <v>SI</v>
      </c>
      <c r="X34" s="117"/>
      <c r="Y34" s="69"/>
      <c r="Z34" s="16">
        <f t="shared" si="44"/>
        <v>8.686419491121708E-2</v>
      </c>
      <c r="AA34" s="16">
        <f t="shared" si="45"/>
        <v>0.18595744499766467</v>
      </c>
      <c r="AB34" s="93"/>
      <c r="AC34" s="93"/>
      <c r="AD34" s="69"/>
    </row>
    <row r="35" spans="1:30" x14ac:dyDescent="0.25">
      <c r="A35" s="70">
        <v>15</v>
      </c>
      <c r="B35" s="73" t="s">
        <v>130</v>
      </c>
      <c r="C35" s="73">
        <v>1</v>
      </c>
      <c r="D35" s="27" t="s">
        <v>131</v>
      </c>
      <c r="E35" s="28">
        <v>0.65</v>
      </c>
      <c r="F35" s="29" t="s">
        <v>133</v>
      </c>
      <c r="G35" s="30" t="s">
        <v>49</v>
      </c>
      <c r="H35" s="31" t="s">
        <v>50</v>
      </c>
      <c r="I35" s="24">
        <v>7157376653</v>
      </c>
      <c r="J35" s="24">
        <v>7337793170</v>
      </c>
      <c r="K35" s="24">
        <v>1939908914</v>
      </c>
      <c r="L35" s="24">
        <v>2456784491</v>
      </c>
      <c r="M35" s="12">
        <f t="shared" si="46"/>
        <v>4881008679</v>
      </c>
      <c r="N35" s="24">
        <v>2582307419</v>
      </c>
      <c r="O35" s="24">
        <v>9890670</v>
      </c>
      <c r="P35" s="13">
        <f>+I35/K35</f>
        <v>3.6895426384952423</v>
      </c>
      <c r="Q35" s="14">
        <f>+L35/J35</f>
        <v>0.33481244756861961</v>
      </c>
      <c r="R35" s="13">
        <f t="shared" si="19"/>
        <v>261.08518624117477</v>
      </c>
      <c r="S35" s="21">
        <f>I35-K35</f>
        <v>5217467739</v>
      </c>
      <c r="T35" s="107">
        <f>+SUM(S35:S36)</f>
        <v>7170315639</v>
      </c>
      <c r="U35" s="42" t="str">
        <f>IF(P35&lt;Pliegos!$B$6,"NO","SI")</f>
        <v>SI</v>
      </c>
      <c r="V35" s="45" t="str">
        <f>IF(Q35&lt;=Pliegos!$B$7,"SI","NO")</f>
        <v>SI</v>
      </c>
      <c r="W35" s="42" t="str">
        <f>IF(O35=0,"SI",IF(R35&lt;Pliegos!$B$8,"NO","SI"))</f>
        <v>SI</v>
      </c>
      <c r="X35" s="96" t="str">
        <f>IF(AND(S35&gt;=VLOOKUP(C35,Pliegos!$A$3:$D$3,4,),Matriz!T35&gt;=VLOOKUP(C35,Pliegos!$A$3:$D$3,3,)),"SI","NO")</f>
        <v>SI</v>
      </c>
      <c r="Y35" s="67" t="str">
        <f>IF(ISERROR(SUM(U35:X36)),"ERROR",IF(COUNTIF(U35:X36,"NO")&gt;0,"NO HÁBIL","HÁBIL"))</f>
        <v>HÁBIL</v>
      </c>
      <c r="Z35" s="14">
        <f t="shared" si="44"/>
        <v>0.35191880708188455</v>
      </c>
      <c r="AA35" s="14">
        <f t="shared" si="45"/>
        <v>0.52905200314641765</v>
      </c>
      <c r="AB35" s="118" t="str">
        <f>IF(MAX(Z35:Z36)&gt;Pliegos!$B$9,"SI","NO")</f>
        <v>SI</v>
      </c>
      <c r="AC35" s="118" t="str">
        <f>IF(MAX(AA35:AA36)&gt;Pliegos!$B$10,"SI","NO")</f>
        <v>SI</v>
      </c>
      <c r="AD35" s="67" t="str">
        <f>IF(ISERROR(SUM(AB35:AC36)),"ERROR",IF(COUNTIF(AB35:AC36,"NO")&gt;0,"NO HÁBIL","HÁBIL"))</f>
        <v>HÁBIL</v>
      </c>
    </row>
    <row r="36" spans="1:30" ht="15.75" thickBot="1" x14ac:dyDescent="0.3">
      <c r="A36" s="72"/>
      <c r="B36" s="75"/>
      <c r="C36" s="75"/>
      <c r="D36" s="37" t="s">
        <v>132</v>
      </c>
      <c r="E36" s="38">
        <v>0.35</v>
      </c>
      <c r="F36" s="39" t="s">
        <v>134</v>
      </c>
      <c r="G36" s="40" t="s">
        <v>49</v>
      </c>
      <c r="H36" s="41" t="s">
        <v>50</v>
      </c>
      <c r="I36" s="26">
        <v>2096007114</v>
      </c>
      <c r="J36" s="26">
        <v>2096007114</v>
      </c>
      <c r="K36" s="26">
        <v>143159214</v>
      </c>
      <c r="L36" s="26">
        <v>657650136</v>
      </c>
      <c r="M36" s="23">
        <f t="shared" si="46"/>
        <v>1438356978</v>
      </c>
      <c r="N36" s="26">
        <v>381946677</v>
      </c>
      <c r="O36" s="26">
        <v>694906.9</v>
      </c>
      <c r="P36" s="15">
        <f t="shared" ref="P36" si="50">+I36/K36</f>
        <v>14.641091239855507</v>
      </c>
      <c r="Q36" s="16">
        <f t="shared" ref="Q36" si="51">+L36/J36</f>
        <v>0.3137633129235648</v>
      </c>
      <c r="R36" s="15">
        <f t="shared" si="19"/>
        <v>549.63719168711668</v>
      </c>
      <c r="S36" s="17">
        <f t="shared" ref="S36" si="52">I36-K36</f>
        <v>1952847900</v>
      </c>
      <c r="T36" s="108"/>
      <c r="U36" s="44" t="str">
        <f>IF(P36&lt;Pliegos!$B$6,"NO","SI")</f>
        <v>SI</v>
      </c>
      <c r="V36" s="50" t="str">
        <f>IF(Q36&lt;=Pliegos!$B$7,"SI","NO")</f>
        <v>SI</v>
      </c>
      <c r="W36" s="44" t="str">
        <f>IF(O36=0,"SI",IF(R36&lt;Pliegos!$B$8,"NO","SI"))</f>
        <v>SI</v>
      </c>
      <c r="X36" s="117"/>
      <c r="Y36" s="69"/>
      <c r="Z36" s="16">
        <f t="shared" si="44"/>
        <v>0.18222584954451637</v>
      </c>
      <c r="AA36" s="16">
        <f t="shared" si="45"/>
        <v>0.2655437299932924</v>
      </c>
      <c r="AB36" s="93"/>
      <c r="AC36" s="93"/>
      <c r="AD36" s="69"/>
    </row>
    <row r="37" spans="1:30" ht="25.5" x14ac:dyDescent="0.25">
      <c r="A37" s="70">
        <v>16</v>
      </c>
      <c r="B37" s="73" t="s">
        <v>135</v>
      </c>
      <c r="C37" s="73">
        <v>1</v>
      </c>
      <c r="D37" s="47" t="s">
        <v>136</v>
      </c>
      <c r="E37" s="28">
        <v>0.51</v>
      </c>
      <c r="F37" s="29" t="s">
        <v>139</v>
      </c>
      <c r="G37" s="30" t="s">
        <v>49</v>
      </c>
      <c r="H37" s="31" t="s">
        <v>50</v>
      </c>
      <c r="I37" s="24">
        <v>2377545634</v>
      </c>
      <c r="J37" s="24">
        <v>2504059174</v>
      </c>
      <c r="K37" s="24">
        <v>475011446</v>
      </c>
      <c r="L37" s="24">
        <v>475011446</v>
      </c>
      <c r="M37" s="12">
        <f t="shared" si="46"/>
        <v>2029047728</v>
      </c>
      <c r="N37" s="24">
        <v>445298582</v>
      </c>
      <c r="O37" s="24">
        <v>51257257</v>
      </c>
      <c r="P37" s="13">
        <f>+I37/K37</f>
        <v>5.0052386190289821</v>
      </c>
      <c r="Q37" s="14">
        <f>+L37/J37</f>
        <v>0.1896965738398321</v>
      </c>
      <c r="R37" s="13">
        <f t="shared" si="19"/>
        <v>8.6875226663026464</v>
      </c>
      <c r="S37" s="21">
        <f>I37-K37</f>
        <v>1902534188</v>
      </c>
      <c r="T37" s="107">
        <f>+SUM(S37:S39)</f>
        <v>4051263569</v>
      </c>
      <c r="U37" s="42" t="str">
        <f>IF(P37&lt;Pliegos!$B$6,"NO","SI")</f>
        <v>SI</v>
      </c>
      <c r="V37" s="45" t="str">
        <f>IF(Q37&lt;=Pliegos!$B$7,"SI","NO")</f>
        <v>SI</v>
      </c>
      <c r="W37" s="42" t="str">
        <f>IF(O37=0,"SI",IF(R37&lt;Pliegos!$B$8,"NO","SI"))</f>
        <v>SI</v>
      </c>
      <c r="X37" s="96" t="str">
        <f>IF(AND(S37&gt;=VLOOKUP(C37,Pliegos!$A$3:$D$3,4,),Matriz!T37&gt;=VLOOKUP(C37,Pliegos!$A$3:$D$3,3,)),"SI","NO")</f>
        <v>SI</v>
      </c>
      <c r="Y37" s="67" t="str">
        <f>IF(ISERROR(SUM(U37:X39)),"ERROR",IF(COUNTIF(U37:X39,"NO")&gt;0,"NO HÁBIL","HÁBIL"))</f>
        <v>HÁBIL</v>
      </c>
      <c r="Z37" s="14">
        <f t="shared" si="44"/>
        <v>0.17783069450738148</v>
      </c>
      <c r="AA37" s="14">
        <f t="shared" si="45"/>
        <v>0.21946185683809602</v>
      </c>
      <c r="AB37" s="118" t="str">
        <f>IF(MAX(Z37:Z39)&gt;Pliegos!$B$9,"SI","NO")</f>
        <v>SI</v>
      </c>
      <c r="AC37" s="118" t="str">
        <f>IF(MAX(AA37:AA39)&gt;Pliegos!$B$10,"SI","NO")</f>
        <v>SI</v>
      </c>
      <c r="AD37" s="67" t="str">
        <f>IF(ISERROR(SUM(AB37:AC39)),"ERROR",IF(COUNTIF(AB37:AC39,"NO")&gt;0,"NO HÁBIL","HÁBIL"))</f>
        <v>HÁBIL</v>
      </c>
    </row>
    <row r="38" spans="1:30" x14ac:dyDescent="0.25">
      <c r="A38" s="71"/>
      <c r="B38" s="74"/>
      <c r="C38" s="74"/>
      <c r="D38" s="32" t="s">
        <v>137</v>
      </c>
      <c r="E38" s="33">
        <v>0.25</v>
      </c>
      <c r="F38" s="34" t="s">
        <v>140</v>
      </c>
      <c r="G38" s="35" t="s">
        <v>49</v>
      </c>
      <c r="H38" s="36" t="s">
        <v>50</v>
      </c>
      <c r="I38" s="25">
        <v>2136975168</v>
      </c>
      <c r="J38" s="25">
        <v>2141772018</v>
      </c>
      <c r="K38" s="25">
        <v>95327218</v>
      </c>
      <c r="L38" s="25">
        <v>95327218</v>
      </c>
      <c r="M38" s="22">
        <f t="shared" si="46"/>
        <v>2046444800</v>
      </c>
      <c r="N38" s="25">
        <v>70069167</v>
      </c>
      <c r="O38" s="25">
        <v>0</v>
      </c>
      <c r="P38" s="18">
        <f t="shared" ref="P38:P39" si="53">+I38/K38</f>
        <v>22.417261437336816</v>
      </c>
      <c r="Q38" s="19">
        <f t="shared" ref="Q38:Q39" si="54">+L38/J38</f>
        <v>4.4508573834584481E-2</v>
      </c>
      <c r="R38" s="18" t="str">
        <f t="shared" si="19"/>
        <v>Indeterminado</v>
      </c>
      <c r="S38" s="20">
        <f t="shared" ref="S38:S39" si="55">I38-K38</f>
        <v>2041647950</v>
      </c>
      <c r="T38" s="116"/>
      <c r="U38" s="43" t="str">
        <f>IF(P38&lt;Pliegos!$B$6,"NO","SI")</f>
        <v>SI</v>
      </c>
      <c r="V38" s="48" t="str">
        <f>IF(Q38&lt;=Pliegos!$B$7,"SI","NO")</f>
        <v>SI</v>
      </c>
      <c r="W38" s="43" t="str">
        <f>IF(O38=0,"SI",IF(R38&lt;Pliegos!$B$8,"NO","SI"))</f>
        <v>SI</v>
      </c>
      <c r="X38" s="97"/>
      <c r="Y38" s="68"/>
      <c r="Z38" s="19">
        <f t="shared" si="44"/>
        <v>3.2715511460193143E-2</v>
      </c>
      <c r="AA38" s="19">
        <f t="shared" si="45"/>
        <v>3.4239461039945962E-2</v>
      </c>
      <c r="AB38" s="118"/>
      <c r="AC38" s="118"/>
      <c r="AD38" s="68"/>
    </row>
    <row r="39" spans="1:30" ht="15.75" thickBot="1" x14ac:dyDescent="0.3">
      <c r="A39" s="72"/>
      <c r="B39" s="75"/>
      <c r="C39" s="75"/>
      <c r="D39" s="37" t="s">
        <v>138</v>
      </c>
      <c r="E39" s="38">
        <v>0.24</v>
      </c>
      <c r="F39" s="39" t="s">
        <v>141</v>
      </c>
      <c r="G39" s="40" t="s">
        <v>49</v>
      </c>
      <c r="H39" s="41" t="s">
        <v>50</v>
      </c>
      <c r="I39" s="26">
        <v>291134864</v>
      </c>
      <c r="J39" s="26">
        <v>311134864</v>
      </c>
      <c r="K39" s="26">
        <v>184053433</v>
      </c>
      <c r="L39" s="26">
        <v>184053433</v>
      </c>
      <c r="M39" s="23">
        <f t="shared" si="46"/>
        <v>127081431</v>
      </c>
      <c r="N39" s="26">
        <v>46506549</v>
      </c>
      <c r="O39" s="26">
        <v>18988</v>
      </c>
      <c r="P39" s="15">
        <f t="shared" si="53"/>
        <v>1.5817953474413053</v>
      </c>
      <c r="Q39" s="16">
        <f t="shared" si="54"/>
        <v>0.59155515596606367</v>
      </c>
      <c r="R39" s="15">
        <f t="shared" si="19"/>
        <v>2449.260006319781</v>
      </c>
      <c r="S39" s="17">
        <f t="shared" si="55"/>
        <v>107081431</v>
      </c>
      <c r="T39" s="108"/>
      <c r="U39" s="44" t="str">
        <f>IF(P39&lt;Pliegos!$B$6,"NO","SI")</f>
        <v>SI</v>
      </c>
      <c r="V39" s="50" t="str">
        <f>IF(Q39&lt;=Pliegos!$B$7,"SI","NO")</f>
        <v>SI</v>
      </c>
      <c r="W39" s="44" t="str">
        <f>IF(O39=0,"SI",IF(R39&lt;Pliegos!$B$8,"NO","SI"))</f>
        <v>SI</v>
      </c>
      <c r="X39" s="117"/>
      <c r="Y39" s="69"/>
      <c r="Z39" s="16">
        <f t="shared" si="44"/>
        <v>0.14947392395086909</v>
      </c>
      <c r="AA39" s="16">
        <f t="shared" si="45"/>
        <v>0.36595865056004917</v>
      </c>
      <c r="AB39" s="93"/>
      <c r="AC39" s="93"/>
      <c r="AD39" s="69"/>
    </row>
    <row r="40" spans="1:30" x14ac:dyDescent="0.25">
      <c r="A40" s="70">
        <v>17</v>
      </c>
      <c r="B40" s="73" t="s">
        <v>123</v>
      </c>
      <c r="C40" s="73">
        <v>1</v>
      </c>
      <c r="D40" s="27" t="s">
        <v>124</v>
      </c>
      <c r="E40" s="28">
        <v>0.51</v>
      </c>
      <c r="F40" s="29" t="s">
        <v>127</v>
      </c>
      <c r="G40" s="30" t="s">
        <v>49</v>
      </c>
      <c r="H40" s="31" t="s">
        <v>50</v>
      </c>
      <c r="I40" s="24">
        <v>2266531981</v>
      </c>
      <c r="J40" s="24">
        <v>2266531981</v>
      </c>
      <c r="K40" s="24">
        <v>547142092</v>
      </c>
      <c r="L40" s="24">
        <v>547142092</v>
      </c>
      <c r="M40" s="12">
        <f>+J40-L40</f>
        <v>1719389889</v>
      </c>
      <c r="N40" s="24">
        <v>515145050</v>
      </c>
      <c r="O40" s="24">
        <v>230257</v>
      </c>
      <c r="P40" s="13">
        <f>+I40/K40</f>
        <v>4.1424924423471339</v>
      </c>
      <c r="Q40" s="14">
        <f>+L40/J40</f>
        <v>0.2414005611156651</v>
      </c>
      <c r="R40" s="13">
        <f t="shared" si="19"/>
        <v>2237.2611907564155</v>
      </c>
      <c r="S40" s="21">
        <f>I40-K40</f>
        <v>1719389889</v>
      </c>
      <c r="T40" s="107">
        <f>+SUM(S40:S42)</f>
        <v>10827641881</v>
      </c>
      <c r="U40" s="42" t="str">
        <f>IF(P40&lt;Pliegos!$B$6,"NO","SI")</f>
        <v>SI</v>
      </c>
      <c r="V40" s="45" t="str">
        <f>IF(Q40&lt;=Pliegos!$B$7,"SI","NO")</f>
        <v>SI</v>
      </c>
      <c r="W40" s="42" t="str">
        <f>IF(O40=0,"SI",IF(R40&lt;Pliegos!$B$8,"NO","SI"))</f>
        <v>SI</v>
      </c>
      <c r="X40" s="96" t="str">
        <f>IF(AND(S40&gt;=VLOOKUP(C40,Pliegos!$A$3:$D$3,4,),Matriz!T40&gt;=VLOOKUP(C40,Pliegos!$A$3:$D$3,3,)),"SI","NO")</f>
        <v>SI</v>
      </c>
      <c r="Y40" s="67" t="str">
        <f>IF(ISERROR(SUM(U40:X42)),"ERROR",IF(COUNTIF(U40:X42,"NO")&gt;0,"NO HÁBIL","HÁBIL"))</f>
        <v>HÁBIL</v>
      </c>
      <c r="Z40" s="14">
        <f t="shared" si="44"/>
        <v>0.22728338021187622</v>
      </c>
      <c r="AA40" s="14">
        <f t="shared" si="45"/>
        <v>0.29960921213722458</v>
      </c>
      <c r="AB40" s="118" t="str">
        <f>IF(MAX(Z40:Z42)&gt;Pliegos!$B$9,"SI","NO")</f>
        <v>SI</v>
      </c>
      <c r="AC40" s="118" t="str">
        <f>IF(MAX(AA40:AA42)&gt;Pliegos!$B$10,"SI","NO")</f>
        <v>SI</v>
      </c>
      <c r="AD40" s="67" t="str">
        <f>IF(ISERROR(SUM(AB40:AC42)),"ERROR",IF(COUNTIF(AB40:AC42,"NO")&gt;0,"NO HÁBIL","HÁBIL"))</f>
        <v>HÁBIL</v>
      </c>
    </row>
    <row r="41" spans="1:30" x14ac:dyDescent="0.25">
      <c r="A41" s="71"/>
      <c r="B41" s="74"/>
      <c r="C41" s="74"/>
      <c r="D41" s="32" t="s">
        <v>125</v>
      </c>
      <c r="E41" s="33">
        <v>0.2</v>
      </c>
      <c r="F41" s="34" t="s">
        <v>128</v>
      </c>
      <c r="G41" s="35" t="s">
        <v>49</v>
      </c>
      <c r="H41" s="36" t="s">
        <v>50</v>
      </c>
      <c r="I41" s="25">
        <v>10492764507</v>
      </c>
      <c r="J41" s="25">
        <v>13986487540</v>
      </c>
      <c r="K41" s="25">
        <v>2137382505</v>
      </c>
      <c r="L41" s="25">
        <v>4264414254</v>
      </c>
      <c r="M41" s="22">
        <f t="shared" si="46"/>
        <v>9722073286</v>
      </c>
      <c r="N41" s="25">
        <v>3518476388</v>
      </c>
      <c r="O41" s="25">
        <v>107651770</v>
      </c>
      <c r="P41" s="18">
        <f t="shared" ref="P41:P42" si="56">+I41/K41</f>
        <v>4.9091655248670616</v>
      </c>
      <c r="Q41" s="19">
        <f t="shared" ref="Q41:Q42" si="57">+L41/J41</f>
        <v>0.30489529567764517</v>
      </c>
      <c r="R41" s="18">
        <f t="shared" si="19"/>
        <v>32.683869368799044</v>
      </c>
      <c r="S41" s="20">
        <f t="shared" ref="S41:S42" si="58">I41-K41</f>
        <v>8355382002</v>
      </c>
      <c r="T41" s="116"/>
      <c r="U41" s="43" t="str">
        <f>IF(P41&lt;Pliegos!$B$6,"NO","SI")</f>
        <v>SI</v>
      </c>
      <c r="V41" s="48" t="str">
        <f>IF(Q41&lt;=Pliegos!$B$7,"SI","NO")</f>
        <v>SI</v>
      </c>
      <c r="W41" s="43" t="str">
        <f>IF(O41=0,"SI",IF(R41&lt;Pliegos!$B$8,"NO","SI"))</f>
        <v>SI</v>
      </c>
      <c r="X41" s="97"/>
      <c r="Y41" s="68"/>
      <c r="Z41" s="19">
        <f t="shared" si="44"/>
        <v>0.25156254405814887</v>
      </c>
      <c r="AA41" s="19">
        <f t="shared" si="45"/>
        <v>0.36190597257343077</v>
      </c>
      <c r="AB41" s="118"/>
      <c r="AC41" s="118"/>
      <c r="AD41" s="68"/>
    </row>
    <row r="42" spans="1:30" ht="15.75" thickBot="1" x14ac:dyDescent="0.3">
      <c r="A42" s="72"/>
      <c r="B42" s="75"/>
      <c r="C42" s="75"/>
      <c r="D42" s="37" t="s">
        <v>126</v>
      </c>
      <c r="E42" s="38">
        <v>0.28999999999999998</v>
      </c>
      <c r="F42" s="39" t="s">
        <v>129</v>
      </c>
      <c r="G42" s="40" t="s">
        <v>49</v>
      </c>
      <c r="H42" s="41" t="s">
        <v>50</v>
      </c>
      <c r="I42" s="26">
        <v>989169744</v>
      </c>
      <c r="J42" s="26">
        <v>1870440235</v>
      </c>
      <c r="K42" s="26">
        <v>236299754</v>
      </c>
      <c r="L42" s="26">
        <v>236299754</v>
      </c>
      <c r="M42" s="23">
        <f t="shared" si="46"/>
        <v>1634140481</v>
      </c>
      <c r="N42" s="26">
        <v>144340169</v>
      </c>
      <c r="O42" s="26">
        <v>103858</v>
      </c>
      <c r="P42" s="15">
        <f t="shared" si="56"/>
        <v>4.186080295284607</v>
      </c>
      <c r="Q42" s="16">
        <f t="shared" si="57"/>
        <v>0.12633376334529073</v>
      </c>
      <c r="R42" s="15">
        <f t="shared" si="19"/>
        <v>1389.7838298445954</v>
      </c>
      <c r="S42" s="17">
        <f t="shared" si="58"/>
        <v>752869990</v>
      </c>
      <c r="T42" s="108"/>
      <c r="U42" s="44" t="str">
        <f>IF(P42&lt;Pliegos!$B$6,"NO","SI")</f>
        <v>SI</v>
      </c>
      <c r="V42" s="50" t="str">
        <f>IF(Q42&lt;=Pliegos!$B$7,"SI","NO")</f>
        <v>SI</v>
      </c>
      <c r="W42" s="44" t="str">
        <f>IF(O42=0,"SI",IF(R42&lt;Pliegos!$B$8,"NO","SI"))</f>
        <v>SI</v>
      </c>
      <c r="X42" s="117"/>
      <c r="Y42" s="69"/>
      <c r="Z42" s="16">
        <f t="shared" si="44"/>
        <v>7.7169089019302459E-2</v>
      </c>
      <c r="AA42" s="16">
        <f t="shared" si="45"/>
        <v>8.8327882870677138E-2</v>
      </c>
      <c r="AB42" s="93"/>
      <c r="AC42" s="93"/>
      <c r="AD42" s="69"/>
    </row>
    <row r="43" spans="1:30" ht="25.5" x14ac:dyDescent="0.25">
      <c r="A43" s="70">
        <v>18</v>
      </c>
      <c r="B43" s="73" t="s">
        <v>142</v>
      </c>
      <c r="C43" s="73">
        <v>1</v>
      </c>
      <c r="D43" s="47" t="s">
        <v>143</v>
      </c>
      <c r="E43" s="28">
        <v>0.67</v>
      </c>
      <c r="F43" s="29" t="s">
        <v>144</v>
      </c>
      <c r="G43" s="30" t="s">
        <v>49</v>
      </c>
      <c r="H43" s="31" t="s">
        <v>50</v>
      </c>
      <c r="I43" s="24">
        <v>7820860000</v>
      </c>
      <c r="J43" s="24">
        <v>12845708000</v>
      </c>
      <c r="K43" s="24">
        <v>1988807000</v>
      </c>
      <c r="L43" s="24">
        <v>6314440000</v>
      </c>
      <c r="M43" s="12">
        <f t="shared" si="46"/>
        <v>6531268000</v>
      </c>
      <c r="N43" s="24">
        <v>113595000</v>
      </c>
      <c r="O43" s="24">
        <v>99733000</v>
      </c>
      <c r="P43" s="13">
        <f>+I43/K43</f>
        <v>3.9324378886437952</v>
      </c>
      <c r="Q43" s="14">
        <f>+L43/J43</f>
        <v>0.49156029391295519</v>
      </c>
      <c r="R43" s="13">
        <f t="shared" si="19"/>
        <v>1.1389911062536975</v>
      </c>
      <c r="S43" s="21">
        <f>I43-K43</f>
        <v>5832053000</v>
      </c>
      <c r="T43" s="107">
        <f>+SUM(S43:S44)</f>
        <v>6455217215</v>
      </c>
      <c r="U43" s="42" t="str">
        <f>IF(P43&lt;Pliegos!$B$6,"NO","SI")</f>
        <v>SI</v>
      </c>
      <c r="V43" s="45" t="str">
        <f>IF(Q43&lt;=Pliegos!$B$7,"SI","NO")</f>
        <v>SI</v>
      </c>
      <c r="W43" s="42" t="str">
        <f>IF(O43=0,"SI",IF(R43&lt;Pliegos!$B$8,"NO","SI"))</f>
        <v>SI</v>
      </c>
      <c r="X43" s="96" t="str">
        <f>IF(AND(S43&gt;=VLOOKUP(C43,Pliegos!$A$3:$D$3,4,),Matriz!T43&gt;=VLOOKUP(C43,Pliegos!$A$3:$D$3,3,)),"SI","NO")</f>
        <v>SI</v>
      </c>
      <c r="Y43" s="67" t="str">
        <f>IF(ISERROR(SUM(U43:X44)),"ERROR",IF(COUNTIF(U43:X44,"NO")&gt;0,"NO HÁBIL","HÁBIL"))</f>
        <v>HÁBIL</v>
      </c>
      <c r="Z43" s="14">
        <f t="shared" si="44"/>
        <v>8.8430314623374594E-3</v>
      </c>
      <c r="AA43" s="14">
        <f t="shared" si="45"/>
        <v>1.739248795180354E-2</v>
      </c>
      <c r="AB43" s="118" t="str">
        <f>IF(MAX(Z43:Z44)&gt;Pliegos!$B$9,"SI","NO")</f>
        <v>SI</v>
      </c>
      <c r="AC43" s="118" t="str">
        <f>IF(MAX(AA43:AA44)&gt;Pliegos!$B$10,"SI","NO")</f>
        <v>SI</v>
      </c>
      <c r="AD43" s="67" t="str">
        <f>IF(ISERROR(SUM(AB43:AC44)),"ERROR",IF(COUNTIF(AB43:AC44,"NO")&gt;0,"NO HÁBIL","HÁBIL"))</f>
        <v>HÁBIL</v>
      </c>
    </row>
    <row r="44" spans="1:30" ht="15.75" thickBot="1" x14ac:dyDescent="0.3">
      <c r="A44" s="72"/>
      <c r="B44" s="75"/>
      <c r="C44" s="75"/>
      <c r="D44" s="37" t="s">
        <v>146</v>
      </c>
      <c r="E44" s="38">
        <v>0.33</v>
      </c>
      <c r="F44" s="39" t="s">
        <v>145</v>
      </c>
      <c r="G44" s="40" t="s">
        <v>49</v>
      </c>
      <c r="H44" s="41" t="s">
        <v>50</v>
      </c>
      <c r="I44" s="26">
        <v>1476779524</v>
      </c>
      <c r="J44" s="26">
        <v>1567061695</v>
      </c>
      <c r="K44" s="26">
        <v>853615309</v>
      </c>
      <c r="L44" s="26">
        <v>853615309</v>
      </c>
      <c r="M44" s="23">
        <f t="shared" si="46"/>
        <v>713446386</v>
      </c>
      <c r="N44" s="26">
        <v>396444887</v>
      </c>
      <c r="O44" s="26">
        <v>15997043</v>
      </c>
      <c r="P44" s="15">
        <f t="shared" ref="P44" si="59">+I44/K44</f>
        <v>1.7300293333890993</v>
      </c>
      <c r="Q44" s="16">
        <f t="shared" ref="Q44" si="60">+L44/J44</f>
        <v>0.54472348582293695</v>
      </c>
      <c r="R44" s="15">
        <f t="shared" si="19"/>
        <v>24.782385532126156</v>
      </c>
      <c r="S44" s="17">
        <f t="shared" ref="S44" si="61">I44-K44</f>
        <v>623164215</v>
      </c>
      <c r="T44" s="108"/>
      <c r="U44" s="44" t="str">
        <f>IF(P44&lt;Pliegos!$B$6,"NO","SI")</f>
        <v>SI</v>
      </c>
      <c r="V44" s="50" t="str">
        <f>IF(Q44&lt;=Pliegos!$B$7,"SI","NO")</f>
        <v>SI</v>
      </c>
      <c r="W44" s="44" t="str">
        <f>IF(O44=0,"SI",IF(R44&lt;Pliegos!$B$8,"NO","SI"))</f>
        <v>SI</v>
      </c>
      <c r="X44" s="117"/>
      <c r="Y44" s="69"/>
      <c r="Z44" s="16">
        <f t="shared" si="44"/>
        <v>0.25298613849405593</v>
      </c>
      <c r="AA44" s="16">
        <f t="shared" si="45"/>
        <v>0.55567579397619937</v>
      </c>
      <c r="AB44" s="93"/>
      <c r="AC44" s="93"/>
      <c r="AD44" s="69"/>
    </row>
    <row r="45" spans="1:30" ht="25.5" x14ac:dyDescent="0.25">
      <c r="A45" s="70">
        <v>19</v>
      </c>
      <c r="B45" s="73" t="s">
        <v>147</v>
      </c>
      <c r="C45" s="73">
        <v>1</v>
      </c>
      <c r="D45" s="47" t="s">
        <v>148</v>
      </c>
      <c r="E45" s="28">
        <v>0.51</v>
      </c>
      <c r="F45" s="29" t="s">
        <v>151</v>
      </c>
      <c r="G45" s="30" t="s">
        <v>49</v>
      </c>
      <c r="H45" s="31" t="s">
        <v>50</v>
      </c>
      <c r="I45" s="24">
        <v>5718584447</v>
      </c>
      <c r="J45" s="24">
        <v>7846736907</v>
      </c>
      <c r="K45" s="24">
        <v>2264648491</v>
      </c>
      <c r="L45" s="24">
        <v>2278353906</v>
      </c>
      <c r="M45" s="12">
        <f t="shared" si="46"/>
        <v>5568383001</v>
      </c>
      <c r="N45" s="24">
        <v>833361202</v>
      </c>
      <c r="O45" s="24">
        <v>22167177</v>
      </c>
      <c r="P45" s="13">
        <f>+I45/K45</f>
        <v>2.5251532278525248</v>
      </c>
      <c r="Q45" s="14">
        <f>+L45/J45</f>
        <v>0.29035686209480299</v>
      </c>
      <c r="R45" s="13">
        <f t="shared" si="19"/>
        <v>37.594376676831693</v>
      </c>
      <c r="S45" s="21">
        <f>I45-K45</f>
        <v>3453935956</v>
      </c>
      <c r="T45" s="107">
        <f>+SUM(S45:S47)</f>
        <v>9150051701</v>
      </c>
      <c r="U45" s="42" t="str">
        <f>IF(P45&lt;Pliegos!$B$6,"NO","SI")</f>
        <v>SI</v>
      </c>
      <c r="V45" s="45" t="str">
        <f>IF(Q45&lt;=Pliegos!$B$7,"SI","NO")</f>
        <v>SI</v>
      </c>
      <c r="W45" s="42" t="str">
        <f>IF(O45=0,"SI",IF(R45&lt;Pliegos!$B$8,"NO","SI"))</f>
        <v>SI</v>
      </c>
      <c r="X45" s="96" t="str">
        <f>IF(AND(S45&gt;=VLOOKUP(C45,Pliegos!$A$3:$D$3,4,),Matriz!T45&gt;=VLOOKUP(C45,Pliegos!$A$3:$D$3,3,)),"SI","NO")</f>
        <v>SI</v>
      </c>
      <c r="Y45" s="67" t="str">
        <f>IF(ISERROR(SUM(U45:X47)),"ERROR",IF(COUNTIF(U45:X47,"NO")&gt;0,"NO HÁBIL","HÁBIL"))</f>
        <v>HÁBIL</v>
      </c>
      <c r="Z45" s="14">
        <f t="shared" si="44"/>
        <v>0.10620480995820904</v>
      </c>
      <c r="AA45" s="14">
        <f t="shared" si="45"/>
        <v>0.14965946161575822</v>
      </c>
      <c r="AB45" s="118" t="str">
        <f>IF(MAX(Z45:Z47)&gt;Pliegos!$B$9,"SI","NO")</f>
        <v>SI</v>
      </c>
      <c r="AC45" s="118" t="str">
        <f>IF(MAX(AA45:AA47)&gt;Pliegos!$B$10,"SI","NO")</f>
        <v>SI</v>
      </c>
      <c r="AD45" s="67" t="str">
        <f>IF(ISERROR(SUM(AB45:AC47)),"ERROR",IF(COUNTIF(AB45:AC47,"NO")&gt;0,"NO HÁBIL","HÁBIL"))</f>
        <v>HÁBIL</v>
      </c>
    </row>
    <row r="46" spans="1:30" ht="25.5" x14ac:dyDescent="0.25">
      <c r="A46" s="71"/>
      <c r="B46" s="74"/>
      <c r="C46" s="74"/>
      <c r="D46" s="51" t="s">
        <v>149</v>
      </c>
      <c r="E46" s="33">
        <v>0.24</v>
      </c>
      <c r="F46" s="34" t="s">
        <v>153</v>
      </c>
      <c r="G46" s="35" t="s">
        <v>49</v>
      </c>
      <c r="H46" s="36" t="s">
        <v>50</v>
      </c>
      <c r="I46" s="25">
        <v>12112471000</v>
      </c>
      <c r="J46" s="25">
        <v>13602216000</v>
      </c>
      <c r="K46" s="25">
        <v>6621619000</v>
      </c>
      <c r="L46" s="25">
        <v>6621619000</v>
      </c>
      <c r="M46" s="22">
        <f t="shared" si="46"/>
        <v>6980597000</v>
      </c>
      <c r="N46" s="25">
        <v>3405967000</v>
      </c>
      <c r="O46" s="25">
        <v>17726958</v>
      </c>
      <c r="P46" s="18">
        <f t="shared" ref="P46:P47" si="62">+I46/K46</f>
        <v>1.8292310385118806</v>
      </c>
      <c r="Q46" s="19">
        <f t="shared" ref="Q46:Q47" si="63">+L46/J46</f>
        <v>0.48680442951354397</v>
      </c>
      <c r="R46" s="18">
        <f t="shared" ref="R46:R50" si="64">IF(O46=0,"Indeterminado",N46/O46)</f>
        <v>192.1348829280241</v>
      </c>
      <c r="S46" s="20">
        <f t="shared" ref="S46:S47" si="65">I46-K46</f>
        <v>5490852000</v>
      </c>
      <c r="T46" s="116"/>
      <c r="U46" s="43" t="str">
        <f>IF(P46&lt;Pliegos!$B$6,"NO","SI")</f>
        <v>SI</v>
      </c>
      <c r="V46" s="48" t="str">
        <f>IF(Q46&lt;=Pliegos!$B$7,"SI","NO")</f>
        <v>SI</v>
      </c>
      <c r="W46" s="43" t="str">
        <f>IF(O46=0,"SI",IF(R46&lt;Pliegos!$B$8,"NO","SI"))</f>
        <v>SI</v>
      </c>
      <c r="X46" s="97"/>
      <c r="Y46" s="68"/>
      <c r="Z46" s="19">
        <f t="shared" si="44"/>
        <v>0.25039794986346342</v>
      </c>
      <c r="AA46" s="19">
        <f t="shared" si="45"/>
        <v>0.48791915648475337</v>
      </c>
      <c r="AB46" s="118"/>
      <c r="AC46" s="118"/>
      <c r="AD46" s="68"/>
    </row>
    <row r="47" spans="1:30" ht="15.75" thickBot="1" x14ac:dyDescent="0.3">
      <c r="A47" s="72"/>
      <c r="B47" s="75"/>
      <c r="C47" s="75"/>
      <c r="D47" s="37" t="s">
        <v>150</v>
      </c>
      <c r="E47" s="38">
        <v>0.25</v>
      </c>
      <c r="F47" s="39" t="s">
        <v>152</v>
      </c>
      <c r="G47" s="40" t="s">
        <v>49</v>
      </c>
      <c r="H47" s="41" t="s">
        <v>50</v>
      </c>
      <c r="I47" s="26">
        <v>286058449</v>
      </c>
      <c r="J47" s="26">
        <v>341750932</v>
      </c>
      <c r="K47" s="26">
        <v>80794704</v>
      </c>
      <c r="L47" s="26">
        <v>80794704</v>
      </c>
      <c r="M47" s="23">
        <f t="shared" si="46"/>
        <v>260956228</v>
      </c>
      <c r="N47" s="26">
        <v>22619241</v>
      </c>
      <c r="O47" s="26">
        <v>367217.36</v>
      </c>
      <c r="P47" s="15">
        <f t="shared" si="62"/>
        <v>3.5405594034975363</v>
      </c>
      <c r="Q47" s="16">
        <f t="shared" si="63"/>
        <v>0.23641399754836659</v>
      </c>
      <c r="R47" s="15">
        <f t="shared" si="64"/>
        <v>61.596328125663781</v>
      </c>
      <c r="S47" s="17">
        <f t="shared" si="65"/>
        <v>205263745</v>
      </c>
      <c r="T47" s="108"/>
      <c r="U47" s="44" t="str">
        <f>IF(P47&lt;Pliegos!$B$6,"NO","SI")</f>
        <v>SI</v>
      </c>
      <c r="V47" s="50" t="str">
        <f>IF(Q47&lt;=Pliegos!$B$7,"SI","NO")</f>
        <v>SI</v>
      </c>
      <c r="W47" s="44" t="str">
        <f>IF(O47=0,"SI",IF(R47&lt;Pliegos!$B$8,"NO","SI"))</f>
        <v>SI</v>
      </c>
      <c r="X47" s="117"/>
      <c r="Y47" s="69"/>
      <c r="Z47" s="16">
        <f t="shared" si="44"/>
        <v>6.6186333033906697E-2</v>
      </c>
      <c r="AA47" s="16">
        <f t="shared" si="45"/>
        <v>8.6678295334648991E-2</v>
      </c>
      <c r="AB47" s="93"/>
      <c r="AC47" s="93"/>
      <c r="AD47" s="69"/>
    </row>
    <row r="48" spans="1:30" x14ac:dyDescent="0.25">
      <c r="A48" s="70">
        <v>20</v>
      </c>
      <c r="B48" s="73" t="s">
        <v>154</v>
      </c>
      <c r="C48" s="73">
        <v>1</v>
      </c>
      <c r="D48" s="27" t="s">
        <v>155</v>
      </c>
      <c r="E48" s="28">
        <v>0.51</v>
      </c>
      <c r="F48" s="29" t="s">
        <v>158</v>
      </c>
      <c r="G48" s="30" t="s">
        <v>49</v>
      </c>
      <c r="H48" s="31" t="s">
        <v>50</v>
      </c>
      <c r="I48" s="24">
        <v>4858251114</v>
      </c>
      <c r="J48" s="24">
        <v>5101914034</v>
      </c>
      <c r="K48" s="24">
        <v>932240375</v>
      </c>
      <c r="L48" s="24">
        <v>1725594510</v>
      </c>
      <c r="M48" s="12">
        <f t="shared" si="46"/>
        <v>3376319524</v>
      </c>
      <c r="N48" s="24">
        <v>527269699</v>
      </c>
      <c r="O48" s="24">
        <v>0</v>
      </c>
      <c r="P48" s="13">
        <f>+I48/K48</f>
        <v>5.2113717065729963</v>
      </c>
      <c r="Q48" s="14">
        <f>+L48/J48</f>
        <v>0.33822492862489495</v>
      </c>
      <c r="R48" s="13" t="str">
        <f t="shared" si="64"/>
        <v>Indeterminado</v>
      </c>
      <c r="S48" s="21">
        <f>I48-K48</f>
        <v>3926010739</v>
      </c>
      <c r="T48" s="107">
        <f>+SUM(S48:S50)</f>
        <v>5302577885</v>
      </c>
      <c r="U48" s="42" t="str">
        <f>IF(P48&lt;Pliegos!$B$6,"NO","SI")</f>
        <v>SI</v>
      </c>
      <c r="V48" s="45" t="str">
        <f>IF(Q48&lt;=Pliegos!$B$7,"SI","NO")</f>
        <v>SI</v>
      </c>
      <c r="W48" s="42" t="str">
        <f>IF(O48=0,"SI",IF(R48&lt;Pliegos!$B$8,"NO","SI"))</f>
        <v>SI</v>
      </c>
      <c r="X48" s="96" t="str">
        <f>IF(AND(S48&gt;=VLOOKUP(C48,Pliegos!$A$3:$D$3,4,),Matriz!T48&gt;=VLOOKUP(C48,Pliegos!$A$3:$D$3,3,)),"SI","NO")</f>
        <v>SI</v>
      </c>
      <c r="Y48" s="67" t="str">
        <f>IF(ISERROR(SUM(U48:X50)),"ERROR",IF(COUNTIF(U48:X50,"NO")&gt;0,"NO HÁBIL","HÁBIL"))</f>
        <v>HÁBIL</v>
      </c>
      <c r="Z48" s="14">
        <f t="shared" si="44"/>
        <v>0.10334742911899092</v>
      </c>
      <c r="AA48" s="14">
        <f t="shared" si="45"/>
        <v>0.15616700233849076</v>
      </c>
      <c r="AB48" s="118" t="str">
        <f>IF(MAX(Z48:Z50)&gt;Pliegos!$B$9,"SI","NO")</f>
        <v>SI</v>
      </c>
      <c r="AC48" s="118" t="str">
        <f>IF(MAX(AA48:AA50)&gt;Pliegos!$B$10,"SI","NO")</f>
        <v>SI</v>
      </c>
      <c r="AD48" s="67" t="str">
        <f>IF(ISERROR(SUM(AB48:AC50)),"ERROR",IF(COUNTIF(AB48:AC50,"NO")&gt;0,"NO HÁBIL","HÁBIL"))</f>
        <v>HÁBIL</v>
      </c>
    </row>
    <row r="49" spans="1:30" x14ac:dyDescent="0.25">
      <c r="A49" s="71"/>
      <c r="B49" s="74"/>
      <c r="C49" s="74"/>
      <c r="D49" s="32" t="s">
        <v>156</v>
      </c>
      <c r="E49" s="33">
        <v>0.25</v>
      </c>
      <c r="F49" s="34" t="s">
        <v>159</v>
      </c>
      <c r="G49" s="35" t="s">
        <v>49</v>
      </c>
      <c r="H49" s="36" t="s">
        <v>50</v>
      </c>
      <c r="I49" s="25">
        <v>1450067927</v>
      </c>
      <c r="J49" s="25">
        <v>1451342577</v>
      </c>
      <c r="K49" s="25">
        <v>583930480</v>
      </c>
      <c r="L49" s="25">
        <v>810293900</v>
      </c>
      <c r="M49" s="22">
        <f t="shared" si="46"/>
        <v>641048677</v>
      </c>
      <c r="N49" s="25">
        <v>191334333</v>
      </c>
      <c r="O49" s="25">
        <v>327765</v>
      </c>
      <c r="P49" s="18">
        <f t="shared" ref="P49:P50" si="66">+I49/K49</f>
        <v>2.4832886390859406</v>
      </c>
      <c r="Q49" s="19">
        <f t="shared" ref="Q49:Q50" si="67">+L49/J49</f>
        <v>0.55830643491140408</v>
      </c>
      <c r="R49" s="18">
        <f t="shared" si="64"/>
        <v>583.75461992586156</v>
      </c>
      <c r="S49" s="20">
        <f t="shared" ref="S49:S50" si="68">I49-K49</f>
        <v>866137447</v>
      </c>
      <c r="T49" s="116"/>
      <c r="U49" s="43" t="str">
        <f>IF(P49&lt;Pliegos!$B$6,"NO","SI")</f>
        <v>SI</v>
      </c>
      <c r="V49" s="48" t="str">
        <f>IF(Q49&lt;=Pliegos!$B$7,"SI","NO")</f>
        <v>SI</v>
      </c>
      <c r="W49" s="43" t="str">
        <f>IF(O49=0,"SI",IF(R49&lt;Pliegos!$B$8,"NO","SI"))</f>
        <v>SI</v>
      </c>
      <c r="X49" s="97"/>
      <c r="Y49" s="68"/>
      <c r="Z49" s="19">
        <f t="shared" ref="Z49:Z50" si="69">+N49/J49</f>
        <v>0.13183264656611807</v>
      </c>
      <c r="AA49" s="19">
        <f t="shared" ref="AA49:AA50" si="70">+N49/M49</f>
        <v>0.29847083359630738</v>
      </c>
      <c r="AB49" s="118"/>
      <c r="AC49" s="118"/>
      <c r="AD49" s="68"/>
    </row>
    <row r="50" spans="1:30" ht="15.75" thickBot="1" x14ac:dyDescent="0.3">
      <c r="A50" s="72"/>
      <c r="B50" s="75"/>
      <c r="C50" s="75"/>
      <c r="D50" s="37" t="s">
        <v>157</v>
      </c>
      <c r="E50" s="38">
        <v>0.24</v>
      </c>
      <c r="F50" s="39" t="s">
        <v>160</v>
      </c>
      <c r="G50" s="40" t="s">
        <v>49</v>
      </c>
      <c r="H50" s="41" t="s">
        <v>50</v>
      </c>
      <c r="I50" s="26">
        <v>698811981</v>
      </c>
      <c r="J50" s="26">
        <v>698811981</v>
      </c>
      <c r="K50" s="26">
        <v>188382282</v>
      </c>
      <c r="L50" s="26">
        <v>404227522</v>
      </c>
      <c r="M50" s="23">
        <f t="shared" si="46"/>
        <v>294584459</v>
      </c>
      <c r="N50" s="26">
        <v>28720588</v>
      </c>
      <c r="O50" s="26">
        <v>0</v>
      </c>
      <c r="P50" s="15">
        <f t="shared" si="66"/>
        <v>3.7095419674340713</v>
      </c>
      <c r="Q50" s="16">
        <f t="shared" si="67"/>
        <v>0.57844961590605581</v>
      </c>
      <c r="R50" s="15" t="str">
        <f t="shared" si="64"/>
        <v>Indeterminado</v>
      </c>
      <c r="S50" s="17">
        <f t="shared" si="68"/>
        <v>510429699</v>
      </c>
      <c r="T50" s="108"/>
      <c r="U50" s="44" t="str">
        <f>IF(P50&lt;Pliegos!$B$6,"NO","SI")</f>
        <v>SI</v>
      </c>
      <c r="V50" s="50" t="str">
        <f>IF(Q50&lt;=Pliegos!$B$7,"SI","NO")</f>
        <v>SI</v>
      </c>
      <c r="W50" s="44" t="str">
        <f>IF(O50=0,"SI",IF(R50&lt;Pliegos!$B$8,"NO","SI"))</f>
        <v>SI</v>
      </c>
      <c r="X50" s="117"/>
      <c r="Y50" s="69"/>
      <c r="Z50" s="16">
        <f t="shared" si="69"/>
        <v>4.1099163696221748E-2</v>
      </c>
      <c r="AA50" s="16">
        <f t="shared" si="70"/>
        <v>9.749525856691578E-2</v>
      </c>
      <c r="AB50" s="93"/>
      <c r="AC50" s="93"/>
      <c r="AD50" s="69"/>
    </row>
  </sheetData>
  <mergeCells count="209">
    <mergeCell ref="AD45:AD47"/>
    <mergeCell ref="AD48:AD50"/>
    <mergeCell ref="A48:A50"/>
    <mergeCell ref="B48:B50"/>
    <mergeCell ref="C48:C50"/>
    <mergeCell ref="T48:T50"/>
    <mergeCell ref="A45:A47"/>
    <mergeCell ref="B45:B47"/>
    <mergeCell ref="C45:C47"/>
    <mergeCell ref="T45:T47"/>
    <mergeCell ref="X45:X47"/>
    <mergeCell ref="Y45:Y47"/>
    <mergeCell ref="AB45:AB47"/>
    <mergeCell ref="AC45:AC47"/>
    <mergeCell ref="X48:X50"/>
    <mergeCell ref="Y48:Y50"/>
    <mergeCell ref="AB48:AB50"/>
    <mergeCell ref="AC48:AC50"/>
    <mergeCell ref="AD40:AD42"/>
    <mergeCell ref="X40:X42"/>
    <mergeCell ref="Y40:Y42"/>
    <mergeCell ref="AB40:AB42"/>
    <mergeCell ref="AC40:AC42"/>
    <mergeCell ref="A40:A42"/>
    <mergeCell ref="B40:B42"/>
    <mergeCell ref="C40:C42"/>
    <mergeCell ref="A43:A44"/>
    <mergeCell ref="B43:B44"/>
    <mergeCell ref="C43:C44"/>
    <mergeCell ref="X43:X44"/>
    <mergeCell ref="Y43:Y44"/>
    <mergeCell ref="AB43:AB44"/>
    <mergeCell ref="AC43:AC44"/>
    <mergeCell ref="AD43:AD44"/>
    <mergeCell ref="T40:T42"/>
    <mergeCell ref="T43:T44"/>
    <mergeCell ref="AD35:AD36"/>
    <mergeCell ref="A35:A36"/>
    <mergeCell ref="B35:B36"/>
    <mergeCell ref="C35:C36"/>
    <mergeCell ref="T35:T36"/>
    <mergeCell ref="A37:A39"/>
    <mergeCell ref="B37:B39"/>
    <mergeCell ref="C37:C39"/>
    <mergeCell ref="T37:T39"/>
    <mergeCell ref="X35:X36"/>
    <mergeCell ref="Y35:Y36"/>
    <mergeCell ref="AB35:AB36"/>
    <mergeCell ref="AC35:AC36"/>
    <mergeCell ref="X37:X39"/>
    <mergeCell ref="Y37:Y39"/>
    <mergeCell ref="AB37:AB39"/>
    <mergeCell ref="AC37:AC39"/>
    <mergeCell ref="AD37:AD39"/>
    <mergeCell ref="AD30:AD31"/>
    <mergeCell ref="X30:X31"/>
    <mergeCell ref="Y30:Y31"/>
    <mergeCell ref="AB30:AB31"/>
    <mergeCell ref="AC30:AC31"/>
    <mergeCell ref="A30:A31"/>
    <mergeCell ref="B30:B31"/>
    <mergeCell ref="C30:C31"/>
    <mergeCell ref="A32:A34"/>
    <mergeCell ref="B32:B34"/>
    <mergeCell ref="C32:C34"/>
    <mergeCell ref="X32:X34"/>
    <mergeCell ref="Y32:Y34"/>
    <mergeCell ref="AB32:AB34"/>
    <mergeCell ref="AC32:AC34"/>
    <mergeCell ref="AD32:AD34"/>
    <mergeCell ref="T30:T31"/>
    <mergeCell ref="T32:T34"/>
    <mergeCell ref="AD25:AD27"/>
    <mergeCell ref="A25:A27"/>
    <mergeCell ref="B25:B27"/>
    <mergeCell ref="C25:C27"/>
    <mergeCell ref="T25:T27"/>
    <mergeCell ref="A28:A29"/>
    <mergeCell ref="B28:B29"/>
    <mergeCell ref="C28:C29"/>
    <mergeCell ref="T28:T29"/>
    <mergeCell ref="X25:X27"/>
    <mergeCell ref="Y25:Y27"/>
    <mergeCell ref="AB25:AB27"/>
    <mergeCell ref="AC25:AC27"/>
    <mergeCell ref="X28:X29"/>
    <mergeCell ref="Y28:Y29"/>
    <mergeCell ref="AB28:AB29"/>
    <mergeCell ref="AC28:AC29"/>
    <mergeCell ref="AD28:AD29"/>
    <mergeCell ref="AD21:AD22"/>
    <mergeCell ref="X21:X22"/>
    <mergeCell ref="Y21:Y22"/>
    <mergeCell ref="AB21:AB22"/>
    <mergeCell ref="AC21:AC22"/>
    <mergeCell ref="A21:A22"/>
    <mergeCell ref="B21:B22"/>
    <mergeCell ref="C21:C22"/>
    <mergeCell ref="A23:A24"/>
    <mergeCell ref="B23:B24"/>
    <mergeCell ref="C23:C24"/>
    <mergeCell ref="X23:X24"/>
    <mergeCell ref="Y23:Y24"/>
    <mergeCell ref="AB23:AB24"/>
    <mergeCell ref="AC23:AC24"/>
    <mergeCell ref="AD23:AD24"/>
    <mergeCell ref="T21:T22"/>
    <mergeCell ref="T23:T24"/>
    <mergeCell ref="AD17:AD18"/>
    <mergeCell ref="A17:A18"/>
    <mergeCell ref="B17:B18"/>
    <mergeCell ref="C17:C18"/>
    <mergeCell ref="T17:T18"/>
    <mergeCell ref="A19:A20"/>
    <mergeCell ref="B19:B20"/>
    <mergeCell ref="C19:C20"/>
    <mergeCell ref="T19:T20"/>
    <mergeCell ref="X17:X18"/>
    <mergeCell ref="Y17:Y18"/>
    <mergeCell ref="AB17:AB18"/>
    <mergeCell ref="AC17:AC18"/>
    <mergeCell ref="X19:X20"/>
    <mergeCell ref="Y19:Y20"/>
    <mergeCell ref="AB19:AB20"/>
    <mergeCell ref="AC19:AC20"/>
    <mergeCell ref="AD19:AD20"/>
    <mergeCell ref="AD13:AD14"/>
    <mergeCell ref="X13:X14"/>
    <mergeCell ref="Y13:Y14"/>
    <mergeCell ref="AB13:AB14"/>
    <mergeCell ref="AC13:AC14"/>
    <mergeCell ref="A13:A14"/>
    <mergeCell ref="B13:B14"/>
    <mergeCell ref="C13:C14"/>
    <mergeCell ref="A15:A16"/>
    <mergeCell ref="B15:B16"/>
    <mergeCell ref="C15:C16"/>
    <mergeCell ref="X15:X16"/>
    <mergeCell ref="Y15:Y16"/>
    <mergeCell ref="AB15:AB16"/>
    <mergeCell ref="AC15:AC16"/>
    <mergeCell ref="AD15:AD16"/>
    <mergeCell ref="T13:T14"/>
    <mergeCell ref="T15:T16"/>
    <mergeCell ref="AD8:AD10"/>
    <mergeCell ref="A8:A10"/>
    <mergeCell ref="B8:B10"/>
    <mergeCell ref="C8:C10"/>
    <mergeCell ref="T8:T10"/>
    <mergeCell ref="A11:A12"/>
    <mergeCell ref="B11:B12"/>
    <mergeCell ref="C11:C12"/>
    <mergeCell ref="T11:T12"/>
    <mergeCell ref="X8:X10"/>
    <mergeCell ref="Y8:Y10"/>
    <mergeCell ref="AB8:AB10"/>
    <mergeCell ref="AC8:AC10"/>
    <mergeCell ref="X11:X12"/>
    <mergeCell ref="Y11:Y12"/>
    <mergeCell ref="AB11:AB12"/>
    <mergeCell ref="AC11:AC12"/>
    <mergeCell ref="AD11:AD12"/>
    <mergeCell ref="A6:A7"/>
    <mergeCell ref="B6:B7"/>
    <mergeCell ref="C6:C7"/>
    <mergeCell ref="T6:T7"/>
    <mergeCell ref="U1:Y1"/>
    <mergeCell ref="Z1:AD1"/>
    <mergeCell ref="Z2:Z3"/>
    <mergeCell ref="AA2:AA3"/>
    <mergeCell ref="AB2:AB3"/>
    <mergeCell ref="AC2:AC3"/>
    <mergeCell ref="Y2:Y3"/>
    <mergeCell ref="Y4:Y5"/>
    <mergeCell ref="A4:A5"/>
    <mergeCell ref="B4:B5"/>
    <mergeCell ref="C4:C5"/>
    <mergeCell ref="T4:T5"/>
    <mergeCell ref="U2:U3"/>
    <mergeCell ref="X6:X7"/>
    <mergeCell ref="Y6:Y7"/>
    <mergeCell ref="AB6:AB7"/>
    <mergeCell ref="AC6:AC7"/>
    <mergeCell ref="AD6:AD7"/>
    <mergeCell ref="A2:A3"/>
    <mergeCell ref="E2:E3"/>
    <mergeCell ref="AB4:AB5"/>
    <mergeCell ref="AC4:AC5"/>
    <mergeCell ref="AD2:AD3"/>
    <mergeCell ref="X2:X3"/>
    <mergeCell ref="AD4:AD5"/>
    <mergeCell ref="V2:V3"/>
    <mergeCell ref="W2:W3"/>
    <mergeCell ref="B2:B3"/>
    <mergeCell ref="T2:T3"/>
    <mergeCell ref="X4:X5"/>
    <mergeCell ref="G2:G3"/>
    <mergeCell ref="C2:C3"/>
    <mergeCell ref="R2:R3"/>
    <mergeCell ref="S2:S3"/>
    <mergeCell ref="M2:M3"/>
    <mergeCell ref="D2:D3"/>
    <mergeCell ref="H2:H3"/>
    <mergeCell ref="Q2:Q3"/>
    <mergeCell ref="P2:P3"/>
    <mergeCell ref="I2:J2"/>
    <mergeCell ref="K2:L2"/>
    <mergeCell ref="F2:F3"/>
    <mergeCell ref="N2:O2"/>
  </mergeCells>
  <conditionalFormatting sqref="U4:U50 AB4:AC50">
    <cfRule type="containsText" dxfId="8" priority="792" operator="containsText" text="NO">
      <formula>NOT(ISERROR(SEARCH("NO",U4)))</formula>
    </cfRule>
    <cfRule type="containsText" dxfId="7" priority="793" operator="containsText" text="SI">
      <formula>NOT(ISERROR(SEARCH("SI",U4)))</formula>
    </cfRule>
  </conditionalFormatting>
  <conditionalFormatting sqref="V4:W50">
    <cfRule type="containsText" dxfId="6" priority="790" operator="containsText" text="SI">
      <formula>NOT(ISERROR(SEARCH("SI",V4)))</formula>
    </cfRule>
    <cfRule type="containsText" dxfId="5" priority="791" operator="containsText" text="NO">
      <formula>NOT(ISERROR(SEARCH("NO",V4)))</formula>
    </cfRule>
  </conditionalFormatting>
  <conditionalFormatting sqref="X4:X50">
    <cfRule type="containsText" dxfId="4" priority="782" operator="containsText" text="NO">
      <formula>NOT(ISERROR(SEARCH("NO",X4)))</formula>
    </cfRule>
    <cfRule type="cellIs" dxfId="3" priority="783" operator="equal">
      <formula>"SI"</formula>
    </cfRule>
  </conditionalFormatting>
  <conditionalFormatting sqref="AD4:AD50 Y4:Y50">
    <cfRule type="containsText" dxfId="2" priority="471" operator="containsText" text="ERROR">
      <formula>NOT(ISERROR(SEARCH("ERROR",Y4)))</formula>
    </cfRule>
    <cfRule type="containsText" dxfId="1" priority="780" operator="containsText" text="NO HÁBIL">
      <formula>NOT(ISERROR(SEARCH("NO HÁBIL",Y4)))</formula>
    </cfRule>
    <cfRule type="containsText" dxfId="0" priority="781" operator="containsText" text="HÁBIL">
      <formula>NOT(ISERROR(SEARCH("HÁBIL",Y4)))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Pliegos</vt:lpstr>
      <vt:lpstr>Matriz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Valencia Barrera</dc:creator>
  <cp:lastModifiedBy>Monica Francisca Olarte Gamarra</cp:lastModifiedBy>
  <dcterms:created xsi:type="dcterms:W3CDTF">2014-05-27T20:50:42Z</dcterms:created>
  <dcterms:modified xsi:type="dcterms:W3CDTF">2014-07-31T17:43:21Z</dcterms:modified>
</cp:coreProperties>
</file>