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herrera\Desktop\julio 29\"/>
    </mc:Choice>
  </mc:AlternateContent>
  <bookViews>
    <workbookView xWindow="0" yWindow="0" windowWidth="24000" windowHeight="10425" firstSheet="3" activeTab="5"/>
  </bookViews>
  <sheets>
    <sheet name="Proponentes" sheetId="2" r:id="rId1"/>
    <sheet name="Requisitos" sheetId="3" r:id="rId2"/>
    <sheet name="SMLM" sheetId="4" r:id="rId3"/>
    <sheet name="Experiencia General" sheetId="1" r:id="rId4"/>
    <sheet name="Experiencia Específica" sheetId="5" r:id="rId5"/>
    <sheet name="Resumen" sheetId="6" r:id="rId6"/>
  </sheets>
  <externalReferences>
    <externalReference r:id="rId7"/>
    <externalReference r:id="rId8"/>
    <externalReference r:id="rId9"/>
    <externalReference r:id="rId10"/>
    <externalReference r:id="rId11"/>
    <externalReference r:id="rId12"/>
  </externalReferences>
  <definedNames>
    <definedName name="_xlnm._FilterDatabase" localSheetId="2" hidden="1">SMLM!#REF!</definedName>
    <definedName name="ACARG03" localSheetId="1">[1]INTRO!#REF!</definedName>
    <definedName name="ACARG03" localSheetId="5">[1]INTRO!#REF!</definedName>
    <definedName name="ACARG03" localSheetId="2">[1]INTRO!#REF!</definedName>
    <definedName name="ACARG03">[1]INTRO!#REF!</definedName>
    <definedName name="acarg3" localSheetId="1">[2]INTRO!#REF!</definedName>
    <definedName name="acarg3" localSheetId="5">[2]INTRO!#REF!</definedName>
    <definedName name="acarg3" localSheetId="2">[2]INTRO!#REF!</definedName>
    <definedName name="acarg3">[2]INTRO!#REF!</definedName>
    <definedName name="area">[2]INTRO!$B$3</definedName>
    <definedName name="_xlnm.Print_Area" localSheetId="4">'Experiencia Específica'!$B$9:$R$242</definedName>
    <definedName name="_xlnm.Print_Area" localSheetId="3">'Experiencia General'!$C$8:$S$208</definedName>
    <definedName name="_xlnm.Print_Area" localSheetId="5">Resumen!$B$12:$E$143</definedName>
    <definedName name="bcarg3" localSheetId="1">[2]INTRO!#REF!</definedName>
    <definedName name="bcarg3" localSheetId="5">[2]INTRO!#REF!</definedName>
    <definedName name="bcarg3" localSheetId="2">[2]INTRO!#REF!</definedName>
    <definedName name="bcarg3">[2]INTRO!#REF!</definedName>
    <definedName name="BCARG4">[2]INTRO!#REF!</definedName>
    <definedName name="CARGO1">[2]INTRO!$B$14</definedName>
    <definedName name="CARGO2">[2]INTRO!$B$15</definedName>
    <definedName name="ccarg3" localSheetId="1">[2]INTRO!#REF!</definedName>
    <definedName name="ccarg3" localSheetId="5">[2]INTRO!#REF!</definedName>
    <definedName name="ccarg3" localSheetId="2">[2]INTRO!#REF!</definedName>
    <definedName name="ccarg3">[2]INTRO!#REF!</definedName>
    <definedName name="CONSORCIO">[2]DEPENDENCIAS!$I$2:$I$4</definedName>
    <definedName name="dcarg3" localSheetId="1">[2]INTRO!#REF!</definedName>
    <definedName name="dcarg3" localSheetId="5">[2]INTRO!#REF!</definedName>
    <definedName name="dcarg3" localSheetId="2">[2]INTRO!#REF!</definedName>
    <definedName name="dcarg3">[2]INTRO!#REF!</definedName>
    <definedName name="DEPENDENCIAS">[2]DEPENDENCIAS!$B$2:$B$10</definedName>
    <definedName name="LIDERGEN" localSheetId="0">[3]Requisitos!$H$7</definedName>
    <definedName name="LIDERGEN" localSheetId="1">Requisitos!$H$8</definedName>
    <definedName name="LIDERGEN" localSheetId="5">[4]Requisitos!$H$8</definedName>
    <definedName name="LIDERGEN" localSheetId="2">[4]Requisitos!$H$8</definedName>
    <definedName name="LIDERGEN">[5]Requisitos!$H$8</definedName>
    <definedName name="MINGEN" localSheetId="1">Requisitos!$H$7</definedName>
    <definedName name="MINGEN" localSheetId="5">[4]Requisitos!$H$7</definedName>
    <definedName name="MINGEN" localSheetId="2">[4]Requisitos!$H$7</definedName>
    <definedName name="MINGEN">[3]Requisitos!#REF!</definedName>
    <definedName name="numproceso">[2]INTRO!$B$6</definedName>
    <definedName name="objproceso">[2]INTRO!$B$7</definedName>
    <definedName name="PO" localSheetId="1">Requisitos!$H$3</definedName>
    <definedName name="PO" localSheetId="5">[4]Requisitos!$H$3</definedName>
    <definedName name="PO" localSheetId="2">[4]Requisitos!$H$3</definedName>
    <definedName name="PO">[3]Requisitos!$H$3</definedName>
    <definedName name="PROF_REQUE">[6]LISTAS!$D$2:$D$31</definedName>
    <definedName name="PROFESIONES">[6]LISTAS!$E$2:$E$31</definedName>
    <definedName name="SALACTUAL" localSheetId="0">[3]SMLM!$H$14</definedName>
    <definedName name="SALACTUAL" localSheetId="5">[4]SMLM!$H$14</definedName>
    <definedName name="SALACTUAL" localSheetId="2">SMLM!$H$14</definedName>
    <definedName name="SALACTUAL">[5]SMLM!$H$14</definedName>
    <definedName name="SUMAGEN" localSheetId="0">[3]Requisitos!$H$6</definedName>
    <definedName name="SUMAGEN" localSheetId="1">Requisitos!$H$6</definedName>
    <definedName name="SUMAGEN" localSheetId="5">[4]Requisitos!$H$6</definedName>
    <definedName name="SUMAGEN" localSheetId="2">[4]Requisitos!$H$6</definedName>
    <definedName name="SUMAGEN">[5]Requisitos!$H$6</definedName>
    <definedName name="_xlnm.Print_Titles" localSheetId="4">'Experiencia Específica'!$1:$7</definedName>
    <definedName name="_xlnm.Print_Titles" localSheetId="3">'Experiencia General'!$1:$6</definedName>
    <definedName name="_xlnm.Print_Titles" localSheetId="5">Resumen!$1:$11</definedName>
    <definedName name="VALIDACION">[6]SMLM!$G$17:$G$18</definedName>
    <definedName name="XXX" localSheetId="5">[2]INTRO!#REF!</definedName>
    <definedName name="XXX" localSheetId="2">[2]INTRO!#REF!</definedName>
    <definedName name="XXX">[2]INTRO!#REF!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6" l="1"/>
  <c r="E18" i="6"/>
  <c r="N17" i="1" l="1"/>
  <c r="N74" i="5"/>
  <c r="N75" i="5"/>
  <c r="N76" i="5"/>
  <c r="N73" i="5"/>
  <c r="N68" i="1"/>
  <c r="N67" i="1"/>
  <c r="O30" i="1" l="1"/>
  <c r="I9" i="3"/>
  <c r="P30" i="1" s="1"/>
  <c r="O32" i="1"/>
  <c r="Q32" i="1" s="1"/>
  <c r="P32" i="1"/>
  <c r="O33" i="1"/>
  <c r="Q33" i="1" s="1"/>
  <c r="P33" i="1"/>
  <c r="O34" i="1"/>
  <c r="P34" i="1"/>
  <c r="O12" i="1"/>
  <c r="I8" i="3"/>
  <c r="P12" i="1"/>
  <c r="O13" i="1"/>
  <c r="O14" i="1"/>
  <c r="O17" i="1"/>
  <c r="H6" i="3"/>
  <c r="I6" i="3" s="1"/>
  <c r="H7" i="3"/>
  <c r="I7" i="3" s="1"/>
  <c r="D8" i="6"/>
  <c r="E8" i="6" s="1"/>
  <c r="F194" i="1"/>
  <c r="F178" i="1"/>
  <c r="F161" i="1"/>
  <c r="F144" i="1"/>
  <c r="F127" i="1"/>
  <c r="F111" i="1"/>
  <c r="F95" i="1"/>
  <c r="F78" i="1"/>
  <c r="F60" i="1"/>
  <c r="F43" i="1"/>
  <c r="F26" i="1"/>
  <c r="F8" i="1"/>
  <c r="F225" i="5"/>
  <c r="F205" i="5"/>
  <c r="F185" i="5"/>
  <c r="F165" i="5"/>
  <c r="F145" i="5"/>
  <c r="F127" i="5"/>
  <c r="F108" i="5"/>
  <c r="F90" i="5"/>
  <c r="F70" i="5"/>
  <c r="F49" i="5"/>
  <c r="F29" i="5"/>
  <c r="F9" i="5"/>
  <c r="E10" i="6"/>
  <c r="F23" i="5"/>
  <c r="F19" i="5"/>
  <c r="E21" i="6" s="1"/>
  <c r="F43" i="5"/>
  <c r="F39" i="5"/>
  <c r="F40" i="5"/>
  <c r="P182" i="1"/>
  <c r="Q182" i="1" s="1"/>
  <c r="P190" i="1" s="1"/>
  <c r="O47" i="1"/>
  <c r="Q47" i="1" s="1"/>
  <c r="P47" i="1"/>
  <c r="O48" i="1"/>
  <c r="P48" i="1"/>
  <c r="O50" i="1"/>
  <c r="Q50" i="1" s="1"/>
  <c r="P50" i="1"/>
  <c r="O51" i="1"/>
  <c r="P51" i="1"/>
  <c r="Q51" i="1"/>
  <c r="O202" i="1"/>
  <c r="O201" i="1"/>
  <c r="O199" i="1"/>
  <c r="O198" i="1"/>
  <c r="Q198" i="1" s="1"/>
  <c r="P198" i="1"/>
  <c r="O185" i="1"/>
  <c r="O184" i="1"/>
  <c r="Q184" i="1" s="1"/>
  <c r="Q169" i="1"/>
  <c r="O166" i="1"/>
  <c r="Q166" i="1" s="1"/>
  <c r="O168" i="1"/>
  <c r="P168" i="1"/>
  <c r="Q168" i="1" s="1"/>
  <c r="O165" i="1"/>
  <c r="O152" i="1"/>
  <c r="P152" i="1"/>
  <c r="Q152" i="1" s="1"/>
  <c r="O150" i="1"/>
  <c r="P150" i="1"/>
  <c r="O149" i="1"/>
  <c r="Q149" i="1" s="1"/>
  <c r="P149" i="1"/>
  <c r="O148" i="1"/>
  <c r="P148" i="1"/>
  <c r="O135" i="1"/>
  <c r="Q135" i="1" s="1"/>
  <c r="P135" i="1"/>
  <c r="O134" i="1"/>
  <c r="P134" i="1"/>
  <c r="O132" i="1"/>
  <c r="Q132" i="1" s="1"/>
  <c r="O131" i="1"/>
  <c r="P131" i="1"/>
  <c r="O117" i="1"/>
  <c r="P117" i="1"/>
  <c r="O118" i="1"/>
  <c r="P118" i="1"/>
  <c r="Q118" i="1" s="1"/>
  <c r="O115" i="1"/>
  <c r="Q115" i="1" s="1"/>
  <c r="P123" i="1" s="1"/>
  <c r="P115" i="1"/>
  <c r="O102" i="1"/>
  <c r="P102" i="1"/>
  <c r="O101" i="1"/>
  <c r="Q101" i="1" s="1"/>
  <c r="P101" i="1"/>
  <c r="O99" i="1"/>
  <c r="O86" i="1"/>
  <c r="O85" i="1"/>
  <c r="Q85" i="1" s="1"/>
  <c r="P85" i="1"/>
  <c r="O83" i="1"/>
  <c r="P83" i="1"/>
  <c r="O82" i="1"/>
  <c r="P82" i="1"/>
  <c r="O69" i="1"/>
  <c r="P69" i="1"/>
  <c r="O68" i="1"/>
  <c r="O67" i="1"/>
  <c r="O64" i="1"/>
  <c r="P64" i="1"/>
  <c r="Q64" i="1" s="1"/>
  <c r="P74" i="1" s="1"/>
  <c r="E36" i="4"/>
  <c r="E35" i="4"/>
  <c r="E34" i="4"/>
  <c r="E33" i="4"/>
  <c r="G32" i="4"/>
  <c r="E32" i="4"/>
  <c r="E31" i="4"/>
  <c r="E30" i="4"/>
  <c r="E29" i="4"/>
  <c r="E28" i="4"/>
  <c r="E27" i="4"/>
  <c r="E26" i="4"/>
  <c r="E25" i="4"/>
  <c r="E24" i="4"/>
  <c r="E23" i="4"/>
  <c r="E22" i="4"/>
  <c r="E21" i="4"/>
  <c r="E20" i="4"/>
  <c r="E19" i="4"/>
  <c r="H18" i="4"/>
  <c r="E18" i="4"/>
  <c r="E17" i="4"/>
  <c r="E16" i="4"/>
  <c r="E15" i="4"/>
  <c r="G14" i="4"/>
  <c r="H14" i="4" s="1"/>
  <c r="E14" i="4"/>
  <c r="E13" i="4"/>
  <c r="E12" i="4"/>
  <c r="E11" i="4"/>
  <c r="E10" i="4"/>
  <c r="E9" i="4"/>
  <c r="E8" i="4"/>
  <c r="E7" i="4"/>
  <c r="E6" i="4"/>
  <c r="E5" i="4"/>
  <c r="E4" i="4"/>
  <c r="E3" i="4"/>
  <c r="P202" i="1"/>
  <c r="P201" i="1"/>
  <c r="P199" i="1"/>
  <c r="Q199" i="1" s="1"/>
  <c r="P185" i="1"/>
  <c r="P184" i="1"/>
  <c r="P166" i="1"/>
  <c r="P165" i="1"/>
  <c r="Q165" i="1" s="1"/>
  <c r="P132" i="1"/>
  <c r="P99" i="1"/>
  <c r="P86" i="1"/>
  <c r="P68" i="1"/>
  <c r="P67" i="1"/>
  <c r="P17" i="1"/>
  <c r="P14" i="1"/>
  <c r="P13" i="1"/>
  <c r="N206" i="1"/>
  <c r="I3" i="3"/>
  <c r="N38" i="1"/>
  <c r="N21" i="1"/>
  <c r="N173" i="1"/>
  <c r="N156" i="1"/>
  <c r="N139" i="1"/>
  <c r="N122" i="1"/>
  <c r="N106" i="1"/>
  <c r="N90" i="1"/>
  <c r="N73" i="1"/>
  <c r="N55" i="1"/>
  <c r="N189" i="1"/>
  <c r="Q202" i="1"/>
  <c r="Q185" i="1"/>
  <c r="Q99" i="1"/>
  <c r="N22" i="1"/>
  <c r="N107" i="1"/>
  <c r="N174" i="1"/>
  <c r="P107" i="1"/>
  <c r="D45" i="2"/>
  <c r="D42" i="2"/>
  <c r="D39" i="2"/>
  <c r="D36" i="2"/>
  <c r="D33" i="2"/>
  <c r="D30" i="2"/>
  <c r="D27" i="2"/>
  <c r="D24" i="2"/>
  <c r="D21" i="2"/>
  <c r="D18" i="2"/>
  <c r="D14" i="2"/>
  <c r="D11" i="2"/>
  <c r="Q69" i="1" l="1"/>
  <c r="Q83" i="1"/>
  <c r="Q102" i="1"/>
  <c r="Q134" i="1"/>
  <c r="Q34" i="1"/>
  <c r="Q86" i="1"/>
  <c r="P189" i="1"/>
  <c r="Q189" i="1" s="1"/>
  <c r="Q131" i="1"/>
  <c r="Q148" i="1"/>
  <c r="Q150" i="1"/>
  <c r="Q201" i="1"/>
  <c r="P206" i="1" s="1"/>
  <c r="Q48" i="1"/>
  <c r="D9" i="6"/>
  <c r="E9" i="6" s="1"/>
  <c r="Q12" i="1"/>
  <c r="P22" i="1" s="1"/>
  <c r="P106" i="1"/>
  <c r="Q17" i="1"/>
  <c r="Q30" i="1"/>
  <c r="P55" i="1"/>
  <c r="P56" i="1"/>
  <c r="P91" i="1"/>
  <c r="P90" i="1"/>
  <c r="O74" i="1"/>
  <c r="Q74" i="1" s="1"/>
  <c r="O140" i="1"/>
  <c r="O56" i="1"/>
  <c r="O91" i="1"/>
  <c r="O157" i="1"/>
  <c r="O207" i="1"/>
  <c r="O22" i="1"/>
  <c r="Q22" i="1" s="1"/>
  <c r="E16" i="6" s="1"/>
  <c r="O174" i="1"/>
  <c r="O39" i="1"/>
  <c r="O190" i="1"/>
  <c r="Q190" i="1" s="1"/>
  <c r="O107" i="1"/>
  <c r="O123" i="1"/>
  <c r="Q123" i="1" s="1"/>
  <c r="P122" i="1"/>
  <c r="Q122" i="1" s="1"/>
  <c r="P139" i="1"/>
  <c r="P140" i="1"/>
  <c r="P157" i="1"/>
  <c r="P156" i="1"/>
  <c r="O38" i="1"/>
  <c r="O139" i="1"/>
  <c r="O73" i="1"/>
  <c r="O55" i="1"/>
  <c r="O189" i="1"/>
  <c r="O21" i="1"/>
  <c r="O122" i="1"/>
  <c r="O90" i="1"/>
  <c r="O206" i="1"/>
  <c r="O173" i="1"/>
  <c r="O106" i="1"/>
  <c r="O156" i="1"/>
  <c r="P173" i="1"/>
  <c r="P174" i="1"/>
  <c r="P38" i="1"/>
  <c r="P39" i="1"/>
  <c r="Q39" i="1" s="1"/>
  <c r="P21" i="1"/>
  <c r="Q21" i="1" s="1"/>
  <c r="N157" i="1"/>
  <c r="N91" i="1"/>
  <c r="N207" i="1"/>
  <c r="P207" i="1"/>
  <c r="Q207" i="1" s="1"/>
  <c r="Q68" i="1"/>
  <c r="N140" i="1"/>
  <c r="N74" i="1"/>
  <c r="N56" i="1"/>
  <c r="Q107" i="1"/>
  <c r="N123" i="1"/>
  <c r="N39" i="1"/>
  <c r="N190" i="1"/>
  <c r="Q67" i="1"/>
  <c r="P73" i="1" s="1"/>
  <c r="F20" i="5"/>
  <c r="E22" i="6" s="1"/>
  <c r="Q191" i="1" l="1"/>
  <c r="Q206" i="1"/>
  <c r="Q208" i="1" s="1"/>
  <c r="Q38" i="1"/>
  <c r="Q106" i="1"/>
  <c r="Q108" i="1" s="1"/>
  <c r="Q140" i="1"/>
  <c r="Q73" i="1"/>
  <c r="Q75" i="1" s="1"/>
  <c r="Q157" i="1"/>
  <c r="Q174" i="1"/>
  <c r="Q91" i="1"/>
  <c r="Q156" i="1"/>
  <c r="Q55" i="1"/>
  <c r="Q40" i="1"/>
  <c r="E24" i="6" s="1"/>
  <c r="Q90" i="1"/>
  <c r="Q23" i="1"/>
  <c r="E13" i="6" s="1"/>
  <c r="E15" i="6"/>
  <c r="Q173" i="1"/>
  <c r="Q175" i="1" s="1"/>
  <c r="Q139" i="1"/>
  <c r="Q141" i="1" s="1"/>
  <c r="Q56" i="1"/>
  <c r="Q158" i="1" l="1"/>
  <c r="Q57" i="1"/>
</calcChain>
</file>

<file path=xl/sharedStrings.xml><?xml version="1.0" encoding="utf-8"?>
<sst xmlns="http://schemas.openxmlformats.org/spreadsheetml/2006/main" count="1683" uniqueCount="473">
  <si>
    <t>AGENCIA NACIONAL DE INFRAESTRUCTURA</t>
  </si>
  <si>
    <t>VICEPRESIDENCIA DE GESTIÓN CONTRACTUAL</t>
  </si>
  <si>
    <t>CONCURSO DE MÉRITOS VJ-VGC-CM-005-2014</t>
  </si>
  <si>
    <t>Contratar la Interventoría integral, que incluye pero no se limita a la interventoría financiera, administrativa, técnica, legal, operativa, ambiental y de seguridad, del Contrato de Concesión no. 10000078OK-2010, cuyo objeto es “La concesión de las terminales aeroportuarias de Nororiente - Aeropuertos Camilo Daza de Cúcuta, Palonegro de Bucaramanga, Yarigüíes de Barrancabermeja, Alfonso López de Valledupar, Simón Bolívar de Santa Marta y el Almirante Padilla de Riohacha”.</t>
  </si>
  <si>
    <t>LISTADO DE PROPONENTES</t>
  </si>
  <si>
    <t>CUADRO No. 1</t>
  </si>
  <si>
    <t>PROPONENTE</t>
  </si>
  <si>
    <t>%</t>
  </si>
  <si>
    <t>UNION TEMPORAL AEROPUERTOS</t>
  </si>
  <si>
    <t>AFA CONSULTORES Y CONSTRUCTORES S.A</t>
  </si>
  <si>
    <t>INCGROUP S.A.S</t>
  </si>
  <si>
    <t>CONSORCIO AERO - NORORIENTAL</t>
  </si>
  <si>
    <t xml:space="preserve">ARDANUY INGENIERIA S.A </t>
  </si>
  <si>
    <t>PLANES S.A</t>
  </si>
  <si>
    <t>IV INGENIEROS CONSULTORES SUCURSAL COLOMBIA S.A</t>
  </si>
  <si>
    <t>CONSORCIO INTERVENTORIA AEROPUERTOS DE NORORIENTE</t>
  </si>
  <si>
    <t>INGENIERIA CONSULTORIA Y PLANEACION S.A INCOPLAN S.A</t>
  </si>
  <si>
    <t>SEG INGENIERIA S.A.S</t>
  </si>
  <si>
    <t>CONSORCIO AEROPISTAS NORORIENTE</t>
  </si>
  <si>
    <t>ARREDONDO MADRID INGENIEROS CIVILES (A.I.M ) LIMITADA</t>
  </si>
  <si>
    <t>CELQO S.A.S</t>
  </si>
  <si>
    <t>CONSORCIO UNIDO INXI</t>
  </si>
  <si>
    <t>INGENIERIA Y DESARROLLO XIMA DE COLOMBIA S.A.S</t>
  </si>
  <si>
    <t>INGENIERIA Y CONSULTORIA INGECON S.A.S</t>
  </si>
  <si>
    <t>CONSORCIO NORORIENTE</t>
  </si>
  <si>
    <t xml:space="preserve">C&amp; M CONSULTORES S.A </t>
  </si>
  <si>
    <t>EUROESTUDIOS S.A.S</t>
  </si>
  <si>
    <t>CONSORCIO AEROPUERTO 2014</t>
  </si>
  <si>
    <t xml:space="preserve">EPYPSA COLOMBIA </t>
  </si>
  <si>
    <t>CB INGENIEROS S.A</t>
  </si>
  <si>
    <t>CONSORCIO CINCO</t>
  </si>
  <si>
    <t>VELNEC S.A</t>
  </si>
  <si>
    <t>DIEGO IGNACIO ARENAS</t>
  </si>
  <si>
    <t>CONSORCIO DISCONSULTORIA SERINCO</t>
  </si>
  <si>
    <t xml:space="preserve">SERVINCO ESPAÑA SUCURSAL EN COLOMBIA </t>
  </si>
  <si>
    <t>DICONSULTORIA S.A</t>
  </si>
  <si>
    <t>CONSORCIO INTERSA - OMICRON</t>
  </si>
  <si>
    <t xml:space="preserve">OMICRON AMEPRO S.A </t>
  </si>
  <si>
    <t xml:space="preserve">INTERSA S.A </t>
  </si>
  <si>
    <t>CONSORCIO AERO – NORORIENTE</t>
  </si>
  <si>
    <t xml:space="preserve">ICEASA CONSULTORES SUCURSAL COLOMBIA </t>
  </si>
  <si>
    <t>DIEGO FONSECA CHAVES</t>
  </si>
  <si>
    <t>CONSORCIO UG – PEB</t>
  </si>
  <si>
    <t>CONSULTORES DE INGENIERIA UG 21 SUCURSAL EN COLOMBIA</t>
  </si>
  <si>
    <t>PAULO EMILIO BRAVO CONSULTORES S.A.S</t>
  </si>
  <si>
    <t>SMMLV(2014)</t>
  </si>
  <si>
    <t>SMMLV</t>
  </si>
  <si>
    <t>Presupuesto Oficial</t>
  </si>
  <si>
    <t>4.13</t>
  </si>
  <si>
    <t>Experiencia General</t>
  </si>
  <si>
    <t>2.</t>
  </si>
  <si>
    <t>Suma</t>
  </si>
  <si>
    <t>del Presupuesto oficial</t>
  </si>
  <si>
    <t>3.</t>
  </si>
  <si>
    <t>Lider</t>
  </si>
  <si>
    <t>del 100% requerido</t>
  </si>
  <si>
    <t>b3.</t>
  </si>
  <si>
    <t>Experiencia específica</t>
  </si>
  <si>
    <t>f</t>
  </si>
  <si>
    <t>Valor minimo de Cada contrato</t>
  </si>
  <si>
    <t>PERIODO</t>
  </si>
  <si>
    <t>SMLM</t>
  </si>
  <si>
    <t>FECHA ACTUAL</t>
  </si>
  <si>
    <t>SALARIO ACTUAL</t>
  </si>
  <si>
    <t>Fecha de cierre:</t>
  </si>
  <si>
    <t>Fecha mínima</t>
  </si>
  <si>
    <t>ACREDITACIÓN EXPERIENCIA GENERAL</t>
  </si>
  <si>
    <t>Proponente No.</t>
  </si>
  <si>
    <t>No. De Orden</t>
  </si>
  <si>
    <t>Entidad Contratante</t>
  </si>
  <si>
    <t>Contrato o Resolución No.</t>
  </si>
  <si>
    <t>Objeto</t>
  </si>
  <si>
    <t>País en el que celebró el contrato</t>
  </si>
  <si>
    <t>Porcentaje de Participación
(%)</t>
  </si>
  <si>
    <t>Integrante que aporta experiencia</t>
  </si>
  <si>
    <t>Fecha de Iniciación
(DD-MM-AA)</t>
  </si>
  <si>
    <t>Fecha de Terminación
(DD-MM-AA)</t>
  </si>
  <si>
    <t>Periodo de suspensión en meses</t>
  </si>
  <si>
    <t>Valor total del Contrato (Bas+Ajs+IVA)</t>
  </si>
  <si>
    <t>VFA</t>
  </si>
  <si>
    <t>Valor total FACTURADO (Básico+IVA)</t>
  </si>
  <si>
    <t>Valor total FACTURADO (Básico+IVA) SMMLV</t>
  </si>
  <si>
    <t xml:space="preserve">VALOR MÍNIMO </t>
  </si>
  <si>
    <t xml:space="preserve">Cumple minimo </t>
  </si>
  <si>
    <t>RUP</t>
  </si>
  <si>
    <t>Observaciones</t>
  </si>
  <si>
    <t>MIEMBRO LIDER</t>
  </si>
  <si>
    <t>DEPARTAMENTO DEL MAGDALENA SECRETARIA DE INFRAESTRUCTURA</t>
  </si>
  <si>
    <t xml:space="preserve"> No. 051 DEL 18 1993.DE AGOSTO DE </t>
  </si>
  <si>
    <t>INTERVENTORIA AL CONTRATO DE CONCESION No. 044 DE 1993  PARA LA REHABILITACIÓN, CONSTRUCCIÓN, MEJORAMIENTO, CONSERVACION, MANTENIMIENTO Y OPERACIÓN DE LA VIA BARRANQUILLA-CIENEGA, ENTRE LAS ABSCISAS K0+000 AL K62+000</t>
  </si>
  <si>
    <t>COLOMBIA</t>
  </si>
  <si>
    <t>AFA LTDA</t>
  </si>
  <si>
    <t xml:space="preserve">Verificado en Certificado Cámara y Comercio y Clasificador de Bienes y Servicios. Formato  5 en el folio  68. Certificaciones folios 72-73. </t>
  </si>
  <si>
    <t xml:space="preserve">ALCALDIA MAYOR DE CARTAGENA DE INDIAS </t>
  </si>
  <si>
    <t>VAL-03-2006 DE 29 DE DICIEMBRE 2006</t>
  </si>
  <si>
    <t xml:space="preserve">LA INTERVENTORIA A EL CONTRATO DE CONCESIÓN PARA EL MEJORAMIENTO DE LA VIA TRANSVERZAL DE BARÚ </t>
  </si>
  <si>
    <t xml:space="preserve">TRES SUSPENSIONES DE 18,5 MESES Y DOS ADICIONES 14 MESES </t>
  </si>
  <si>
    <t>CUMPLE</t>
  </si>
  <si>
    <t xml:space="preserve">Verificado en Certificado Cámara y Comercio y Clasificador de Bienes y Servicios. Formato  5 en el folio  68. Certificaciones folios 75-94. </t>
  </si>
  <si>
    <t>GOBERNACION DEL DEPARTAMENTO DE CARTAGENA</t>
  </si>
  <si>
    <t>001 DE 2007</t>
  </si>
  <si>
    <t xml:space="preserve">INTERVENTORIA DE ESTUDIOS Y DISEÑOS DEFINITIVOS Y GESION PREDIAL DE L DOBLE CALZADA YÉ DE CIENAGA-SANTA MARTA Y DE LA DOBLE CALZADA DE LA VIA INTERNA AL PUERTO, SECTOR QUEBRADA DEL DOCTOR-MAMATOCO Y DISEÑO DE LAS OBRAS COMPLEMENTARIAS Y DE ESPECIO PUBLICO DEL PLAN VIAL DEL NORTE.
INTERVENTORIA DE LA CONSTRUCCION Y FINANCIACION DE LA SEGUNDA CALZADA ENTRE LA YÉ DE CIENAGA Y SANTA MARTA Y REHABILITACIÓN DE LA CALZADA DE LA VIA ALERNA AL PUERTO, SECTOR QUEBRADA DEL DOCTOR-MAMATOCO.
INTERVENTORIA OPERACION, MANTENIMIENTO Y CONSERVACIÓN Y PRESTACION DE SERVICIOS, DE UNA CALZADA ALTERNA AL PUERTO, SECTOR QUEBRADA DEL DOCTOR-MAMATOCO Y LA DOBLE CALZADA YÉ DE CIENAGA-SANTA MARTA.
INTERVENTORIA AL MANTENIMIENTO, CONSERVACION Y OPERACION DE LA CARRETERA BARRAQUILLA-CIENAGA, ACTUALMENTE ENTREGADA A LA CONCESION POR EL DEPARTAMENTO MEDIANTE EL CONTRATO No. 004-93 A PARTIR DEL 1° DE ENERO DE 2013.
INTERVENTORIA DE OBRAS COMPLEMENTARIAS O ADICIONALES DENTRO DEL CONTRATO OBJETO DE LA LICITACION DM--020-96 DEL DEPARTAMENTO DE DEL MAGDALENA
</t>
  </si>
  <si>
    <t>EN EJECUCIÓN</t>
  </si>
  <si>
    <t>N/P</t>
  </si>
  <si>
    <t>Verificado en Certificado Cámara y Comercio y Clasificador de Bienes y Servicios. Formato  5 en el folio  68. Certificaciones folios 96-118</t>
  </si>
  <si>
    <t xml:space="preserve">INTERVENTORIA A LOS ESTUDIOS Y DISEÑOS DEL TRAMO VIAL SECTOR TASAJERA-CIENANGA (K60-000) Y CONSTRUCCION DEL PASO POR LA POBLACION DE CIENAGA DESDE EL (K60+000) HASTA LA INTERSECCION YÉ DE CIENAGA.
INTERVENTORIA A LOS ESTUDIOS Y DISEÑOS DEFINITIVOS, GESTIÓN PREDIAL Y AMBIENTAL, A LA CONSTRUCCION DE LA NUEVA CASETA DE PEAJE PUENTE LAUREANO GOMEZ, ASI MISMO LA INTERVENTORIA A LOS ESTUDIOS Y DISEÑOS DEFINITIVOS, GESTION PREDIAL Y AMBIENTAL, A LA  CONSTRUCCION DEL PUENTE PEATONAL, LOCALIZADO EN LA ZONA DONDE ESTA UBICADA LA ACTUAL CASETA DE PEAJE PUENTE LAUREANO GOMEZ Y BAJO LAS  MISMAS OBLIGACIONES DESCRITAS EN LOS PLIEGOS Y EL CONTRATO PRINCIPAL DE INTERVENTORÍA. ESTO DE CONFORMIDAD CON LO DESCRITO EN EL OTRO SI No. 7 AL CONTRATO DE CONCESION No. 229 DE 2006, CITADO EN LAS ANTERIORES CONSIDERACIONES.
INTERVENTORIA DE LOS ESTUDIOS Y DISEÑOS DEFINITIVOS, GESTION PREDIAL Y AMBIENTAL, DE LA CONSTRUCCION DE LAS OBRAS PROGRESIVAS DE LAS INTERSECCIONES DENOMINADAS LA LUCHA Y MAMATOCO-ONCE DE NOVIEMBRE. LA EJECUCION DE LAS OBRAS ADICIONALES PARA MEJORAR LAS CARACTERISITICAS DEL PROYECTO  EN SU ALCANCE BÁSICO DE LA INTERSECCION DEL AEROPUERTO.
</t>
  </si>
  <si>
    <t>MIEMBRO NO LIDER</t>
  </si>
  <si>
    <t>IDU</t>
  </si>
  <si>
    <t>IDU-LP-DG-022-2007</t>
  </si>
  <si>
    <t xml:space="preserve">INTERVENTORIA TECNCIA, ADMINISTRATIVA, LEGAL, FINANCIERA, AMBIENTAL SOCIAL, PARA LA EJECUCION DE LA TOTALIDAD DE LAS OBRAS DE CONSTRUCCION Y TODAS LAS ACTIVIDAS NECESAIAS PARA LA ADECUACION DE LA AC 26 (V JORGE ELIECER GAITAN) AL SISTEMA TRASMILENIO EN EL TRAMO 3 COMPRENDIDO ENTRE LA TV 76 Y LA KR 42B Y EN EL TRAMO 4 COMPRENDIDO ENTRE LA KR 42B  Y LA KR 19, GRUPO 4 DE LA LICITACIÓN PUBLICA NUMERO IDU-LP-DG-022-2007, EN BOGOTA D.C. </t>
  </si>
  <si>
    <t>INGRUP SAS</t>
  </si>
  <si>
    <t>MONTO</t>
  </si>
  <si>
    <t>ACREDITADO</t>
  </si>
  <si>
    <t>REQUERIDO 100% DEL PO</t>
  </si>
  <si>
    <t>REQUERIDO LIDER 51% DEL 100%</t>
  </si>
  <si>
    <t>MINISTERIO DE FOMENTO</t>
  </si>
  <si>
    <t>CONTRATO DE  CONSULTORIA Y ASISTENCIA TÉCNICA PARA EL CONTROL Y VIGILANCIA DE LAS OBRAS "LINEA SEVILLA-CADIZ. TRAMO AEROPUERTO DE JEREZ DE LA FRONTERA -CADIZ. DUPLICACIÓN DE VIA SUBTRAMO EL PORTAL"</t>
  </si>
  <si>
    <t>ESPAÑA</t>
  </si>
  <si>
    <t>ARDANUY INGENIERIA S.A.</t>
  </si>
  <si>
    <t>Formato  5 en el folio 159. Certificaciones folios 160-161.</t>
  </si>
  <si>
    <t/>
  </si>
  <si>
    <t>GENERALITAT VALENCIANA</t>
  </si>
  <si>
    <t>DIRECCION DE OBRA (INTERVENTORIA) DE LAS OBRAS DE SUPER ESTRUCTURA DE VIA, ELECTRIFICACIÓN, SEÑALIZACION, COMUNICACIONES  Y ARQUITECTURA Y EQUIPAMIENTO DE ESTACIONES DEL SOTERRAMIENTO DE LA LINEA 1 DE FGB A SU PASO POR BENIMAMET (VALENCIA)</t>
  </si>
  <si>
    <t>IV CONSULTORES INGENIEROS S.A. SUCURSAL COLOMBIA</t>
  </si>
  <si>
    <t>Formato  5 en el folio 159. Certificaciones folios 163-169.</t>
  </si>
  <si>
    <t>CORABASTOS S.A.</t>
  </si>
  <si>
    <t>No. 073 DE 2005</t>
  </si>
  <si>
    <t>INTERVENTORIA TECNICA LEGAL ADMINSITRATIVA, FINANCIERA Y OPERATIVA DEL CONTRATO DE CONCESION No 070 DE 2005, PARA EL DISEÑO, CONTRUCCION , OPERACIÓN Y MANTENIMIENTO DE LA MALLA VIAL DE LA CENTRAL DE  ABASTO S.A. (CORABASTOS)</t>
  </si>
  <si>
    <t>PLANES S.A.</t>
  </si>
  <si>
    <t>EN EJECUCION</t>
  </si>
  <si>
    <t>Formato  5 en el folio 159. Certificaciones folios 171-175.</t>
  </si>
  <si>
    <t>METROCALI S.A.</t>
  </si>
  <si>
    <t>No. MC-5.4.7.11.09</t>
  </si>
  <si>
    <t>INTERVENTORIA TECNICA , ADMINISTRATIVA, FINANCIERA, SOCIAL Y AMBIENTAL  PARA LA REVISION Y AJUSTE DE LOS ESTUDIOS Y DISEÑOS Y CONSTRUCCION DEL CORREDOR CENTRO TRONCAL DE AGUABLANCA Y OBRAS COMPLEMENTARIAS DEL SISTEMA INTEGRADO DE TRANPORTE MASIVO DE PASAJEROS DE SANTIAGO DE CALI</t>
  </si>
  <si>
    <t>Formato  5 en el folio 159. Certificaciones folios 176-189.</t>
  </si>
  <si>
    <t>Cumple minimo del P.O.</t>
  </si>
  <si>
    <t>AERONAUTICA CIVIL</t>
  </si>
  <si>
    <t>No. 9000070-OK DEL 4 DE JUNIO DE 2009</t>
  </si>
  <si>
    <t>INTERVENTORIA OPERATIVA, AMBIENTAL Y DE MANTENIMIENTO PARA LA CONCESION DE LA ADMINISTRATCION, OPERACIÓN, EXPLOTACION COMERCIAL, MANTENIMIENTO, MODERNIZACION Y EXPNACION DEL AEROPUERTO INTERNACIONAL EL DORADO DE BOGOTA.</t>
  </si>
  <si>
    <t>INCOPLAN S.A</t>
  </si>
  <si>
    <t>No aparece en el RUP por estar en ejecución</t>
  </si>
  <si>
    <t>Se verifica información con el certificado entregado por parte del oferente. Folio 0198.</t>
  </si>
  <si>
    <t>No. SEA-015 DE 2012</t>
  </si>
  <si>
    <t xml:space="preserve">INTERVENTORIA TECNICA, ADMINISTRATIVA FINANCIERA, AMBIENTAL, OPERATIVA Y JURIDICA AL PLAN DE INVERSIONES DE LOS CONTRATOS DE CONCESION PORTUARIA No 006 DE 1993, 009 DE 1994 Y 003 DE 2008 - SUSCRITOS ENTRE LA NACION - SUPERINTENDENCIA GENERAL DE PUEDES Y/O EL INSTITUTO NACIONAL DE CONCESIONES INCO, HOY ADMINISTRADOS POR LA AGENCIA NACIONAL DE INFRAESTRUCTURA Y LAS SOCIEDADES PORTUARIAS REGIONAL DE SANTA MARTA S.A., REGIONAL DE BUENAVENTURA SA., Y LA SOCIEDAD TERMINAL DE CONTENEDORES DE CARTAGENA SA. - CONECTAR SA., RESPECTIVAMENTE SUS ADICIONALES Y OTROSIES, ASI COMO REGULAR LOS TERMINOS Y CONDICIONES BAJO LOS CUALES LA AGENCIA NACIONAL DE INFRAESTRUCTURA PAGARA AL INTERVENTOR DE FORMA MENSUAL LA CONTRAPRESTACION OFRECIDA POR EL INTERVENTOR Y ACEPTADA POR LA AGENCIA NACIONAL DE INFRAESTRUCTURA DURANTE EL CONCURSO DE MERITOS ABIERTO, CONSISTE EN UNA SUME GLOBAL TIJA, QUE INCLUYE LOS COSTOS DIRECTOS, VIATICOS HONORARIOS Y EL IMPUESTO AL VALOR AGREGADO IVA. </t>
  </si>
  <si>
    <t>MINISTRIO DE FOMENTO</t>
  </si>
  <si>
    <t>S/N</t>
  </si>
  <si>
    <t>CONSULTORIA Y ASISTENCIA PARA LA REALIZACION DEL CONTROL Y VIGILANCIA DE LAS OBRAS: AUTOVIA A-63 DE OVIEDO A LA ESPINA. TRAMO: SALAS-LA ESPINA (1 CALZADA).</t>
  </si>
  <si>
    <t>SONDEO, ESTRUCTURAS Y GEOTENCIA, S.A.</t>
  </si>
  <si>
    <t>FOLIO 095</t>
  </si>
  <si>
    <t>CONSULTORIA Y ASISTENCIA PARA LA REALIZACION DEL CONTROL Y VIGILANCIA DE LAS OBRAS: AMPLIACION A TERCER CARRIL. BY-PASS DE VALENCIA. TRAMO: ENLANCE DE LA A-7 CON LA A-3 - ENLACE CIERRE DEL DISTRIBUIDOR COMERCIAL SUR</t>
  </si>
  <si>
    <t>FOLIO 096</t>
  </si>
  <si>
    <t xml:space="preserve">INSTITUTO NACIONAL DE CONCESIONES </t>
  </si>
  <si>
    <t>No. 0767 DE 1996</t>
  </si>
  <si>
    <t>LA INTERVENTORIA TECNICA Y FINANCIERA EN SUS ETAPAS DE DISEÑO, PROGRAMACION Y CONSTRUCCION DEL PROYECTO DE CONCESION DESARROLLO VIAL DEL ORIENTE DE MEDELLIN Y VALLE DE RIONEGRO Y CONEXIÓN A PUERTO TRIUNFO - CONTRATO DE CONCESION NO. 275/96</t>
  </si>
  <si>
    <t>ARREDONDO MADRID INGENIEROS CIVILES (A.I.M) LIMITADA</t>
  </si>
  <si>
    <t>FOLIO 034</t>
  </si>
  <si>
    <t>Se verifica información con el certificado entregado por parte del oferente. Folio 116-119</t>
  </si>
  <si>
    <t>INSTITUTO NACIONAL DE VIAS</t>
  </si>
  <si>
    <t>No. 2003 DE 2005</t>
  </si>
  <si>
    <t>INTERVENTORIA DE LOS ESTUDIOS Y DISEÑOS, PAVIMENTACION Y/O REPAVIMENTACION DE LAS VIAS INCLUIDAS DENTRO DEL PROGRAMA DE PAVIMENTACION DE INFRAESTRUCTURA VIAL DE INTEGRACION Y DESARROLLO GRUPO 55 VIA ACEVEDO-PITALITO CON UNA LONGITUD DE 7 KMS; VIA RUTA 45-GUACACAYO(SEGMENTE) CON UNA LONGITUD DE 10 KMS; VIA SAN AGUSTIN - EL ESTRECHO - OBANDO CON UNA LONGITUD DE 6 KMS EN EL DEPARTAMENTO DEL HUILA.</t>
  </si>
  <si>
    <t>VIAS Y AMBIENTE LIMITADA - VIA AMBIENTE LIMITADA</t>
  </si>
  <si>
    <t>FOLIO 075</t>
  </si>
  <si>
    <t>2000 DEL 12 DE OCTUBRE DE 2005</t>
  </si>
  <si>
    <t>INTERVENTORIA DE LOS ESTUDIOS Y DISEÑOS, PAVIMENTACION Y/O REPAVIMENTACION DE LAS VIAS INCLUIDAS DENTRO DEL PROGRAMA DE PAVIMENTACION DE INFRAESTRUCTURA VIAL DE INTEGRACION Y DESARROLLO GRUPO 26 VIA SANTIAGO - BERRIO - PERALES, CON UNA LONGITUD DE 16 KMS EN EL DEPARTAMENTO DE ANTIOQUIA; VIA TRANSVERSAL BOYACA (DOS Y MEDIO - EL OASIS)(SEGMENTO) CON UNA LONGITUD DE 20 KMS EN EL DEPARTAMENTO DE BOYACA.</t>
  </si>
  <si>
    <t xml:space="preserve">VIAS Y AMBIENTE LIMITADA </t>
  </si>
  <si>
    <t>OJ-0337 DE 1998.</t>
  </si>
  <si>
    <t>INTERVENTORIA PARA LA REHABILITACION Y MANTENIMIENTO DE LA CARRETEA BRICEÑO - CHOCONTA - TUNJA - DUITAMA.</t>
  </si>
  <si>
    <t>FOLIO 076
CONTRACARA</t>
  </si>
  <si>
    <t>Se verifica información con el certificado entregado por parte del oferente. Folio 207 - 2011. Teniendo en cuenta el valor total ejecutado en el acta de liquidacion final por la suma de $240.338.955,83</t>
  </si>
  <si>
    <t>VALOR MÍNIMO</t>
  </si>
  <si>
    <t>Instituto de DesarrollO Urbano (IDU)</t>
  </si>
  <si>
    <t>129-2003</t>
  </si>
  <si>
    <t>Interventoría al contrato de Concesión No 106 del 5 de Junio de 2003 para la adecuación de la Troncal NQS Sector Norte Tramo comprendido entre la calle 92 y la calle 68.</t>
  </si>
  <si>
    <t>INGENIERIA Y CONSULTORIA INGECON S.A.S.</t>
  </si>
  <si>
    <t>No es posible determinar en el RUP</t>
  </si>
  <si>
    <t>Información certificada a folios 098 a 154. Aclarar porque el Acta de Recibo Final y Liquidación el contratista es CONSORCIO MAB-LATINOCONSULT en tanto fue suscrito por CONSORCIO INGECON-LATINOCONSULT</t>
  </si>
  <si>
    <t>Transcaribe</t>
  </si>
  <si>
    <t>CPI-TC-01-06</t>
  </si>
  <si>
    <t>Asesoría e interventoría técnica, financiera y ambiental para la construcción de un tramo de corredor del sistema integrado de transporte masivo de Transcaribe del Amparo a Cuatro Vientos. Cartagena de Indias D.T. y C.</t>
  </si>
  <si>
    <t>Folio 055
Número consecutivo 05</t>
  </si>
  <si>
    <t>Información certificada a folios 156 a 159</t>
  </si>
  <si>
    <t>Ministerio de Fomento</t>
  </si>
  <si>
    <t>Consultoria  para la asistencia  técnica de control y vigilancia de la Obra: Acceso Sur al Aeropuerto de Malaga. Clave 42-MA-4320</t>
  </si>
  <si>
    <t xml:space="preserve"> (51% Accionista) - CEMOSA</t>
  </si>
  <si>
    <t>INGENIERIA Y DESARROLLO XIMA S.A.S</t>
  </si>
  <si>
    <t>En ejecucion</t>
  </si>
  <si>
    <t>No aplica
En ejecución</t>
  </si>
  <si>
    <t>Información certificada a folios 161 a 169.
Se corrige la conversion según la tasa de euros a dolares vigente a la fecha de inicio.</t>
  </si>
  <si>
    <t>Ayuntamiento de Malaga</t>
  </si>
  <si>
    <t>188-2005</t>
  </si>
  <si>
    <t>Consultoria, Asistencia Técnica y Control de Calidad de las obras municipales y de las infraestructuras y urbanización de iniciativa privada en el término municipal de Malaga. 2005-2009</t>
  </si>
  <si>
    <t>Folio 081
Número consecutivo 04</t>
  </si>
  <si>
    <t>Informacion certificada a folios 171 a 177.
Se corrige la conversión según la tasa de euros a doláres vigente a la fecha de inicio.</t>
  </si>
  <si>
    <t>Transmilenio S.A.</t>
  </si>
  <si>
    <t>80-2012</t>
  </si>
  <si>
    <t>Realizar la interventoría técnica y operativa de las etapas preoperativa y operativa asociadas a la implementación de trece (13) contratos de concesión, cuyo objeto corresponde a la explotación preferencial y no exclusiva, de la prestación del servicio público de transporte de pasajeros dentro del esquema del Sistema Integrado De Transporte Público SITP: 1) Usaquén, 2) Engativá, 3) Fontibón, 4) San Cristóbal, 5) Suba oriental, 6) Suba centro, 7) Calle 80, 8) Tintal – zona franca, 9) Kennedy, 10) Bosa, 11) Perdomo, 12) Ciudad Bolívar y 13) Usme.</t>
  </si>
  <si>
    <t>C&amp;M CONSULTORES S.A.</t>
  </si>
  <si>
    <t>Folio 033
Número consecutivo 06</t>
  </si>
  <si>
    <t>Información certificada a folios 108 a 122</t>
  </si>
  <si>
    <t>AENA AEROPUERTOS</t>
  </si>
  <si>
    <t>Asistencia técnica de arquitectura de detalle  (supervisión) de la nueva aera terminal y torre de control del Aeropuerto de La Palma.</t>
  </si>
  <si>
    <t>EUROESTUDIOS SAS</t>
  </si>
  <si>
    <t>Folio 029
Número consecutivo 10</t>
  </si>
  <si>
    <t>Información certificada a folios 101 a 107
Se corrige la conversion según la tasa de euros a dolares vigente a la fecha de inicio</t>
  </si>
  <si>
    <t>Interventoría técnica, administrativa, financiera, ambiental y social para la construccion y rehabilitación de vías para rutas alimentadoras del sistema transmilenio, zona 2 Grupo 1, zona 6 grupo 4 y zona 7 grupo 2 en las localidades de Suba, Rafael Uribe, Tunjuelito y Ciudad Bolivar en Bogotá.</t>
  </si>
  <si>
    <t>Folio 027
Número consecutivo 04</t>
  </si>
  <si>
    <t>Informacion certificada a folios 123 y 124</t>
  </si>
  <si>
    <t>EPYSA COLOMBIA</t>
  </si>
  <si>
    <t>Folio 032
Número consecutivo 10</t>
  </si>
  <si>
    <t>Información certificada a folios 141 a 168</t>
  </si>
  <si>
    <t>INSTITUTO DE DESARROLLO URBANO</t>
  </si>
  <si>
    <t>034-1996</t>
  </si>
  <si>
    <t xml:space="preserve">Interventoría técnica  y administrativa para la construcción de las vías  de acceso a barrios en la localidad de Usme  así: Acceso UE-3, Acceso UE-5, Acceso UE-6 y Acceso UE-8 </t>
  </si>
  <si>
    <t>CB INGENIEROS S.A.</t>
  </si>
  <si>
    <t>Información certificada a folios 171 a 177</t>
  </si>
  <si>
    <t>INSTITUTO NACIONAL DE CONCESIONES (AGENCIA NACIONAL DE INFRAESTRUCTURA)</t>
  </si>
  <si>
    <t>SGC-012-2008</t>
  </si>
  <si>
    <t xml:space="preserve">Interventoría técnica,  financiera,  operativa, predial, socio-ambiental y legal del proyecto de concesiones vial Cartagena - Barranquilla, en el marco del contrato No 503 de 1994 </t>
  </si>
  <si>
    <t>Folio 055
Número consecutivo 15</t>
  </si>
  <si>
    <t>Información certificada a folios 179 a 203</t>
  </si>
  <si>
    <t>Agencia Nacional de infraestructura</t>
  </si>
  <si>
    <t>INV-No.110 de 2003</t>
  </si>
  <si>
    <t>Interventoría (supervisión) Técnica, Operativa y Financiera en la Etápa de Construcción del Contrato de Concesión 0113 de 1997 Carretera Armenia - Pereira - Manizales.</t>
  </si>
  <si>
    <t>Colombia</t>
  </si>
  <si>
    <t>VELNEC S.A.</t>
  </si>
  <si>
    <t>Certificación folio  110 a 112.  RUP folio 37.  Cumple con la clasificación 81102200 Ingeniería del transporte.</t>
  </si>
  <si>
    <t>Intituto Nacional de Vias</t>
  </si>
  <si>
    <t>401 de 2003</t>
  </si>
  <si>
    <t>Interventoría para el mejoramiento y pavimentación de la carretera Fuente de Oro - Puerto Lleras - Cruce Puerto Rico - Puerto Artuto - San José del Guaviare, Sector Cruce Puerto Rico - Puerto Arturo K118+000 al K128+440 y sector Puerto Arturo - San José del Guaviare K12+000 al K15+100, Ruta 65 tramo 6507</t>
  </si>
  <si>
    <t>Certificación en folio 113.  RUP en folio 33.  Cumple con la clasificación 81102200 ingeniería del transporte y 81101500 Ingeniería Civil.</t>
  </si>
  <si>
    <t>Municipio de Orocue</t>
  </si>
  <si>
    <t>22412-180 de 2012</t>
  </si>
  <si>
    <t>Interventoría técnica, administrativa, financiera y legal a la contrucción para la segunda etápa del proyecto de pavimentación en los barrios el Centro, La Candelaría, Escalones, La Manga, Tierra Blanca y Unión en el municipio de Orocué, Departamento de Casanare</t>
  </si>
  <si>
    <t xml:space="preserve">DIEGO IGNACIO ARENAS </t>
  </si>
  <si>
    <t>El proponente aporta acta de terminación y copia del contrato para acreditar la experiencia.  Folios 114 a 123.  RPU en folio 80 con clasificación 81101500 Ingeniería Civil.</t>
  </si>
  <si>
    <t>Instituto de Desarrollo Urbano</t>
  </si>
  <si>
    <t>022 de 2001</t>
  </si>
  <si>
    <t>Ejercer la interventoría técnica, administrativa, financiera y ambiental a precio global fijo para la construcción de la fase I de la Avenida Ciudad de Villavicencio en tre la Avenida el Tintal y para la contrucción de la fase I de la Avenida Villavicencio hasta la Avenida Bosa en Bogotá D.C. de conformidad con la propuesta presentada el 15 de Noviembre de 2000.</t>
  </si>
  <si>
    <t>El proponente aporta certificación de experiencia en folios 124 a 125.  RPU en folio 59 con clasificación 81101500 Ingeniería Civil.  El valor del contrato acreditado no cumple con el monto minimo a acreditar.</t>
  </si>
  <si>
    <t>Clave 200230450</t>
  </si>
  <si>
    <t>Control topográfico, la coordinación de seguridad y salud, el control de calidad de los materiales, el control técnico, la vigilancia ambiental, el control y seguimiento económico y las vigilancia en la ejecución de las unidades de obra hasta su completa finalización.</t>
  </si>
  <si>
    <t>España</t>
  </si>
  <si>
    <t>Serinco S.A.</t>
  </si>
  <si>
    <t>Aportan certificación emitida por el Fondo de Fomento en folios 101 a 103.  Cumple con las clasificaciones 81101500 Ingeniería Civil y 81102200 Ingeniería de Transporte</t>
  </si>
  <si>
    <t>Clave 55/04 (23-BA-2890)</t>
  </si>
  <si>
    <t>Contról técnico, topográfico, cualitativo, cuantitativo, ambiental y económico, ademas de la ejecución de todas la unidades de obra hasta su completa finalización.</t>
  </si>
  <si>
    <t>Aportan certificación emitida por el Fondo de Fomento en folios 105 a 107.  Cumple con las clasificaciones 81101500 Ingeniería Civil</t>
  </si>
  <si>
    <t>Clave 31-CC-505 (24199)</t>
  </si>
  <si>
    <t>Control topográfico, de calidad de materiales, técnico, ambiental, económico, la coordinación de seguridad y salud, la vigilancia de la ejecución de todas las unidades de obra hasta su completa finalización.</t>
  </si>
  <si>
    <t>Aportan certificación emitida por el Fondo de Fomento en folios 109 a 111.  Cumple con las clasificaciones 81101500 Ingeniería Civil</t>
  </si>
  <si>
    <t>INCO</t>
  </si>
  <si>
    <t>674 de 2001</t>
  </si>
  <si>
    <t>Interventoría técnica, operativa y financiera del contrato de concesión número 0849 de 1992 para la carretera Neiva - Espinal - Girardot</t>
  </si>
  <si>
    <t>DICONSULTORIA S.A.</t>
  </si>
  <si>
    <t>Aportan certificación emitida por el Fondo de Fomento en folios 113 a 119.  Cumple con las clasificaciones 81101500 Ingeniería Civil</t>
  </si>
  <si>
    <t>48-LE-3580-30.  183/03-6: 55/03</t>
  </si>
  <si>
    <t xml:space="preserve">Asistencia técnica a la Dirección de Obra para el control de ejecución y supervisión de 6 km de autovia periurbana de dos carriles por sentido y cuatro enlaces, incluyendo los trabajos </t>
  </si>
  <si>
    <t>OMICRON AMEPRO S.A.</t>
  </si>
  <si>
    <t>Adjntan certificación del contratante enfolios 310 a 312.   No Adjuntan RUP de la empresa.</t>
  </si>
  <si>
    <t>ANI</t>
  </si>
  <si>
    <t>062 del 20 de diciembre de 2005</t>
  </si>
  <si>
    <t>El interventor se obliga a ejecutar para el INCO la interventoría técnica, ambiental, legal, administrativa, predial, financiera y operativa en la etápa de operación del contrato de concesión No. 0849 de 1995 desarrrollo vial carretero Neiva - Espinal - Girardot, de conformidad con lo previsto en el numeral 5.1 de los téminos de refrencia del concurso público , es revisar, verificar, analizar y conceptuar permanentemente todos los aspectos técnicos, jurídicos, administrativos y prediales relacionados con el contrato de concesión No, 0849-95, a efecto de constatar el cumplimiento  por parte del conctratista (Concesionario) , de las condiciones establecidas en el mismo, para el desarrollo y control integral del proyecto y determinar oportunamente las acciones necesarias para garantizar el logro de los objetivos previstos, de acuerdo con las condiciones establecidas en el capítulo V de los términos de referencia del concurso público SEA-C-007 de 2005.</t>
  </si>
  <si>
    <t>INTERSA S.A.</t>
  </si>
  <si>
    <t>Adjuntan documentos soporte para acreditar el contrato en los folios 313 a 317.  Cumple con las clasificaciones 81101500 Ingeniería Civil y 81102200 Ingeniería de Transporte</t>
  </si>
  <si>
    <t xml:space="preserve">ICEACSA CONSULTORES SUCURSAL COLOMBIA </t>
  </si>
  <si>
    <t>Dirección General de Carreteras - demarcación de carreteras del Estado (Ministerio de Fomento - Gobierno de españa</t>
  </si>
  <si>
    <t>CONTRATO DE CONSULTORIA Y ASISTENCIA PARA EL CONTROL Y VIGILANCIA DE LAS OBRAS: AUTOVÍA A-8 DEL CANTABRICO. TRAMO: MODOÑEDO-LORENZANA</t>
  </si>
  <si>
    <t>ICEACSA Consultores, Sucursal Colombia</t>
  </si>
  <si>
    <t>A folios 78 y 79 se relaciona en el RUP el contrato con clasificador de bienes y servicios en tercer nivel 81-10-15-00</t>
  </si>
  <si>
    <t>A folio 102 aporta formato 5 y certificaciones del contrato incluido apostille105 a 107</t>
  </si>
  <si>
    <t>TREN DE COCCIDENTE S.A</t>
  </si>
  <si>
    <t>Realizar actividades de Supervisión Técnica y Control de Calidad en la rehabilitación y recuperación del corredor ferreo Concesionado en el sectro ZARAGOZA - LA FELISA</t>
  </si>
  <si>
    <t>DIEGO FERNANDO FONSECA CHAVEZ</t>
  </si>
  <si>
    <t>A folio 041 y 042 se relaciona en el RUP el contrato con Clasificador de bienes y servicios en tercer nivel 81-10-15-00</t>
  </si>
  <si>
    <t>A folio 102 aporta Formato 5 y Certificación del Contrato a folio 109</t>
  </si>
  <si>
    <t>INSTITUTO DE DESARROLLO URBANO - IDU</t>
  </si>
  <si>
    <t>INTERVENTORIA TECNICA, ADMINISTRATIVA, FINANCIERA, LEGAL, SOCIAL Y AMBIENTAL PARA LA CONSTRUCCIÓN DE LAS SIGUIENTES OBRAS DEL ACUERDO 180 DEL 2005 DE VALORIZACIÓN, EN BOGOTA D.C: A) LA INSTERSECCIÓN DE LA AVENIDA PASEO COUNTRY (CARRERA 15), CON LA AVENIDA CARLOS LLERAS RESTREPO (CALLE100), PROYECTO CODIGO DE OBRA 160. B) INTERSECCIÓN A DESNIVEL DE AV. GERMAN ARCINIEGAS (CARRERA 11) POR AV.LAUREANO GOMEZ (CARRERA 9) PROYECTO CODIGO DE OBRA 102, C) AVENIDA GERMAN ARCINIEGAS (CARRERA 11) DESDE CALLE 106 HASTA AV. LAUREANO GOMEZ (CARRERA 9) PROYECTO CODIGO DE OBRA 103</t>
  </si>
  <si>
    <t>A folio 039 y 040 y 041 se relaciona en el RUP el contrato con Clasificador de bienes y servicios en tercer nivel 81-10-15-00</t>
  </si>
  <si>
    <t>A folio aporto Formato 5 y Certificación del Contrato a folio 109</t>
  </si>
  <si>
    <t>Puerto de Melilla  - Autoridad Portuaria de Melilla - Ministerio de Fomento</t>
  </si>
  <si>
    <t>Pliego de bases de Asistencia Técnica para la vigilancia y control medioambiental de las obras de nueva alineación del muelle ribera I en el puerto de Melilla</t>
  </si>
  <si>
    <t>Consultores de Ingenieria UG21 S.L Sucursal Colombia</t>
  </si>
  <si>
    <t>A folio 41 aporta clasificador de bienes y servicios en tercer nivel 81-10-15-00</t>
  </si>
  <si>
    <t>Aporta formato 5 a folio 79 y certificación contrato a folio 80 y 81</t>
  </si>
  <si>
    <t>Unidad Administrativa Especial Aeronautica Civil</t>
  </si>
  <si>
    <t>12000253 - OK-2012</t>
  </si>
  <si>
    <t>Interventoria técnica y administrativa para las obras de construcción de la torre de control del aeropuerto internacional El Dorado y del Centro de Gestión Aeronautica de Colombia - CGAC</t>
  </si>
  <si>
    <t>En ejecución</t>
  </si>
  <si>
    <t xml:space="preserve"> Contrato en ejecución</t>
  </si>
  <si>
    <t>Aporto Formato 5 a  folio 79 y certificación contrato a folio 84 a 87</t>
  </si>
  <si>
    <t>Instituto Nacional de Vias (hoy INCO según resolución de cesión del contrato INVIAS No. 3785 de 26 de septiembre de 2003</t>
  </si>
  <si>
    <t>674 del 2001</t>
  </si>
  <si>
    <t>Interventoria técnica, operativa y financiera del contrato de Concesión número 0849 de 1995, carretera Neiva - Espinal - Girardot (incluye la interventoria de obras complementarias y adicionales autorizadas al Concesionario). De confromidad con los términos de referencia del concurso, su propuesta revisada y aceptada por el Instituto y bajo las condiciones estipuladas en el presente contrato</t>
  </si>
  <si>
    <t>Paulo Emilio Bravo Consultores SAS</t>
  </si>
  <si>
    <t>A FOLIO 54 A 55 APORTA CLASIFICACIÓN DE BIENES Y SERVICIOS 81-13-15-00</t>
  </si>
  <si>
    <t xml:space="preserve">Aporto formato 5 a folio 79 y certificación contrato a folio 90 a 102 </t>
  </si>
  <si>
    <t>Instituto Nacional de Vias</t>
  </si>
  <si>
    <t>2329 de 2004</t>
  </si>
  <si>
    <t>Interventoria para mejoramiento y pavimentación de la carretera Cucua Pamplona - MALAGA RUTA 55 tramo 5505 sector PR71+680 AL PR14+00</t>
  </si>
  <si>
    <t>A FOLIO 56 APORTA CLASIFICACIÓN DE BIENES Y SERVICIOS 81-13-15-00</t>
  </si>
  <si>
    <t>Aporta formato 5 a folio 79 y acta de liquidación a folios 118 a 120</t>
  </si>
  <si>
    <t>Fecha mínima:</t>
  </si>
  <si>
    <t>ACREDITACIÓN EXPERIENCIA ESPECIFICA</t>
  </si>
  <si>
    <t>Contrato No.</t>
  </si>
  <si>
    <t>Porcentaje de Participación</t>
  </si>
  <si>
    <t>Pais en el que se celebro el contrato</t>
  </si>
  <si>
    <t>Cumple Objeto de Experiencia Específica (SI/NO)</t>
  </si>
  <si>
    <t>Integrante o asistente técnico que aporta experiencia</t>
  </si>
  <si>
    <t>Es asistente técnico</t>
  </si>
  <si>
    <t>Fecha de Inicio
(DD-MM-AA)</t>
  </si>
  <si>
    <t>Valor total facturado del Contrato (Bas+Ajs+IVA)
($)</t>
  </si>
  <si>
    <t>Valor Facturado del Contrato por participación (Bas+Ajs+IVA) para Evaluación
($)</t>
  </si>
  <si>
    <t>Valor Facturado del Contrato (Bas+Ajs+IVA) para Evaluación
(SMMLV)</t>
  </si>
  <si>
    <t>Requisito del Valor Mínimo Facturado 
(SMMLV)</t>
  </si>
  <si>
    <t>Cumple Valor de Experiencia Específica (SI/NO)</t>
  </si>
  <si>
    <t>OBSERVACIONES A LOS CONTRATOS</t>
  </si>
  <si>
    <t>SUPERVISIÓN O INTERVENTORÍA EN PROYECTOS DE INFRAESTRUCTURA DE TRANSPORTE</t>
  </si>
  <si>
    <t>SI</t>
  </si>
  <si>
    <t>NO</t>
  </si>
  <si>
    <t xml:space="preserve">Formato  5 en el folio 003. Certificaciones folios 9-11A. </t>
  </si>
  <si>
    <t xml:space="preserve">DEPARTAMENTO DEL MAGDALENA </t>
  </si>
  <si>
    <t>INTERVENTORIA DE ESTUDIOS Y DISEÑOS DEFINITIVOS Y GESION PREDIAL DE L DOBLE CALZADA YÉ DE CIENAGA-SANTA MARTA Y DE LA DOBLE CALZADA DE LA VIA INTERNA AL PUERTO, SECTOR QUEBRADA DEL DOCTOR-MAMATOCO Y DISEÑO DE LAS OBRAS COMPLEMENTARIAS Y DE ESPECIO PUBLICO DEL PLAN VIAL DEL NORTE.
INTERVENTORIA DE LA CONSTRUCCION Y FINANCIACION DE LA SEGUNDA CALZADA ENTRE LA YÉ DE CIENAGA Y SANTA MARTA Y REHABILITACIÓN DE LA CALZADA DE LA VIA ALERNA AL PUERTO, SECTOR QUEBRADA DEL DOCTOR-MAMATOCO.
INTERVENTORIA OPERACION, MANTENIMIENTO Y CONSERVACIÓN Y PRESTACION DE SERVICIOS, DE UNA CALZADA ALTERNA AL PUERTO, SECTOR QUEBRADA DEL DOCTOR-MAMATOCO Y LA DOBLE CALZADA YÉ DE CIENAGA-SANTA MARTA.
INTERVENTORIA AL MANTENIMIENTO, CONSERVACION Y OPERACION DE LA CARRETERA BARRAQUILLA-CIENAGA, ACTUALMENTE ENTREGADA A LA CONCESION POR EL DEPARTAMENTO MEDIANTE EL CONTRATO No. 004-93 A PARTIR DEL 1° DE ENERO DE 2013.
INTERVENTORIA DE OBRAS COMPLEMENTARIAS O ADICIONALES DENTRO DEL CONTRATO OBJETO DE LA LICITACION DM--020-96 DEL DEPARTAMENTO DE DEL MAGDALENA</t>
  </si>
  <si>
    <t>Formato  5 en el folio  003. Certificaciones folios 13-18</t>
  </si>
  <si>
    <t>MINISTERIO DE FOMENTO DIRECCION GENERAL DE CARRETERAS DEMARCACION DE CARRETERAS DEL ESTADO DE MADRID</t>
  </si>
  <si>
    <t>INSPECCION DE CONTRATOS DE CONCESION DE OBRAS PUBLICAS  PARA LA CONSERVACION Y EXPLOTACION DE AUTOVIAS DE PRIMERA GENERACION DE LA AUTOVIA A-4DEL SUR, DEL PK 9.100 AL 67,500. TRAMO: MADRID -OCAÑA. RED DE CARRETERAS DEL ESTADO. PROVINCIA DE MADIRID. CLAVE: 588/06</t>
  </si>
  <si>
    <t xml:space="preserve"> Formato  5 en el folio  003. Certificaciones folios 13-18</t>
  </si>
  <si>
    <t xml:space="preserve">UNIDAD ADMINSITRATIVA ESPECIAL DE AERONÁUTICA CIVIL </t>
  </si>
  <si>
    <t>No 8000001-OH-2008</t>
  </si>
  <si>
    <t>INTERVENTORIA INTEGRAL,  TÉCNCIA DE DISEÑO, CONSTRUCCION Y MANTENIMIENTO , LEGAL FINANCIERA, CONTRABLE, ADMINISTRATIVA, OPERATIVA, Y AMBIENTAL PARA LA CONCESION  DE LA ADMINISTACION, OPERACIÓN EXPLOTACIÓN COMERCIAL, INVERSION, MODERNIZACION, Y MANTENIMIENTO DEL AEROPUERTO INTERNACIONAL "GUSTAVO ROJAS PINILLA" DE SAN ANDRES Y EL AEROPUERTO "EL EMBRUJO" DE PROVIDENCIA</t>
  </si>
  <si>
    <t>Formato 5 en el folop 003. Certificación folios 21-</t>
  </si>
  <si>
    <t>CONTRATOS APORTADOS QUE CUMPLEN</t>
  </si>
  <si>
    <t>PUNTAJE OBTENIDO</t>
  </si>
  <si>
    <t>CONTRATO EN COLOMBIA EN INTERVENTORÍA FINANCIERA, SOCIAL O AMBIENTAL</t>
  </si>
  <si>
    <t>CONTRATO EN INFRAESTRUCTURA AEROPORTUARIA</t>
  </si>
  <si>
    <t>ASISTENTE TÉCNICO</t>
  </si>
  <si>
    <t>Agencia Naciona de Infraestructura</t>
  </si>
  <si>
    <t xml:space="preserve">Interventoría (Supervisión) integral del Contrato de Concesión y los tramos desafectados correspondientes a los corredores la Dorada - Chiriguaná, Puerto berrio Cabañas, Facatativá - Bogotá, Bogotá - Belencito - y La Caro Zipaquirá, que incluye pero no se limita a la Interventoría técnica, financiera, contable, jurídica, medioambiental, socio-predial, administrativa, de seguros, operativa y de mantenimiento del Contrato de Concesión No 0-ATLA-00-99, sus adicionales y Otrosíes de la Concesión Red Férrea del Atlántico. </t>
  </si>
  <si>
    <t>Si</t>
  </si>
  <si>
    <t>Ardanuy Ingeniería S.A.</t>
  </si>
  <si>
    <t>No</t>
  </si>
  <si>
    <t>La Agencia Nacional de infraestructura aportó la certificación para acreditar la experiencia.</t>
  </si>
  <si>
    <t>Sociedad Aeropuerto de Castellón</t>
  </si>
  <si>
    <t>Asistencia técnica a la Dirección de las Obras del proyecto de edificación y campo de vuelos (Interventoría) y la Asistencia a la Dirección General (Gerencia) del Aeropuerto Canstellón</t>
  </si>
  <si>
    <t>IV Ingenieros Consultores S.A.</t>
  </si>
  <si>
    <t>Aportan acta de finalización como soporte para acreditar la experiencia, en folios 10 a 14</t>
  </si>
  <si>
    <t>Corabastos S.A.</t>
  </si>
  <si>
    <t>073 de 2005</t>
  </si>
  <si>
    <t>Interventoría técnica, legal, administrativa, financiera y operativa del contrato de concesión No.070 de 2005, para el diseño, construcción, operación y mantenimiento de la malla vial de la central de abastos S.A.</t>
  </si>
  <si>
    <t>Planes S.A.</t>
  </si>
  <si>
    <t>Aportan certificación como soporte para acreditar la experiencia, en folios 15 a 19</t>
  </si>
  <si>
    <t>METRO CALI S.A.</t>
  </si>
  <si>
    <t>MC 5.4.7.11.09</t>
  </si>
  <si>
    <t>Interventoría técnica, administrativa, financiera, social y ambiental para la revisión y ajuste de los estudios y diseños, y construcción del corredor centro troncal de Aguablanca y obras complementarias del sistema integrado de transporte masivos de pasajeros de santiago de cali</t>
  </si>
  <si>
    <t>Aportan acta de finalización como soporte para acreditar la experiencia, en folios 18 a 20</t>
  </si>
  <si>
    <t>CONSULTORIA Y ASISTENCIA PARA LA REALIZACION DEL CONTROL Y VIGILANCIA DE LAS OBRAS: AUTOVIA A-66 RUTA DE LA PLATA CARRETERA N-630 DE GIJON AL PUERTO DE SEVILLA TRAMO: MORALES DEL VINO-CORRALES PROVINCIA DE ZAMORA</t>
  </si>
  <si>
    <t>CONSULTORIA Y ASISTENCIA PARA EL CONTROL Y VIGILANCIA DE LAS OBRAS (INTERVENTORÍA): "EJE ATLANTICO DE ALTA VELOCIDAD. VARIANTE DE PORTAS (PONTEVEDRA). TRAMO II: PORTAS - VILLAGARCIA DE AROUSA- PLATAFORMA Y VIA" Y "SUPRESION DE PASOS A NIVEL EN LA RED FERROVIARIA DE GALICIA. LINEA MONFORTE - VIGO, P.K. 33/307, 35/347, 36/289 Y 37/908 DEL MUNICIIO DE COLES (ORENSE)"</t>
  </si>
  <si>
    <t>Se verifica información con el certificado entregado por parte del oferente. Folio 007 - 010</t>
  </si>
  <si>
    <t>ASISTENCIA TECNICA PARA EL CONTROL Y VIGILANCIA (A.T.V.V) DE LA OBRA: PLATAFORMA DEL DIQUE ZONA OESTE EN EL AEROPUERTO DE MADRID/BARAJAS</t>
  </si>
  <si>
    <t>EUROCONSULT, S.A.</t>
  </si>
  <si>
    <t>TRANSCARIBE S.A</t>
  </si>
  <si>
    <t>CPI-TC-01-96</t>
  </si>
  <si>
    <t xml:space="preserve">INTERVENTORIA TECNICA, FINANCIERA Y AMBIENTAL PARA LA CONSTRUCCION DE UN TRAMO DE CORREDOR DEL SISTEMA INTEGRADO DE TRANSPORTE MASIVO TRANSCARIBE DEL AMPARO A CUATRO VIENTOS. CARTAGENA DE INDIAS D.T Y C. </t>
  </si>
  <si>
    <t>INGENIERÍA Y CONSULTORÍA INGECON S.A.S.</t>
  </si>
  <si>
    <t>Información certificada a folios 010 a 013</t>
  </si>
  <si>
    <t xml:space="preserve">INSTITUTO DE DESARROLLO URBANO </t>
  </si>
  <si>
    <t xml:space="preserve">INTERVENTORÍA AL CONTRATO DE CONCESIÓN No. 106 DEL 5 DE JUNIO DE 2003 PARA LA ADECUACIÓN DE LA TRONCAL NQS SECTOR NORTE TRAMO II COMPRENDIDO ENTRE LA CALLE 92 Y LA CALLE 68 </t>
  </si>
  <si>
    <t>Información certificada a folios 015 a 071.
Aclarar porque el Acta de Recibo Final y Liquidación el contratista es CONSORCIO MAB-LATINOCONSULT en tanto fue suscrito por CONSORCIO INGECON-LATINOCONSULT</t>
  </si>
  <si>
    <t>Ministerio de Fomento
Aena Aeropuertos</t>
  </si>
  <si>
    <t>Asistencia Técnica para el Control y Vigilancia de la Obra:" Edificio Terminal, Urbanizacion y accesos en el Aeropuerto de Malaga. Expediente DIA 901/04"</t>
  </si>
  <si>
    <t>33,33% (51% Accionista CEMOSA)</t>
  </si>
  <si>
    <t>Información certificada a folios 073 a 076.
Se corrige la conversion según la tasa de euros a dolares vigente a la fecha de inicio.</t>
  </si>
  <si>
    <t>Asistencia Técnica para el Control y Vigilancia de la Obra Nuevo Area Terminal en el Aeropuerto de Alicante. Expediente DIA 1067/04</t>
  </si>
  <si>
    <t>Información certificada a folios 078 a 080.
Se corrige la conversion según la tasa de euros a dolares vigente a la fecha de inicio.</t>
  </si>
  <si>
    <t>CONTRATO EN COLOMBIA EN INTERVENTORÍA TÉCNICA Y FINANCIERA Y/O TÉCNICA Y SOCIAL Y/O TÉCNICA Y AMBIENTAL</t>
  </si>
  <si>
    <t>Información certificada a folios 019 a 025
Se corrige la conversion según la tasa de euros a dolares vigente a la fecha de inicio</t>
  </si>
  <si>
    <t>010-2008</t>
  </si>
  <si>
    <t>Interventoría técnica, financiera, operativa, predial, socio ambiental y legal del proyecto de concesión Malla Vial del Valle del Cauca y Cauca.</t>
  </si>
  <si>
    <t>Información certificada a folios 026 a 043</t>
  </si>
  <si>
    <t>INCO (ANI)</t>
  </si>
  <si>
    <t>SGC-C-CB-76-2004</t>
  </si>
  <si>
    <t>Interventoría técnica, operativa y financiera en la etapa de operación del contrato de concesión No. 0503 de 1994 cuyo objeto es el de realizar por el sistema de concesión los estudios, diseños definitivos, obras necesarias para la rehabilitación de las calzadas existentes y el mantenimiento y operación del tramo de carretera Lomita Arena - Puerto Colombia - Barranquilla de la ruta 90A y del empalme de la ruta 90 (La Cordialidad) - Lomita Arena y el mantenimiento y operación del tramo Cartagena - Lomita Arena en los departamentos de Bolivar y Atlántico, carretera Cartagena-Barranquilla.</t>
  </si>
  <si>
    <t>Información certificada a folios 044 y 045</t>
  </si>
  <si>
    <t>EPYPSA COLOMBIA</t>
  </si>
  <si>
    <t>Información certificada a folios 006 a 033</t>
  </si>
  <si>
    <t>Información certificada a folios 035 a 041</t>
  </si>
  <si>
    <t>Información certificada a folios 043 a 066</t>
  </si>
  <si>
    <t xml:space="preserve">DIRECCIÓN DE AEROPUERTOS MINISTERIO DE OBRAS PUBLICAS </t>
  </si>
  <si>
    <t xml:space="preserve">Supervisión del correcto cumplimiento del contrato de construcción de la obra pública aeroportuaria  en términos técnicos, tecnológicos, financieros, administrativos, jurídicos, medio ambientales y territoriales Aeropuerto Mataveri de Isla de Pascua </t>
  </si>
  <si>
    <t>CHILE</t>
  </si>
  <si>
    <t>AXIOMA INGENIEROS CONSULTORES S.A.</t>
  </si>
  <si>
    <t>Información certificada a folios 076 a 078</t>
  </si>
  <si>
    <t>AENA</t>
  </si>
  <si>
    <t>Secretaría de Infraestructura y Valorización - Municipio de Santiago de Cali</t>
  </si>
  <si>
    <t>4151,1,14,07,150-08</t>
  </si>
  <si>
    <t>Interventoría técnica - administrativa y financiera para el mantenimiento de cinco (5) grupos de vías en el sector urbano del municipio de Santiago de Cali.</t>
  </si>
  <si>
    <t>DICONSULTORÍA S.A.</t>
  </si>
  <si>
    <t>Aportan acta de finalización como soporte para acreditar la experiencia, en folios 5 a 20.</t>
  </si>
  <si>
    <t>371/01</t>
  </si>
  <si>
    <t>Asistencia técnica para la redacción del proyecto constructivo y para el control, vigilancia y apoyo a la dirección de obra de la nueva área Terminal Aeropuerto de Barcelona</t>
  </si>
  <si>
    <t>INTEINCO S.A.</t>
  </si>
  <si>
    <t>Se requiere aclarar por parte de proponente, cual es el contrato que debe ser tenido en cuenta para el calculo de la experiencia.  Certificación folio 22 a 25</t>
  </si>
  <si>
    <t>12-P-2980</t>
  </si>
  <si>
    <t>Control y vigilancia de las obras: A-67.  Autovía Cantabria-Meseta.  Tramo: Puebla de San Vicente - Aguilar de Campoo.  Provincia de Palencia</t>
  </si>
  <si>
    <t>SERINCO S.A.</t>
  </si>
  <si>
    <t>Aportan certificación  como soporte para acreditar la experiencia, en folios 27 a 30.</t>
  </si>
  <si>
    <t>674 DE 2001</t>
  </si>
  <si>
    <t>Interventoría técnica, operativa y financiera del contrato número 0849 de 1995 para la cerretera Neiva - Espinal - Girardot</t>
  </si>
  <si>
    <t>Aportan certificación  como soporte para acreditar la experiencia, en folios 32 a 38.</t>
  </si>
  <si>
    <t>Aportan acta de finalización como soporte para acreditar la experiencia, en folios 7 a 9.</t>
  </si>
  <si>
    <t>Asistencia técnica para la supervisión, control y vigilancia de la obra:  "Área Terminal en el aeropuerto de Burgos"</t>
  </si>
  <si>
    <t>Aportan acta de finalización como soporte para acreditar la experiencia, en folios 15 a 17</t>
  </si>
  <si>
    <t>Instituto Nacional de vias</t>
  </si>
  <si>
    <t>124 de 2001</t>
  </si>
  <si>
    <t>Interventoría para el mejoramiento y pavimentación de la carretera fuente de Oro - Puerto Lleras - Cruce Puerto Rico - Puerto Arturo - San José del Guaviare, sector Fuente de Oro - Puerto Lleras, K0+ 000 al K20+000</t>
  </si>
  <si>
    <t>AENA AEROPUERTOS SA</t>
  </si>
  <si>
    <t>NA</t>
  </si>
  <si>
    <t>ASISTENCIA TÉCNICA PARA EL CONTROL Y VIGILANCIA DE LA OBRA:NUEVA ÁREA TERMINAL EN EL AEROPUERTO DE MADRID-BARAJAS. EDIFICIO SATÉLITE (EXPEDIENTE 379/01) DE 1 DE FEBRERO DE 2002, FRIMADO CON AENA (AEROPUERTOS ESPAÑOLES Y NAVEGACIÓN AÉREA)</t>
  </si>
  <si>
    <t>G.O.C S.A</t>
  </si>
  <si>
    <t>TREN DE OCCIDENTE SA</t>
  </si>
  <si>
    <t xml:space="preserve">Presenta Formato No. 6  a  folio 2,  Certificación a  folios 10. </t>
  </si>
  <si>
    <t>IDU-067-2009</t>
  </si>
  <si>
    <t>Interventoria técnica, administrativa, financiera, legal, social, ambiental, para la construcción de la Avenida Laureano Gómez (AK 9) desde Av. San Juan Bosco (AC 170) desde avenida Boyaca hasta Avenida Cota (AK 91), correspondientes respectivamente a las obras con código de obra 101 y 107 del Acuerdo 180 de 2005 de Valorización, en Bogota D.C</t>
  </si>
  <si>
    <t xml:space="preserve">Presenta Formato No. 6  a  folio 2,  Certificación a  folios 12 a 15. </t>
  </si>
  <si>
    <t>ICEACSA Consultores Sucursal Colombia</t>
  </si>
  <si>
    <t xml:space="preserve">Presenta Formato No. 6  a  folio 2,  Certificación con apostille a  folios 17 a 19  </t>
  </si>
  <si>
    <t>Aporta Formato 6 a folio 4 y certificación apostillada a folio 5</t>
  </si>
  <si>
    <t>EN DESARROLLO</t>
  </si>
  <si>
    <t>Aporta Formato 6 a folio 4 y certificación  a folio 9 A 12</t>
  </si>
  <si>
    <t>Aporta Formato 6 a folio 4 y certificación  a folio 14 A 45</t>
  </si>
  <si>
    <t>Presenta formato No. 6  a  FOLIO 2,   Anexos a folios 47 A 61</t>
  </si>
  <si>
    <t>NO CUMPLE</t>
  </si>
  <si>
    <t>PROCESO VJ-VGC-CM-005-2014</t>
  </si>
  <si>
    <t>MATRIZ RESUMEN EVALUACIÓN TÉCNICA</t>
  </si>
  <si>
    <t>$</t>
  </si>
  <si>
    <t>PRESUPUESTO OFICIAL</t>
  </si>
  <si>
    <t xml:space="preserve">PROPONENTE 1: </t>
  </si>
  <si>
    <t xml:space="preserve">PROPONENTE 11: </t>
  </si>
  <si>
    <t>HABIL</t>
  </si>
  <si>
    <t xml:space="preserve"> Experiencia General</t>
  </si>
  <si>
    <t>Cada miembro aporta contrato válido</t>
  </si>
  <si>
    <t>SUMA (REQUERIDO 100% DEL P.O.)</t>
  </si>
  <si>
    <t>REQUERIDO LIDER 51% DEL 100% requerido</t>
  </si>
  <si>
    <t>Cada contrato del miembro No lider cumple con $832.000.000</t>
  </si>
  <si>
    <t>Experiencia Específica (4,15)</t>
  </si>
  <si>
    <t>b</t>
  </si>
  <si>
    <t>Al menos un contrato en Infraestructura Aeroportuaria</t>
  </si>
  <si>
    <t>Experiencia Específica 5.2</t>
  </si>
  <si>
    <t>C</t>
  </si>
  <si>
    <t>Contrato en Colombia en Interventoría (Técnica y Financiera, y/o Técnica y Social, y/o Técnica y Ambientall.</t>
  </si>
  <si>
    <t>e</t>
  </si>
  <si>
    <t>Asistente Técnico (max 1)</t>
  </si>
  <si>
    <t>Total de contratos aportados que cumple con requisitos (min 13% del P.O.)</t>
  </si>
  <si>
    <t>I</t>
  </si>
  <si>
    <t>Total puntaje</t>
  </si>
  <si>
    <t xml:space="preserve">PROPONENTE 2: </t>
  </si>
  <si>
    <t xml:space="preserve">PROPONENTE 12: </t>
  </si>
  <si>
    <t>Total de contratos aportados que cumple con requisitos (min 832.000.000)</t>
  </si>
  <si>
    <t xml:space="preserve">PROPONENTE 3: </t>
  </si>
  <si>
    <t xml:space="preserve">PROPONENTE 4: </t>
  </si>
  <si>
    <t>PENDIENTE</t>
  </si>
  <si>
    <t xml:space="preserve">PROPONENTE 5: </t>
  </si>
  <si>
    <t xml:space="preserve">Experiencia Específica </t>
  </si>
  <si>
    <t xml:space="preserve">PROPONENTE 6: </t>
  </si>
  <si>
    <t>Experiencia Específica</t>
  </si>
  <si>
    <t xml:space="preserve">PROPONENTE 7: </t>
  </si>
  <si>
    <t xml:space="preserve">PROPONENTE 8: </t>
  </si>
  <si>
    <t xml:space="preserve">PROPONENTE 9: </t>
  </si>
  <si>
    <t xml:space="preserve">PROPONENTE 10: </t>
  </si>
  <si>
    <t>HÁBIL</t>
  </si>
  <si>
    <t>Pendiente de subsanación</t>
  </si>
  <si>
    <t>Pendiente</t>
  </si>
  <si>
    <t>---</t>
  </si>
  <si>
    <r>
      <t xml:space="preserve">Información certificada a folios 004 a 018.  Se valida el contrato teniendo en cuenta que la definición de infraestructura de transporte incluye </t>
    </r>
    <r>
      <rPr>
        <u/>
        <sz val="8"/>
        <rFont val="Arial"/>
        <family val="2"/>
      </rPr>
      <t xml:space="preserve"> obras o actividades relacionadas exclusivamente con:.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</si>
</sst>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dd\-mm\-yy;@"/>
    <numFmt numFmtId="165" formatCode="_(* #,##0.00_);_(* \(#,##0.00\);_(* &quot;-&quot;??_);_(@_)"/>
    <numFmt numFmtId="166" formatCode="#,##0.0"/>
    <numFmt numFmtId="167" formatCode="_(* #,##0_);_(* \(#,##0\);_(* &quot;-&quot;??_);_(@_)"/>
    <numFmt numFmtId="168" formatCode="0.0%"/>
    <numFmt numFmtId="169" formatCode="0.0000"/>
    <numFmt numFmtId="170" formatCode="mmmm\ d\,\ yyyy"/>
    <numFmt numFmtId="171" formatCode="0.000%"/>
    <numFmt numFmtId="172" formatCode="#,##0.0000"/>
  </numFmts>
  <fonts count="3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10"/>
      <name val="Arial"/>
      <family val="2"/>
    </font>
    <font>
      <sz val="8"/>
      <name val="Arial"/>
      <family val="2"/>
    </font>
    <font>
      <b/>
      <sz val="8"/>
      <name val="Arial"/>
      <family val="2"/>
    </font>
    <font>
      <b/>
      <sz val="8"/>
      <color theme="1"/>
      <name val="Arial"/>
      <family val="2"/>
    </font>
    <font>
      <sz val="8"/>
      <color rgb="FFFF0000"/>
      <name val="Arial"/>
      <family val="2"/>
    </font>
    <font>
      <sz val="11"/>
      <color theme="1"/>
      <name val="Arial"/>
      <family val="2"/>
    </font>
    <font>
      <b/>
      <sz val="11"/>
      <color theme="1"/>
      <name val="Arial"/>
      <family val="2"/>
    </font>
    <font>
      <b/>
      <sz val="11"/>
      <color theme="0"/>
      <name val="Arial"/>
      <family val="2"/>
    </font>
    <font>
      <sz val="8"/>
      <color theme="1"/>
      <name val="Arial"/>
      <family val="2"/>
    </font>
    <font>
      <sz val="9"/>
      <color rgb="FF000000"/>
      <name val="Arial"/>
      <family val="2"/>
    </font>
    <font>
      <sz val="8"/>
      <color indexed="20"/>
      <name val="Arial"/>
      <family val="2"/>
    </font>
    <font>
      <sz val="10"/>
      <color indexed="10"/>
      <name val="Arial"/>
      <family val="2"/>
    </font>
    <font>
      <sz val="8"/>
      <color indexed="10"/>
      <name val="Arial"/>
      <family val="2"/>
    </font>
    <font>
      <b/>
      <sz val="10"/>
      <name val="Arial"/>
      <family val="2"/>
    </font>
    <font>
      <sz val="10"/>
      <color indexed="9"/>
      <name val="Arial"/>
      <family val="2"/>
    </font>
    <font>
      <sz val="14"/>
      <name val="Calibri"/>
      <family val="2"/>
      <scheme val="minor"/>
    </font>
    <font>
      <b/>
      <sz val="14"/>
      <name val="Calibri"/>
      <family val="2"/>
      <scheme val="minor"/>
    </font>
    <font>
      <b/>
      <sz val="12"/>
      <color theme="1"/>
      <name val="Calibri"/>
      <family val="2"/>
      <scheme val="minor"/>
    </font>
    <font>
      <b/>
      <sz val="10"/>
      <color theme="1"/>
      <name val="Arial"/>
      <family val="2"/>
    </font>
    <font>
      <b/>
      <sz val="10"/>
      <color theme="1"/>
      <name val="Calibri"/>
      <family val="2"/>
      <scheme val="minor"/>
    </font>
    <font>
      <b/>
      <sz val="12"/>
      <color rgb="FFFF0000"/>
      <name val="Calibri"/>
      <family val="2"/>
      <scheme val="minor"/>
    </font>
    <font>
      <sz val="12"/>
      <name val="Calibri"/>
      <family val="2"/>
      <scheme val="minor"/>
    </font>
    <font>
      <b/>
      <sz val="12"/>
      <name val="Calibri"/>
      <family val="2"/>
      <scheme val="minor"/>
    </font>
    <font>
      <sz val="12"/>
      <color theme="0"/>
      <name val="Calibri"/>
      <family val="2"/>
      <scheme val="minor"/>
    </font>
    <font>
      <u/>
      <sz val="8"/>
      <name val="Arial"/>
      <family val="2"/>
    </font>
  </fonts>
  <fills count="18">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indexed="11"/>
        <bgColor indexed="64"/>
      </patternFill>
    </fill>
    <fill>
      <patternFill patternType="solid">
        <fgColor rgb="FF00FF0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rgb="FFF8FEBE"/>
        <bgColor indexed="64"/>
      </patternFill>
    </fill>
    <fill>
      <patternFill patternType="solid">
        <fgColor theme="7" tint="0.79998168889431442"/>
        <bgColor indexed="64"/>
      </patternFill>
    </fill>
    <fill>
      <patternFill patternType="solid">
        <fgColor rgb="FFFFCC81"/>
        <bgColor indexed="64"/>
      </patternFill>
    </fill>
    <fill>
      <patternFill patternType="solid">
        <fgColor rgb="FFFFFFFF"/>
        <bgColor rgb="FF000000"/>
      </patternFill>
    </fill>
    <fill>
      <patternFill patternType="solid">
        <fgColor theme="1" tint="0.34998626667073579"/>
        <bgColor indexed="64"/>
      </patternFill>
    </fill>
    <fill>
      <patternFill patternType="solid">
        <fgColor theme="9" tint="0.59999389629810485"/>
        <bgColor indexed="64"/>
      </patternFill>
    </fill>
    <fill>
      <patternFill patternType="solid">
        <fgColor theme="8" tint="0.59999389629810485"/>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medium">
        <color indexed="64"/>
      </right>
      <top style="dashed">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medium">
        <color indexed="64"/>
      </top>
      <bottom style="medium">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ashed">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auto="1"/>
      </left>
      <right style="dashed">
        <color auto="1"/>
      </right>
      <top style="double">
        <color auto="1"/>
      </top>
      <bottom style="dashed">
        <color auto="1"/>
      </bottom>
      <diagonal/>
    </border>
    <border>
      <left style="dashed">
        <color auto="1"/>
      </left>
      <right style="dashed">
        <color auto="1"/>
      </right>
      <top style="double">
        <color auto="1"/>
      </top>
      <bottom style="dashed">
        <color auto="1"/>
      </bottom>
      <diagonal/>
    </border>
    <border>
      <left style="dashed">
        <color auto="1"/>
      </left>
      <right style="double">
        <color auto="1"/>
      </right>
      <top style="double">
        <color auto="1"/>
      </top>
      <bottom style="dashed">
        <color auto="1"/>
      </bottom>
      <diagonal/>
    </border>
    <border>
      <left style="double">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diagonal/>
    </border>
    <border>
      <left style="thin">
        <color indexed="64"/>
      </left>
      <right style="medium">
        <color indexed="64"/>
      </right>
      <top style="dotted">
        <color indexed="64"/>
      </top>
      <bottom style="dotted">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9" fontId="8" fillId="0" borderId="0" applyFont="0" applyFill="0" applyBorder="0" applyAlignment="0" applyProtection="0"/>
    <xf numFmtId="165" fontId="1" fillId="0" borderId="0" applyFont="0" applyFill="0" applyBorder="0" applyAlignment="0" applyProtection="0"/>
    <xf numFmtId="0" fontId="8" fillId="0" borderId="0"/>
  </cellStyleXfs>
  <cellXfs count="570">
    <xf numFmtId="0" fontId="0" fillId="0" borderId="0" xfId="0"/>
    <xf numFmtId="0" fontId="6" fillId="2" borderId="0" xfId="0" applyFont="1" applyFill="1"/>
    <xf numFmtId="0" fontId="6" fillId="2" borderId="14" xfId="0" applyFont="1" applyFill="1" applyBorder="1"/>
    <xf numFmtId="15" fontId="9" fillId="5" borderId="19" xfId="4" applyNumberFormat="1" applyFont="1" applyFill="1" applyBorder="1" applyAlignment="1">
      <alignment horizontal="center" vertical="center" wrapText="1"/>
    </xf>
    <xf numFmtId="3" fontId="9" fillId="6" borderId="20" xfId="4" applyNumberFormat="1" applyFont="1" applyFill="1" applyBorder="1" applyAlignment="1">
      <alignment horizontal="center" vertical="center" wrapText="1"/>
    </xf>
    <xf numFmtId="3" fontId="9" fillId="6" borderId="22" xfId="4" applyNumberFormat="1" applyFont="1" applyFill="1" applyBorder="1" applyAlignment="1">
      <alignment horizontal="center" vertical="center" wrapText="1"/>
    </xf>
    <xf numFmtId="0" fontId="9" fillId="5" borderId="30" xfId="4" applyFont="1" applyFill="1" applyBorder="1" applyAlignment="1">
      <alignment horizontal="center" vertical="center" wrapText="1"/>
    </xf>
    <xf numFmtId="0" fontId="6" fillId="2" borderId="34" xfId="0" applyFont="1" applyFill="1" applyBorder="1"/>
    <xf numFmtId="0" fontId="6" fillId="2" borderId="0" xfId="0" applyFont="1" applyFill="1" applyBorder="1"/>
    <xf numFmtId="0" fontId="6" fillId="2" borderId="35" xfId="0" applyFont="1" applyFill="1" applyBorder="1"/>
    <xf numFmtId="0" fontId="9" fillId="5" borderId="20" xfId="4" applyFont="1" applyFill="1" applyBorder="1" applyAlignment="1">
      <alignment horizontal="center" vertical="center" wrapText="1"/>
    </xf>
    <xf numFmtId="0" fontId="9" fillId="5" borderId="20" xfId="4" applyFont="1" applyFill="1" applyBorder="1" applyAlignment="1">
      <alignment horizontal="justify" vertical="center" wrapText="1"/>
    </xf>
    <xf numFmtId="9" fontId="9" fillId="5" borderId="20" xfId="5" applyFont="1" applyFill="1" applyBorder="1" applyAlignment="1">
      <alignment horizontal="center" vertical="center" wrapText="1"/>
    </xf>
    <xf numFmtId="164" fontId="9" fillId="5" borderId="20" xfId="5" applyNumberFormat="1" applyFont="1" applyFill="1" applyBorder="1" applyAlignment="1">
      <alignment horizontal="center" vertical="center" wrapText="1"/>
    </xf>
    <xf numFmtId="15" fontId="10" fillId="5" borderId="20" xfId="4" applyNumberFormat="1" applyFont="1" applyFill="1" applyBorder="1" applyAlignment="1">
      <alignment horizontal="center" vertical="center" wrapText="1"/>
    </xf>
    <xf numFmtId="15" fontId="9" fillId="5" borderId="20" xfId="4" applyNumberFormat="1" applyFont="1" applyFill="1" applyBorder="1" applyAlignment="1">
      <alignment horizontal="center" vertical="center" wrapText="1"/>
    </xf>
    <xf numFmtId="4" fontId="9" fillId="6" borderId="20" xfId="4" applyNumberFormat="1" applyFont="1" applyFill="1" applyBorder="1" applyAlignment="1">
      <alignment horizontal="center" vertical="center" wrapText="1"/>
    </xf>
    <xf numFmtId="0" fontId="9" fillId="5" borderId="62" xfId="4" applyFont="1" applyFill="1" applyBorder="1" applyAlignment="1">
      <alignment horizontal="center" vertical="center" wrapText="1"/>
    </xf>
    <xf numFmtId="0" fontId="9" fillId="5" borderId="46" xfId="4" applyFont="1" applyFill="1" applyBorder="1" applyAlignment="1">
      <alignment horizontal="center" vertical="center" wrapText="1"/>
    </xf>
    <xf numFmtId="0" fontId="9" fillId="5" borderId="46" xfId="4" applyFont="1" applyFill="1" applyBorder="1" applyAlignment="1">
      <alignment horizontal="justify" vertical="center" wrapText="1"/>
    </xf>
    <xf numFmtId="9" fontId="9" fillId="5" borderId="46" xfId="5" applyFont="1" applyFill="1" applyBorder="1" applyAlignment="1">
      <alignment horizontal="center" vertical="center" wrapText="1"/>
    </xf>
    <xf numFmtId="15" fontId="9" fillId="5" borderId="46" xfId="4" applyNumberFormat="1" applyFont="1" applyFill="1" applyBorder="1" applyAlignment="1">
      <alignment horizontal="center" vertical="center" wrapText="1"/>
    </xf>
    <xf numFmtId="4" fontId="9" fillId="6" borderId="46" xfId="4" applyNumberFormat="1" applyFont="1" applyFill="1" applyBorder="1" applyAlignment="1">
      <alignment horizontal="center" vertical="center" wrapText="1"/>
    </xf>
    <xf numFmtId="0" fontId="9" fillId="5" borderId="64" xfId="4" applyFont="1" applyFill="1" applyBorder="1" applyAlignment="1">
      <alignment horizontal="center" vertical="center" wrapText="1"/>
    </xf>
    <xf numFmtId="9" fontId="9" fillId="5" borderId="64" xfId="5" applyFont="1" applyFill="1" applyBorder="1" applyAlignment="1">
      <alignment horizontal="center" vertical="center" wrapText="1"/>
    </xf>
    <xf numFmtId="0" fontId="13" fillId="2" borderId="0" xfId="0" applyFont="1" applyFill="1"/>
    <xf numFmtId="0" fontId="13" fillId="2" borderId="0" xfId="0" applyFont="1" applyFill="1" applyAlignment="1">
      <alignment horizontal="center"/>
    </xf>
    <xf numFmtId="1" fontId="15" fillId="9" borderId="68" xfId="0" applyNumberFormat="1" applyFont="1" applyFill="1" applyBorder="1" applyAlignment="1">
      <alignment horizontal="center" vertical="center"/>
    </xf>
    <xf numFmtId="0" fontId="14" fillId="2" borderId="0" xfId="0" applyFont="1" applyFill="1"/>
    <xf numFmtId="0" fontId="11" fillId="10" borderId="69" xfId="0" applyFont="1" applyFill="1" applyBorder="1" applyAlignment="1">
      <alignment horizontal="center"/>
    </xf>
    <xf numFmtId="0" fontId="11" fillId="10" borderId="70" xfId="0" applyFont="1" applyFill="1" applyBorder="1"/>
    <xf numFmtId="9" fontId="11" fillId="10" borderId="71" xfId="3" applyFont="1" applyFill="1" applyBorder="1"/>
    <xf numFmtId="0" fontId="16" fillId="2" borderId="72" xfId="0" applyFont="1" applyFill="1" applyBorder="1" applyAlignment="1">
      <alignment horizontal="center"/>
    </xf>
    <xf numFmtId="0" fontId="16" fillId="2" borderId="73" xfId="0" applyFont="1" applyFill="1" applyBorder="1"/>
    <xf numFmtId="9" fontId="16" fillId="2" borderId="74" xfId="3" applyFont="1" applyFill="1" applyBorder="1"/>
    <xf numFmtId="0" fontId="11" fillId="10" borderId="72" xfId="0" applyFont="1" applyFill="1" applyBorder="1" applyAlignment="1">
      <alignment horizontal="center"/>
    </xf>
    <xf numFmtId="0" fontId="11" fillId="10" borderId="73" xfId="0" applyFont="1" applyFill="1" applyBorder="1"/>
    <xf numFmtId="9" fontId="11" fillId="10" borderId="74" xfId="3" applyFont="1" applyFill="1" applyBorder="1"/>
    <xf numFmtId="9" fontId="13" fillId="2" borderId="0" xfId="3" applyFont="1" applyFill="1"/>
    <xf numFmtId="15" fontId="9" fillId="5" borderId="37" xfId="4" applyNumberFormat="1" applyFont="1" applyFill="1" applyBorder="1" applyAlignment="1">
      <alignment horizontal="center" vertical="center" wrapText="1"/>
    </xf>
    <xf numFmtId="0" fontId="0" fillId="2" borderId="0" xfId="0" applyFont="1" applyFill="1" applyBorder="1" applyAlignment="1">
      <alignment horizontal="left" vertical="center" wrapText="1"/>
    </xf>
    <xf numFmtId="0" fontId="0" fillId="2" borderId="0" xfId="0" applyFont="1" applyFill="1" applyBorder="1" applyAlignment="1">
      <alignment vertical="center" wrapText="1"/>
    </xf>
    <xf numFmtId="0" fontId="9" fillId="7" borderId="76" xfId="4" applyFont="1" applyFill="1" applyBorder="1" applyAlignment="1">
      <alignment horizontal="center" vertical="center" wrapText="1"/>
    </xf>
    <xf numFmtId="0" fontId="9" fillId="7" borderId="28" xfId="4" applyFont="1" applyFill="1" applyBorder="1" applyAlignment="1">
      <alignment horizontal="center" vertical="center" wrapText="1"/>
    </xf>
    <xf numFmtId="164" fontId="9" fillId="7" borderId="37" xfId="4" applyNumberFormat="1" applyFont="1" applyFill="1" applyBorder="1" applyAlignment="1">
      <alignment horizontal="center" vertical="center" wrapText="1"/>
    </xf>
    <xf numFmtId="0" fontId="0" fillId="2" borderId="0" xfId="0" applyFont="1" applyFill="1" applyBorder="1" applyAlignment="1">
      <alignment horizontal="center" vertical="center" wrapText="1"/>
    </xf>
    <xf numFmtId="0" fontId="4" fillId="4" borderId="33" xfId="0" applyFont="1" applyFill="1" applyBorder="1"/>
    <xf numFmtId="167" fontId="4" fillId="4" borderId="33" xfId="6" applyNumberFormat="1" applyFont="1" applyFill="1" applyBorder="1"/>
    <xf numFmtId="0" fontId="4" fillId="4" borderId="33" xfId="0" applyFont="1" applyFill="1" applyBorder="1" applyAlignment="1">
      <alignment horizontal="center"/>
    </xf>
    <xf numFmtId="44" fontId="4" fillId="4" borderId="33" xfId="2" applyFont="1" applyFill="1" applyBorder="1"/>
    <xf numFmtId="165" fontId="4" fillId="4" borderId="33" xfId="6" applyFont="1" applyFill="1" applyBorder="1"/>
    <xf numFmtId="0" fontId="17" fillId="0" borderId="0" xfId="0" applyFont="1"/>
    <xf numFmtId="1" fontId="0" fillId="0" borderId="0" xfId="0" applyNumberFormat="1"/>
    <xf numFmtId="167" fontId="0" fillId="0" borderId="0" xfId="6" applyNumberFormat="1" applyFont="1"/>
    <xf numFmtId="0" fontId="0" fillId="0" borderId="33" xfId="0" applyBorder="1"/>
    <xf numFmtId="10" fontId="0" fillId="0" borderId="33" xfId="0" applyNumberFormat="1" applyBorder="1"/>
    <xf numFmtId="9" fontId="0" fillId="0" borderId="33" xfId="0" applyNumberFormat="1" applyBorder="1"/>
    <xf numFmtId="167" fontId="0" fillId="0" borderId="33" xfId="6" applyNumberFormat="1" applyFont="1" applyBorder="1"/>
    <xf numFmtId="167" fontId="0" fillId="12" borderId="33" xfId="0" applyNumberFormat="1" applyFill="1" applyBorder="1" applyAlignment="1">
      <alignment vertical="center" wrapText="1"/>
    </xf>
    <xf numFmtId="167" fontId="0" fillId="11" borderId="33" xfId="6" applyNumberFormat="1" applyFont="1" applyFill="1" applyBorder="1" applyAlignment="1">
      <alignment vertical="center" wrapText="1"/>
    </xf>
    <xf numFmtId="0" fontId="0" fillId="12" borderId="33" xfId="0" applyFill="1" applyBorder="1" applyAlignment="1">
      <alignment vertical="center" wrapText="1"/>
    </xf>
    <xf numFmtId="0" fontId="4" fillId="0" borderId="33" xfId="0" applyFont="1" applyBorder="1"/>
    <xf numFmtId="0" fontId="0" fillId="11" borderId="33" xfId="0" applyFill="1" applyBorder="1" applyAlignment="1">
      <alignment vertical="center" wrapText="1"/>
    </xf>
    <xf numFmtId="0" fontId="18" fillId="0" borderId="0" xfId="7" applyFont="1" applyAlignment="1">
      <alignment horizontal="center"/>
    </xf>
    <xf numFmtId="169" fontId="8" fillId="0" borderId="0" xfId="7" applyNumberFormat="1"/>
    <xf numFmtId="0" fontId="19" fillId="0" borderId="0" xfId="7" applyFont="1" applyAlignment="1">
      <alignment horizontal="center"/>
    </xf>
    <xf numFmtId="3" fontId="8" fillId="0" borderId="0" xfId="7" applyNumberFormat="1"/>
    <xf numFmtId="0" fontId="8" fillId="0" borderId="0" xfId="7"/>
    <xf numFmtId="170" fontId="20" fillId="0" borderId="0" xfId="7" applyNumberFormat="1" applyFont="1" applyAlignment="1">
      <alignment horizontal="center"/>
    </xf>
    <xf numFmtId="170" fontId="18" fillId="0" borderId="0" xfId="7" applyNumberFormat="1" applyFont="1" applyAlignment="1">
      <alignment horizontal="center"/>
    </xf>
    <xf numFmtId="4" fontId="18" fillId="0" borderId="0" xfId="7" applyNumberFormat="1" applyFont="1"/>
    <xf numFmtId="0" fontId="10" fillId="13" borderId="78" xfId="7" applyFont="1" applyFill="1" applyBorder="1" applyAlignment="1">
      <alignment horizontal="centerContinuous" vertical="center"/>
    </xf>
    <xf numFmtId="0" fontId="10" fillId="13" borderId="79" xfId="7" applyFont="1" applyFill="1" applyBorder="1" applyAlignment="1">
      <alignment horizontal="centerContinuous" vertical="center"/>
    </xf>
    <xf numFmtId="14" fontId="21" fillId="0" borderId="80" xfId="7" applyNumberFormat="1" applyFont="1" applyBorder="1" applyAlignment="1">
      <alignment horizontal="center"/>
    </xf>
    <xf numFmtId="3" fontId="21" fillId="0" borderId="81" xfId="7" applyNumberFormat="1" applyFont="1" applyBorder="1" applyAlignment="1">
      <alignment horizontal="center"/>
    </xf>
    <xf numFmtId="4" fontId="8" fillId="0" borderId="0" xfId="7" applyNumberFormat="1"/>
    <xf numFmtId="170" fontId="18" fillId="0" borderId="0" xfId="4" applyNumberFormat="1" applyFont="1" applyAlignment="1">
      <alignment horizontal="center"/>
    </xf>
    <xf numFmtId="0" fontId="8" fillId="0" borderId="0" xfId="4"/>
    <xf numFmtId="4" fontId="18" fillId="0" borderId="0" xfId="4" applyNumberFormat="1" applyFont="1"/>
    <xf numFmtId="169" fontId="8" fillId="0" borderId="0" xfId="4" applyNumberFormat="1"/>
    <xf numFmtId="170" fontId="12" fillId="0" borderId="0" xfId="4" applyNumberFormat="1" applyFont="1" applyAlignment="1">
      <alignment horizontal="center"/>
    </xf>
    <xf numFmtId="14" fontId="22" fillId="0" borderId="0" xfId="7" applyNumberFormat="1" applyFont="1"/>
    <xf numFmtId="0" fontId="22" fillId="0" borderId="0" xfId="7" applyFont="1"/>
    <xf numFmtId="0" fontId="6" fillId="0" borderId="0" xfId="0" applyFont="1"/>
    <xf numFmtId="0" fontId="6" fillId="2" borderId="59" xfId="0" applyFont="1" applyFill="1" applyBorder="1"/>
    <xf numFmtId="0" fontId="6" fillId="2" borderId="60" xfId="0" applyFont="1" applyFill="1" applyBorder="1"/>
    <xf numFmtId="0" fontId="6" fillId="2" borderId="61" xfId="0" applyFont="1" applyFill="1" applyBorder="1"/>
    <xf numFmtId="0" fontId="23" fillId="2" borderId="0" xfId="0" applyFont="1" applyFill="1"/>
    <xf numFmtId="0" fontId="24" fillId="2" borderId="0" xfId="0" applyFont="1" applyFill="1"/>
    <xf numFmtId="14" fontId="23" fillId="2" borderId="0" xfId="0" applyNumberFormat="1" applyFont="1" applyFill="1"/>
    <xf numFmtId="0" fontId="6" fillId="2" borderId="0" xfId="0" applyFont="1" applyFill="1" applyAlignment="1">
      <alignment vertical="center" wrapText="1"/>
    </xf>
    <xf numFmtId="0" fontId="7" fillId="4" borderId="39"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3" xfId="0" applyFont="1" applyFill="1" applyBorder="1" applyAlignment="1">
      <alignment horizontal="center" vertical="center"/>
    </xf>
    <xf numFmtId="0" fontId="7" fillId="4" borderId="40" xfId="0" applyFont="1" applyFill="1" applyBorder="1" applyAlignment="1">
      <alignment horizontal="center" vertical="center" wrapText="1"/>
    </xf>
    <xf numFmtId="0" fontId="6" fillId="2" borderId="77" xfId="0" applyFont="1" applyFill="1" applyBorder="1"/>
    <xf numFmtId="0" fontId="9" fillId="5" borderId="82" xfId="4" applyFont="1" applyFill="1" applyBorder="1" applyAlignment="1">
      <alignment horizontal="center" vertical="center" wrapText="1"/>
    </xf>
    <xf numFmtId="0" fontId="9" fillId="5" borderId="83" xfId="4" applyFont="1" applyFill="1" applyBorder="1" applyAlignment="1">
      <alignment horizontal="center" vertical="center" wrapText="1"/>
    </xf>
    <xf numFmtId="0" fontId="9" fillId="5" borderId="83" xfId="4" applyFont="1" applyFill="1" applyBorder="1" applyAlignment="1">
      <alignment horizontal="left" vertical="center" wrapText="1"/>
    </xf>
    <xf numFmtId="9" fontId="9" fillId="5" borderId="83" xfId="5" applyFont="1" applyFill="1" applyBorder="1" applyAlignment="1">
      <alignment horizontal="center" vertical="center" wrapText="1"/>
    </xf>
    <xf numFmtId="9" fontId="9" fillId="5" borderId="84" xfId="5" applyFont="1" applyFill="1" applyBorder="1" applyAlignment="1">
      <alignment horizontal="center" vertical="center" wrapText="1"/>
    </xf>
    <xf numFmtId="4" fontId="9" fillId="6" borderId="84" xfId="4" applyNumberFormat="1" applyFont="1" applyFill="1" applyBorder="1" applyAlignment="1">
      <alignment horizontal="center" vertical="center" wrapText="1"/>
    </xf>
    <xf numFmtId="0" fontId="9" fillId="5" borderId="50" xfId="4" applyFont="1" applyFill="1" applyBorder="1" applyAlignment="1">
      <alignment horizontal="left" vertical="center" wrapText="1"/>
    </xf>
    <xf numFmtId="0" fontId="9" fillId="5" borderId="86" xfId="4" applyFont="1" applyFill="1" applyBorder="1" applyAlignment="1">
      <alignment horizontal="center" vertical="center" wrapText="1"/>
    </xf>
    <xf numFmtId="0" fontId="9" fillId="5" borderId="50" xfId="4" applyFont="1" applyFill="1" applyBorder="1" applyAlignment="1">
      <alignment horizontal="center" vertical="center" wrapText="1"/>
    </xf>
    <xf numFmtId="9" fontId="9" fillId="5" borderId="50" xfId="5" applyFont="1" applyFill="1" applyBorder="1" applyAlignment="1">
      <alignment horizontal="center" vertical="center" wrapText="1"/>
    </xf>
    <xf numFmtId="15" fontId="9" fillId="5" borderId="22" xfId="4" applyNumberFormat="1" applyFont="1" applyFill="1" applyBorder="1" applyAlignment="1">
      <alignment horizontal="center" vertical="center" wrapText="1"/>
    </xf>
    <xf numFmtId="4" fontId="9" fillId="6" borderId="22" xfId="4" applyNumberFormat="1" applyFont="1" applyFill="1" applyBorder="1" applyAlignment="1">
      <alignment horizontal="center" vertical="center" wrapText="1"/>
    </xf>
    <xf numFmtId="0" fontId="9" fillId="0" borderId="85" xfId="4" applyFont="1" applyBorder="1" applyAlignment="1">
      <alignment vertical="center" wrapText="1"/>
    </xf>
    <xf numFmtId="9" fontId="9" fillId="5" borderId="87" xfId="5" applyFont="1" applyFill="1" applyBorder="1" applyAlignment="1">
      <alignment horizontal="center" vertical="center" wrapText="1"/>
    </xf>
    <xf numFmtId="15" fontId="9" fillId="5" borderId="10" xfId="4" applyNumberFormat="1" applyFont="1" applyFill="1" applyBorder="1" applyAlignment="1">
      <alignment horizontal="center" vertical="center" wrapText="1"/>
    </xf>
    <xf numFmtId="4" fontId="9" fillId="6" borderId="10" xfId="4" applyNumberFormat="1" applyFont="1" applyFill="1" applyBorder="1" applyAlignment="1">
      <alignment horizontal="center" vertical="center" wrapText="1"/>
    </xf>
    <xf numFmtId="0" fontId="9" fillId="0" borderId="13" xfId="4" applyFont="1" applyBorder="1" applyAlignment="1">
      <alignment vertical="center" wrapText="1"/>
    </xf>
    <xf numFmtId="1" fontId="6" fillId="2" borderId="0" xfId="0" applyNumberFormat="1" applyFont="1" applyFill="1" applyBorder="1"/>
    <xf numFmtId="0" fontId="6" fillId="2" borderId="14" xfId="0" applyFont="1" applyFill="1" applyBorder="1" applyAlignment="1">
      <alignment wrapText="1"/>
    </xf>
    <xf numFmtId="0" fontId="6" fillId="2" borderId="88" xfId="0" applyFont="1" applyFill="1" applyBorder="1" applyAlignment="1">
      <alignment horizontal="center" vertical="center"/>
    </xf>
    <xf numFmtId="0" fontId="6" fillId="2" borderId="88" xfId="0" applyFont="1" applyFill="1" applyBorder="1" applyAlignment="1">
      <alignment wrapText="1"/>
    </xf>
    <xf numFmtId="0" fontId="6" fillId="2" borderId="88" xfId="0" applyFont="1" applyFill="1" applyBorder="1"/>
    <xf numFmtId="0" fontId="2" fillId="2" borderId="0" xfId="0" applyFont="1" applyFill="1"/>
    <xf numFmtId="0" fontId="2" fillId="15" borderId="1" xfId="0" applyFont="1" applyFill="1" applyBorder="1"/>
    <xf numFmtId="0" fontId="2" fillId="15" borderId="2" xfId="0" applyFont="1" applyFill="1" applyBorder="1"/>
    <xf numFmtId="0" fontId="2" fillId="15" borderId="2" xfId="0" applyFont="1" applyFill="1" applyBorder="1" applyAlignment="1">
      <alignment horizontal="center" vertical="center"/>
    </xf>
    <xf numFmtId="0" fontId="2" fillId="15" borderId="3" xfId="0" applyFont="1" applyFill="1" applyBorder="1"/>
    <xf numFmtId="0" fontId="5" fillId="0" borderId="0" xfId="0" applyFont="1"/>
    <xf numFmtId="0" fontId="6" fillId="2" borderId="89" xfId="0" applyFont="1" applyFill="1" applyBorder="1"/>
    <xf numFmtId="0" fontId="6" fillId="2" borderId="90" xfId="0" applyFont="1" applyFill="1" applyBorder="1"/>
    <xf numFmtId="0" fontId="9" fillId="5" borderId="33" xfId="4" applyFont="1" applyFill="1" applyBorder="1" applyAlignment="1">
      <alignment horizontal="center" vertical="center" wrapText="1"/>
    </xf>
    <xf numFmtId="0" fontId="9" fillId="5" borderId="33" xfId="4" applyFont="1" applyFill="1" applyBorder="1" applyAlignment="1">
      <alignment horizontal="left" vertical="center" wrapText="1"/>
    </xf>
    <xf numFmtId="9" fontId="9" fillId="5" borderId="33" xfId="5" applyFont="1" applyFill="1" applyBorder="1" applyAlignment="1">
      <alignment horizontal="center" vertical="center" wrapText="1"/>
    </xf>
    <xf numFmtId="4" fontId="9" fillId="6" borderId="33" xfId="4" applyNumberFormat="1" applyFont="1" applyFill="1" applyBorder="1" applyAlignment="1">
      <alignment horizontal="center" vertical="center" wrapText="1"/>
    </xf>
    <xf numFmtId="0" fontId="9" fillId="0" borderId="33" xfId="4" applyFont="1" applyBorder="1" applyAlignment="1">
      <alignment vertical="center" wrapText="1"/>
    </xf>
    <xf numFmtId="3" fontId="9" fillId="6" borderId="33" xfId="4" applyNumberFormat="1" applyFont="1" applyFill="1" applyBorder="1" applyAlignment="1">
      <alignment horizontal="center" vertical="center" wrapText="1"/>
    </xf>
    <xf numFmtId="15" fontId="9" fillId="5" borderId="33" xfId="4" applyNumberFormat="1"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33" xfId="0" applyFont="1" applyFill="1" applyBorder="1" applyAlignment="1">
      <alignment horizontal="center" vertical="center"/>
    </xf>
    <xf numFmtId="0" fontId="4" fillId="4" borderId="40" xfId="0" applyFont="1" applyFill="1" applyBorder="1" applyAlignment="1">
      <alignment horizontal="center" vertical="center" wrapText="1"/>
    </xf>
    <xf numFmtId="0" fontId="0" fillId="2" borderId="39" xfId="0" applyFill="1" applyBorder="1"/>
    <xf numFmtId="0" fontId="0" fillId="2" borderId="33" xfId="0" applyFill="1" applyBorder="1"/>
    <xf numFmtId="0" fontId="0" fillId="2" borderId="0" xfId="0" applyFill="1" applyBorder="1"/>
    <xf numFmtId="0" fontId="0" fillId="2" borderId="77" xfId="0" applyFill="1" applyBorder="1"/>
    <xf numFmtId="0" fontId="0" fillId="2" borderId="40" xfId="0" applyFill="1" applyBorder="1"/>
    <xf numFmtId="0" fontId="0" fillId="2" borderId="34" xfId="0" applyFill="1" applyBorder="1"/>
    <xf numFmtId="0" fontId="0" fillId="2" borderId="35" xfId="0" applyFill="1" applyBorder="1"/>
    <xf numFmtId="1" fontId="0" fillId="2" borderId="0" xfId="0" applyNumberFormat="1" applyFill="1" applyBorder="1"/>
    <xf numFmtId="0" fontId="0" fillId="2" borderId="14" xfId="0" applyFill="1" applyBorder="1" applyAlignment="1">
      <alignment wrapText="1"/>
    </xf>
    <xf numFmtId="0" fontId="3" fillId="2" borderId="88" xfId="0" applyFont="1" applyFill="1" applyBorder="1" applyAlignment="1">
      <alignment horizontal="center" vertical="center"/>
    </xf>
    <xf numFmtId="0" fontId="0" fillId="2" borderId="14" xfId="0" applyFill="1" applyBorder="1"/>
    <xf numFmtId="0" fontId="0" fillId="2" borderId="88" xfId="0" applyFill="1" applyBorder="1" applyAlignment="1">
      <alignment wrapText="1"/>
    </xf>
    <xf numFmtId="0" fontId="0" fillId="2" borderId="88" xfId="0" applyFill="1" applyBorder="1"/>
    <xf numFmtId="0" fontId="0" fillId="2" borderId="59" xfId="0" applyFill="1" applyBorder="1"/>
    <xf numFmtId="0" fontId="0" fillId="2" borderId="60" xfId="0" applyFill="1" applyBorder="1"/>
    <xf numFmtId="0" fontId="0" fillId="2" borderId="61" xfId="0" applyFill="1" applyBorder="1"/>
    <xf numFmtId="0" fontId="0" fillId="2" borderId="0" xfId="0" applyFill="1"/>
    <xf numFmtId="0" fontId="0" fillId="2" borderId="89" xfId="0" applyFill="1" applyBorder="1"/>
    <xf numFmtId="0" fontId="0" fillId="2" borderId="90" xfId="0" applyFill="1" applyBorder="1"/>
    <xf numFmtId="0" fontId="9" fillId="0" borderId="92" xfId="4" applyFont="1" applyBorder="1" applyAlignment="1">
      <alignment vertical="center" wrapText="1"/>
    </xf>
    <xf numFmtId="3" fontId="9" fillId="6" borderId="46" xfId="4" applyNumberFormat="1" applyFont="1" applyFill="1" applyBorder="1" applyAlignment="1">
      <alignment horizontal="center" vertical="center" wrapText="1"/>
    </xf>
    <xf numFmtId="0" fontId="0" fillId="2" borderId="14" xfId="0" applyFill="1" applyBorder="1" applyAlignment="1">
      <alignment horizontal="justify" wrapText="1"/>
    </xf>
    <xf numFmtId="0" fontId="0" fillId="2" borderId="14" xfId="0" applyFill="1" applyBorder="1" applyAlignment="1">
      <alignment horizontal="justify"/>
    </xf>
    <xf numFmtId="0" fontId="0" fillId="2" borderId="88" xfId="0" applyFill="1" applyBorder="1" applyAlignment="1">
      <alignment horizontal="justify" wrapText="1"/>
    </xf>
    <xf numFmtId="0" fontId="0" fillId="2" borderId="88" xfId="0" applyFill="1" applyBorder="1" applyAlignment="1">
      <alignment horizontal="justify"/>
    </xf>
    <xf numFmtId="0" fontId="9" fillId="0" borderId="63" xfId="4" applyFont="1" applyBorder="1" applyAlignment="1">
      <alignment vertical="center" wrapText="1"/>
    </xf>
    <xf numFmtId="165" fontId="9" fillId="0" borderId="20" xfId="6" applyFont="1" applyBorder="1" applyAlignment="1">
      <alignment horizontal="center" vertical="center"/>
    </xf>
    <xf numFmtId="4" fontId="9" fillId="0" borderId="21" xfId="4" applyNumberFormat="1" applyFont="1" applyBorder="1" applyAlignment="1">
      <alignment vertical="center" wrapText="1"/>
    </xf>
    <xf numFmtId="0" fontId="9" fillId="5" borderId="22" xfId="4" applyFont="1" applyFill="1" applyBorder="1" applyAlignment="1">
      <alignment horizontal="center" vertical="center" wrapText="1"/>
    </xf>
    <xf numFmtId="0" fontId="9" fillId="5" borderId="22" xfId="4" applyFont="1" applyFill="1" applyBorder="1" applyAlignment="1">
      <alignment horizontal="justify" vertical="center" wrapText="1"/>
    </xf>
    <xf numFmtId="9" fontId="9" fillId="5" borderId="22" xfId="5" applyFont="1" applyFill="1" applyBorder="1" applyAlignment="1">
      <alignment horizontal="center" vertical="center" wrapText="1"/>
    </xf>
    <xf numFmtId="9" fontId="9" fillId="5" borderId="33" xfId="4" applyNumberFormat="1" applyFont="1" applyFill="1" applyBorder="1" applyAlignment="1">
      <alignment horizontal="center" vertical="center" wrapText="1"/>
    </xf>
    <xf numFmtId="164" fontId="9" fillId="5" borderId="33" xfId="5" applyNumberFormat="1" applyFont="1" applyFill="1" applyBorder="1" applyAlignment="1">
      <alignment horizontal="center" vertical="center" wrapText="1"/>
    </xf>
    <xf numFmtId="10" fontId="9" fillId="5" borderId="33" xfId="5" applyNumberFormat="1" applyFont="1" applyFill="1" applyBorder="1" applyAlignment="1">
      <alignment horizontal="center" vertical="center" wrapText="1"/>
    </xf>
    <xf numFmtId="14" fontId="9" fillId="5" borderId="33" xfId="5" applyNumberFormat="1" applyFont="1" applyFill="1" applyBorder="1" applyAlignment="1">
      <alignment horizontal="center" vertical="center" wrapText="1"/>
    </xf>
    <xf numFmtId="0" fontId="0" fillId="2" borderId="57" xfId="0" applyFill="1" applyBorder="1"/>
    <xf numFmtId="4" fontId="10" fillId="7" borderId="37" xfId="4" applyNumberFormat="1" applyFont="1" applyFill="1" applyBorder="1" applyAlignment="1">
      <alignment horizontal="center" vertical="center" wrapText="1"/>
    </xf>
    <xf numFmtId="10" fontId="9" fillId="5" borderId="50" xfId="5" applyNumberFormat="1" applyFont="1" applyFill="1" applyBorder="1" applyAlignment="1">
      <alignment horizontal="center" vertical="center" wrapText="1"/>
    </xf>
    <xf numFmtId="3" fontId="9" fillId="6" borderId="10" xfId="4" applyNumberFormat="1" applyFont="1" applyFill="1" applyBorder="1" applyAlignment="1">
      <alignment horizontal="center" vertical="center" wrapText="1"/>
    </xf>
    <xf numFmtId="0" fontId="11" fillId="10" borderId="70" xfId="0" applyFont="1" applyFill="1" applyBorder="1" applyAlignment="1">
      <alignment wrapText="1"/>
    </xf>
    <xf numFmtId="0" fontId="0" fillId="2" borderId="0" xfId="0" applyFont="1" applyFill="1" applyAlignment="1">
      <alignment vertical="center" wrapText="1"/>
    </xf>
    <xf numFmtId="0" fontId="25" fillId="2" borderId="0" xfId="0" applyFont="1" applyFill="1" applyAlignment="1">
      <alignment horizontal="left" vertical="center" wrapText="1"/>
    </xf>
    <xf numFmtId="0" fontId="0" fillId="2" borderId="0" xfId="0" applyFont="1" applyFill="1" applyAlignment="1">
      <alignment horizontal="left" vertical="center" wrapText="1"/>
    </xf>
    <xf numFmtId="0" fontId="4" fillId="4" borderId="33" xfId="0" applyFont="1" applyFill="1" applyBorder="1" applyAlignment="1">
      <alignment horizontal="center" vertical="center" wrapText="1"/>
    </xf>
    <xf numFmtId="0" fontId="4" fillId="4" borderId="33" xfId="0" applyFont="1" applyFill="1" applyBorder="1" applyAlignment="1">
      <alignment vertical="center" wrapText="1"/>
    </xf>
    <xf numFmtId="165" fontId="0" fillId="2" borderId="0" xfId="6" applyFont="1" applyFill="1" applyBorder="1" applyAlignment="1">
      <alignment horizontal="center" vertical="center" wrapText="1"/>
    </xf>
    <xf numFmtId="167" fontId="4" fillId="4" borderId="33" xfId="6" applyNumberFormat="1" applyFont="1" applyFill="1" applyBorder="1" applyAlignment="1">
      <alignment horizontal="center" vertical="center" wrapText="1"/>
    </xf>
    <xf numFmtId="4" fontId="4" fillId="4" borderId="33" xfId="6" applyNumberFormat="1" applyFont="1" applyFill="1" applyBorder="1" applyAlignment="1">
      <alignment horizontal="right" vertical="center" wrapText="1"/>
    </xf>
    <xf numFmtId="0" fontId="0" fillId="2" borderId="0" xfId="6" applyNumberFormat="1" applyFont="1" applyFill="1" applyBorder="1" applyAlignment="1">
      <alignment horizontal="right" vertical="center" wrapText="1"/>
    </xf>
    <xf numFmtId="0" fontId="0" fillId="2" borderId="0" xfId="0" applyFont="1" applyFill="1" applyBorder="1" applyAlignment="1">
      <alignment horizontal="right" vertical="center" wrapText="1"/>
    </xf>
    <xf numFmtId="167" fontId="0" fillId="2" borderId="0" xfId="6" applyNumberFormat="1" applyFont="1" applyFill="1" applyBorder="1" applyAlignment="1">
      <alignment horizontal="center" vertical="center" wrapText="1"/>
    </xf>
    <xf numFmtId="9" fontId="0" fillId="2" borderId="0" xfId="0" applyNumberFormat="1" applyFont="1" applyFill="1" applyBorder="1" applyAlignment="1">
      <alignment vertical="center" wrapText="1"/>
    </xf>
    <xf numFmtId="43" fontId="0" fillId="2" borderId="0" xfId="6" applyNumberFormat="1" applyFont="1" applyFill="1" applyBorder="1" applyAlignment="1">
      <alignment horizontal="center" vertical="center" wrapText="1"/>
    </xf>
    <xf numFmtId="0" fontId="0" fillId="16" borderId="33" xfId="0" applyFont="1" applyFill="1" applyBorder="1" applyAlignment="1">
      <alignment horizontal="center" vertical="center" wrapText="1"/>
    </xf>
    <xf numFmtId="0" fontId="0" fillId="17" borderId="33"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0" fontId="28" fillId="2" borderId="0" xfId="0" applyFont="1" applyFill="1" applyBorder="1" applyAlignment="1">
      <alignment horizontal="center" vertical="center" wrapText="1"/>
    </xf>
    <xf numFmtId="0" fontId="0" fillId="2" borderId="0" xfId="0" applyFont="1" applyFill="1" applyBorder="1" applyAlignment="1">
      <alignment horizontal="center" vertical="center" textRotation="90" wrapText="1"/>
    </xf>
    <xf numFmtId="0" fontId="27" fillId="2" borderId="3" xfId="0" applyFont="1" applyFill="1" applyBorder="1" applyAlignment="1">
      <alignment horizontal="center" wrapText="1"/>
    </xf>
    <xf numFmtId="0" fontId="0" fillId="16" borderId="33" xfId="0" applyFont="1" applyFill="1" applyBorder="1" applyAlignment="1">
      <alignment horizontal="left" wrapText="1"/>
    </xf>
    <xf numFmtId="0" fontId="0" fillId="17" borderId="33" xfId="0" applyFont="1" applyFill="1" applyBorder="1" applyAlignment="1">
      <alignment wrapText="1"/>
    </xf>
    <xf numFmtId="0" fontId="0" fillId="2" borderId="0" xfId="0" applyFont="1" applyFill="1" applyAlignment="1">
      <alignment wrapText="1"/>
    </xf>
    <xf numFmtId="0" fontId="9" fillId="5" borderId="18" xfId="4" applyFont="1" applyFill="1" applyBorder="1" applyAlignment="1">
      <alignment horizontal="left" vertical="center" wrapText="1"/>
    </xf>
    <xf numFmtId="0" fontId="9" fillId="5" borderId="18" xfId="4" applyFont="1" applyFill="1" applyBorder="1" applyAlignment="1">
      <alignment horizontal="center" vertical="center" wrapText="1"/>
    </xf>
    <xf numFmtId="4" fontId="9" fillId="6" borderId="19" xfId="4" applyNumberFormat="1" applyFont="1" applyFill="1" applyBorder="1" applyAlignment="1">
      <alignment horizontal="center" vertical="center" wrapText="1"/>
    </xf>
    <xf numFmtId="3" fontId="9" fillId="6" borderId="84" xfId="4" applyNumberFormat="1" applyFont="1" applyFill="1" applyBorder="1" applyAlignment="1">
      <alignment horizontal="center" vertical="center" wrapText="1"/>
    </xf>
    <xf numFmtId="4" fontId="8" fillId="0" borderId="23" xfId="4" applyNumberFormat="1" applyFont="1" applyBorder="1" applyAlignment="1">
      <alignment vertical="center" wrapText="1"/>
    </xf>
    <xf numFmtId="0" fontId="9" fillId="0" borderId="40" xfId="4" applyFont="1" applyBorder="1" applyAlignment="1">
      <alignment vertical="center" wrapText="1"/>
    </xf>
    <xf numFmtId="0" fontId="9" fillId="5" borderId="52" xfId="4" applyFont="1" applyFill="1" applyBorder="1" applyAlignment="1">
      <alignment horizontal="left" vertical="center" wrapText="1"/>
    </xf>
    <xf numFmtId="0" fontId="9" fillId="5" borderId="52" xfId="4" applyFont="1" applyFill="1" applyBorder="1" applyAlignment="1">
      <alignment horizontal="center" vertical="center" wrapText="1"/>
    </xf>
    <xf numFmtId="15" fontId="9" fillId="5" borderId="49" xfId="4" applyNumberFormat="1" applyFont="1" applyFill="1" applyBorder="1" applyAlignment="1">
      <alignment horizontal="center" vertical="center" wrapText="1"/>
    </xf>
    <xf numFmtId="4" fontId="8" fillId="0" borderId="53" xfId="4" applyNumberFormat="1" applyFont="1" applyBorder="1" applyAlignment="1">
      <alignment vertical="center" wrapText="1"/>
    </xf>
    <xf numFmtId="3" fontId="9" fillId="6" borderId="11" xfId="4" applyNumberFormat="1" applyFont="1" applyFill="1" applyBorder="1" applyAlignment="1">
      <alignment horizontal="center" vertical="center" wrapText="1"/>
    </xf>
    <xf numFmtId="0" fontId="9" fillId="5" borderId="33" xfId="4" applyFont="1" applyFill="1" applyBorder="1" applyAlignment="1">
      <alignment horizontal="justify" vertical="center" wrapText="1"/>
    </xf>
    <xf numFmtId="0" fontId="4" fillId="2" borderId="89" xfId="0" applyFont="1" applyFill="1" applyBorder="1"/>
    <xf numFmtId="171" fontId="9" fillId="5" borderId="33" xfId="3" applyNumberFormat="1" applyFont="1" applyFill="1" applyBorder="1" applyAlignment="1">
      <alignment horizontal="center" vertical="center" wrapText="1"/>
    </xf>
    <xf numFmtId="172" fontId="9" fillId="6" borderId="33" xfId="4" applyNumberFormat="1" applyFont="1" applyFill="1" applyBorder="1" applyAlignment="1">
      <alignment horizontal="center" vertical="center" wrapText="1"/>
    </xf>
    <xf numFmtId="165" fontId="12" fillId="2" borderId="26" xfId="6" applyFont="1" applyFill="1" applyBorder="1" applyAlignment="1">
      <alignment horizontal="center" vertical="center" wrapText="1"/>
    </xf>
    <xf numFmtId="0" fontId="9" fillId="5" borderId="36" xfId="4" applyFont="1" applyFill="1" applyBorder="1" applyAlignment="1">
      <alignment horizontal="center" vertical="center" wrapText="1"/>
    </xf>
    <xf numFmtId="0" fontId="9" fillId="5" borderId="37" xfId="4" applyFont="1" applyFill="1" applyBorder="1" applyAlignment="1">
      <alignment horizontal="left" vertical="center" wrapText="1"/>
    </xf>
    <xf numFmtId="0" fontId="9" fillId="5" borderId="37" xfId="4" applyFont="1" applyFill="1" applyBorder="1" applyAlignment="1">
      <alignment horizontal="center" vertical="center" wrapText="1"/>
    </xf>
    <xf numFmtId="10" fontId="9" fillId="5" borderId="37" xfId="5" applyNumberFormat="1" applyFont="1" applyFill="1" applyBorder="1" applyAlignment="1">
      <alignment horizontal="center" vertical="center" wrapText="1"/>
    </xf>
    <xf numFmtId="9" fontId="9" fillId="5" borderId="37" xfId="5" applyFont="1" applyFill="1" applyBorder="1" applyAlignment="1">
      <alignment horizontal="center" vertical="center" wrapText="1"/>
    </xf>
    <xf numFmtId="164" fontId="9" fillId="5" borderId="37" xfId="5" applyNumberFormat="1" applyFont="1" applyFill="1" applyBorder="1" applyAlignment="1">
      <alignment horizontal="center" vertical="center" wrapText="1"/>
    </xf>
    <xf numFmtId="4" fontId="9" fillId="6" borderId="37" xfId="4" applyNumberFormat="1" applyFont="1" applyFill="1" applyBorder="1" applyAlignment="1">
      <alignment horizontal="center" vertical="center" wrapText="1"/>
    </xf>
    <xf numFmtId="3" fontId="9" fillId="6" borderId="37" xfId="4" applyNumberFormat="1" applyFont="1" applyFill="1" applyBorder="1" applyAlignment="1">
      <alignment horizontal="center" vertical="center" wrapText="1"/>
    </xf>
    <xf numFmtId="4" fontId="8" fillId="0" borderId="38" xfId="4" applyNumberFormat="1" applyFont="1" applyBorder="1" applyAlignment="1">
      <alignment vertical="center" wrapText="1"/>
    </xf>
    <xf numFmtId="0" fontId="9" fillId="5" borderId="39" xfId="4" applyFont="1" applyFill="1" applyBorder="1" applyAlignment="1">
      <alignment horizontal="center" vertical="center" wrapText="1"/>
    </xf>
    <xf numFmtId="4" fontId="8" fillId="0" borderId="40" xfId="4" applyNumberFormat="1" applyFont="1" applyBorder="1" applyAlignment="1">
      <alignment vertical="center" wrapText="1"/>
    </xf>
    <xf numFmtId="0" fontId="9" fillId="5" borderId="43" xfId="4" applyFont="1" applyFill="1" applyBorder="1" applyAlignment="1">
      <alignment horizontal="center" vertical="center" wrapText="1"/>
    </xf>
    <xf numFmtId="0" fontId="9" fillId="5" borderId="11" xfId="4" applyFont="1" applyFill="1" applyBorder="1" applyAlignment="1">
      <alignment horizontal="left" vertical="center" wrapText="1"/>
    </xf>
    <xf numFmtId="0" fontId="9" fillId="5" borderId="11" xfId="4" applyFont="1" applyFill="1" applyBorder="1" applyAlignment="1">
      <alignment horizontal="center" vertical="center" wrapText="1"/>
    </xf>
    <xf numFmtId="9" fontId="9" fillId="5" borderId="11" xfId="5" applyFont="1" applyFill="1" applyBorder="1" applyAlignment="1">
      <alignment horizontal="center" vertical="center" wrapText="1"/>
    </xf>
    <xf numFmtId="164" fontId="9" fillId="5" borderId="11" xfId="5" applyNumberFormat="1" applyFont="1" applyFill="1" applyBorder="1" applyAlignment="1">
      <alignment horizontal="center" vertical="center" wrapText="1"/>
    </xf>
    <xf numFmtId="15" fontId="9" fillId="5" borderId="11" xfId="4" applyNumberFormat="1" applyFont="1" applyFill="1" applyBorder="1" applyAlignment="1">
      <alignment horizontal="center" vertical="center" wrapText="1"/>
    </xf>
    <xf numFmtId="4" fontId="9" fillId="6" borderId="11" xfId="4" applyNumberFormat="1" applyFont="1" applyFill="1" applyBorder="1" applyAlignment="1">
      <alignment horizontal="center" vertical="center" wrapText="1"/>
    </xf>
    <xf numFmtId="0" fontId="9" fillId="0" borderId="44" xfId="4" applyFont="1" applyBorder="1" applyAlignment="1">
      <alignment vertical="center" wrapText="1"/>
    </xf>
    <xf numFmtId="165" fontId="9" fillId="0" borderId="37" xfId="6" applyFont="1" applyBorder="1" applyAlignment="1">
      <alignment horizontal="center" vertical="center" wrapText="1"/>
    </xf>
    <xf numFmtId="0" fontId="9" fillId="5" borderId="37" xfId="4" applyFont="1" applyFill="1" applyBorder="1" applyAlignment="1">
      <alignment horizontal="justify" vertical="center" wrapText="1"/>
    </xf>
    <xf numFmtId="15" fontId="10" fillId="5" borderId="37" xfId="4" applyNumberFormat="1" applyFont="1" applyFill="1" applyBorder="1" applyAlignment="1">
      <alignment horizontal="center" vertical="center" wrapText="1"/>
    </xf>
    <xf numFmtId="4" fontId="9" fillId="0" borderId="38" xfId="4" applyNumberFormat="1" applyFont="1" applyBorder="1" applyAlignment="1">
      <alignment vertical="center" wrapText="1"/>
    </xf>
    <xf numFmtId="0" fontId="9" fillId="0" borderId="40" xfId="4" applyFont="1" applyBorder="1" applyAlignment="1">
      <alignment horizontal="justify" vertical="center" wrapText="1"/>
    </xf>
    <xf numFmtId="0" fontId="9" fillId="5" borderId="11" xfId="4" applyFont="1" applyFill="1" applyBorder="1" applyAlignment="1">
      <alignment horizontal="justify" vertical="center" wrapText="1"/>
    </xf>
    <xf numFmtId="168" fontId="9" fillId="5" borderId="11" xfId="5" applyNumberFormat="1" applyFont="1" applyFill="1" applyBorder="1" applyAlignment="1">
      <alignment horizontal="center" vertical="center" wrapText="1"/>
    </xf>
    <xf numFmtId="4" fontId="9" fillId="0" borderId="44" xfId="4" applyNumberFormat="1" applyFont="1" applyBorder="1" applyAlignment="1">
      <alignment vertical="center" wrapText="1"/>
    </xf>
    <xf numFmtId="0" fontId="10" fillId="0" borderId="38" xfId="4" applyFont="1" applyBorder="1" applyAlignment="1">
      <alignment vertical="center" wrapText="1"/>
    </xf>
    <xf numFmtId="0" fontId="9" fillId="0" borderId="40" xfId="4" applyFont="1" applyBorder="1" applyAlignment="1">
      <alignment horizontal="center" vertical="center" wrapText="1"/>
    </xf>
    <xf numFmtId="3" fontId="3" fillId="16" borderId="33" xfId="0" applyNumberFormat="1" applyFont="1" applyFill="1" applyBorder="1" applyAlignment="1">
      <alignment horizontal="center" vertical="center" wrapText="1"/>
    </xf>
    <xf numFmtId="0" fontId="3" fillId="16" borderId="33" xfId="0" applyFont="1" applyFill="1" applyBorder="1" applyAlignment="1">
      <alignment horizontal="center" vertical="center" wrapText="1"/>
    </xf>
    <xf numFmtId="0" fontId="3" fillId="17" borderId="33" xfId="0" applyFont="1" applyFill="1" applyBorder="1" applyAlignment="1">
      <alignment horizontal="center" wrapText="1"/>
    </xf>
    <xf numFmtId="0" fontId="28" fillId="17" borderId="33" xfId="0" applyFont="1" applyFill="1" applyBorder="1" applyAlignment="1">
      <alignment horizontal="center" vertical="center" wrapText="1"/>
    </xf>
    <xf numFmtId="0" fontId="28" fillId="17" borderId="33" xfId="0" quotePrefix="1" applyFont="1" applyFill="1" applyBorder="1" applyAlignment="1">
      <alignment horizontal="center" vertical="center" wrapText="1"/>
    </xf>
    <xf numFmtId="0" fontId="29" fillId="2" borderId="0" xfId="0" applyFont="1" applyFill="1"/>
    <xf numFmtId="0" fontId="29" fillId="2" borderId="0" xfId="0" applyFont="1" applyFill="1" applyAlignment="1">
      <alignment horizontal="left"/>
    </xf>
    <xf numFmtId="44" fontId="29" fillId="2" borderId="0" xfId="2" applyNumberFormat="1" applyFont="1" applyFill="1"/>
    <xf numFmtId="0" fontId="29" fillId="0" borderId="0" xfId="0" applyFont="1"/>
    <xf numFmtId="0" fontId="30" fillId="2" borderId="0" xfId="0" applyFont="1" applyFill="1"/>
    <xf numFmtId="14" fontId="29" fillId="2" borderId="0" xfId="0" applyNumberFormat="1" applyFont="1" applyFill="1"/>
    <xf numFmtId="0" fontId="31" fillId="2" borderId="0" xfId="0" applyFont="1" applyFill="1"/>
    <xf numFmtId="0" fontId="31" fillId="3" borderId="1" xfId="0" applyFont="1" applyFill="1" applyBorder="1"/>
    <xf numFmtId="0" fontId="31" fillId="3" borderId="2" xfId="0" applyFont="1" applyFill="1" applyBorder="1" applyAlignment="1">
      <alignment horizontal="left"/>
    </xf>
    <xf numFmtId="0" fontId="31" fillId="3" borderId="2" xfId="0" applyFont="1" applyFill="1" applyBorder="1"/>
    <xf numFmtId="0" fontId="31" fillId="3" borderId="2" xfId="0" applyFont="1" applyFill="1" applyBorder="1" applyAlignment="1">
      <alignment horizontal="left" vertical="center" wrapText="1"/>
    </xf>
    <xf numFmtId="44" fontId="31" fillId="3" borderId="2" xfId="2" applyNumberFormat="1" applyFont="1" applyFill="1" applyBorder="1"/>
    <xf numFmtId="0" fontId="31" fillId="3" borderId="3" xfId="0" applyFont="1" applyFill="1" applyBorder="1"/>
    <xf numFmtId="0" fontId="31" fillId="0" borderId="0" xfId="0" applyFont="1"/>
    <xf numFmtId="44" fontId="30" fillId="4" borderId="11" xfId="2"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29" fillId="2" borderId="14" xfId="0" applyFont="1" applyFill="1" applyBorder="1"/>
    <xf numFmtId="0" fontId="29" fillId="2" borderId="15" xfId="0" applyFont="1" applyFill="1" applyBorder="1" applyAlignment="1">
      <alignment horizontal="left"/>
    </xf>
    <xf numFmtId="0" fontId="29" fillId="2" borderId="15" xfId="0" applyFont="1" applyFill="1" applyBorder="1"/>
    <xf numFmtId="44" fontId="29" fillId="2" borderId="15" xfId="2" applyNumberFormat="1" applyFont="1" applyFill="1" applyBorder="1"/>
    <xf numFmtId="0" fontId="29" fillId="2" borderId="16" xfId="0" applyFont="1" applyFill="1" applyBorder="1"/>
    <xf numFmtId="0" fontId="29" fillId="5" borderId="17" xfId="4" applyFont="1" applyFill="1" applyBorder="1" applyAlignment="1">
      <alignment horizontal="center" vertical="center" wrapText="1"/>
    </xf>
    <xf numFmtId="0" fontId="29" fillId="5" borderId="18" xfId="4" applyFont="1" applyFill="1" applyBorder="1" applyAlignment="1">
      <alignment horizontal="left" vertical="center" wrapText="1"/>
    </xf>
    <xf numFmtId="0" fontId="29" fillId="5" borderId="18" xfId="4" applyFont="1" applyFill="1" applyBorder="1" applyAlignment="1">
      <alignment horizontal="center" vertical="center" wrapText="1"/>
    </xf>
    <xf numFmtId="9" fontId="29" fillId="5" borderId="18" xfId="5" applyFont="1" applyFill="1" applyBorder="1" applyAlignment="1">
      <alignment horizontal="center" vertical="center" wrapText="1"/>
    </xf>
    <xf numFmtId="164" fontId="29" fillId="5" borderId="18" xfId="5" applyNumberFormat="1" applyFont="1" applyFill="1" applyBorder="1" applyAlignment="1">
      <alignment horizontal="center" vertical="center" wrapText="1"/>
    </xf>
    <xf numFmtId="15" fontId="29" fillId="5" borderId="19" xfId="4" applyNumberFormat="1" applyFont="1" applyFill="1" applyBorder="1" applyAlignment="1">
      <alignment horizontal="center" vertical="center" wrapText="1"/>
    </xf>
    <xf numFmtId="0" fontId="29" fillId="5" borderId="19" xfId="1" applyNumberFormat="1" applyFont="1" applyFill="1" applyBorder="1" applyAlignment="1">
      <alignment horizontal="center" vertical="center" wrapText="1"/>
    </xf>
    <xf numFmtId="44" fontId="29" fillId="6" borderId="19" xfId="2" applyNumberFormat="1" applyFont="1" applyFill="1" applyBorder="1" applyAlignment="1">
      <alignment horizontal="center" vertical="center" wrapText="1"/>
    </xf>
    <xf numFmtId="44" fontId="30" fillId="6" borderId="20" xfId="2" applyNumberFormat="1" applyFont="1" applyFill="1" applyBorder="1" applyAlignment="1">
      <alignment horizontal="center" vertical="center" wrapText="1"/>
    </xf>
    <xf numFmtId="166" fontId="29" fillId="4" borderId="20" xfId="4" applyNumberFormat="1" applyFont="1" applyFill="1" applyBorder="1" applyAlignment="1">
      <alignment horizontal="center" vertical="center" wrapText="1"/>
    </xf>
    <xf numFmtId="3" fontId="29" fillId="6" borderId="20" xfId="4" applyNumberFormat="1" applyFont="1" applyFill="1" applyBorder="1" applyAlignment="1">
      <alignment horizontal="center" vertical="center" wrapText="1"/>
    </xf>
    <xf numFmtId="9" fontId="29" fillId="7" borderId="20" xfId="3" applyFont="1" applyFill="1" applyBorder="1" applyAlignment="1">
      <alignment horizontal="center" vertical="center" wrapText="1"/>
    </xf>
    <xf numFmtId="3" fontId="29" fillId="7" borderId="20" xfId="3" applyNumberFormat="1" applyFont="1" applyFill="1" applyBorder="1" applyAlignment="1">
      <alignment horizontal="center" vertical="center" wrapText="1"/>
    </xf>
    <xf numFmtId="4" fontId="29" fillId="0" borderId="21" xfId="4" applyNumberFormat="1" applyFont="1" applyBorder="1" applyAlignment="1">
      <alignment vertical="center" wrapText="1"/>
    </xf>
    <xf numFmtId="2" fontId="29" fillId="2" borderId="0" xfId="0" applyNumberFormat="1" applyFont="1" applyFill="1"/>
    <xf numFmtId="9" fontId="29" fillId="7" borderId="22" xfId="3" applyFont="1" applyFill="1" applyBorder="1" applyAlignment="1">
      <alignment horizontal="center" vertical="center" wrapText="1"/>
    </xf>
    <xf numFmtId="3" fontId="29" fillId="7" borderId="22" xfId="3" applyNumberFormat="1" applyFont="1" applyFill="1" applyBorder="1" applyAlignment="1">
      <alignment horizontal="center" vertical="center" wrapText="1"/>
    </xf>
    <xf numFmtId="4" fontId="29" fillId="0" borderId="23" xfId="4" applyNumberFormat="1" applyFont="1" applyBorder="1" applyAlignment="1">
      <alignment vertical="center" wrapText="1"/>
    </xf>
    <xf numFmtId="0" fontId="29" fillId="7" borderId="28" xfId="4" applyFont="1" applyFill="1" applyBorder="1" applyAlignment="1">
      <alignment horizontal="left" vertical="center" wrapText="1" indent="1"/>
    </xf>
    <xf numFmtId="44" fontId="30" fillId="2" borderId="15" xfId="2" applyNumberFormat="1" applyFont="1" applyFill="1" applyBorder="1"/>
    <xf numFmtId="0" fontId="29" fillId="5" borderId="30" xfId="4" applyFont="1" applyFill="1" applyBorder="1" applyAlignment="1">
      <alignment horizontal="center" vertical="center" wrapText="1"/>
    </xf>
    <xf numFmtId="0" fontId="29" fillId="5" borderId="31" xfId="4" applyFont="1" applyFill="1" applyBorder="1" applyAlignment="1">
      <alignment horizontal="center" vertical="center" wrapText="1"/>
    </xf>
    <xf numFmtId="9" fontId="29" fillId="5" borderId="31" xfId="5" applyFont="1" applyFill="1" applyBorder="1" applyAlignment="1">
      <alignment horizontal="center" vertical="center" wrapText="1"/>
    </xf>
    <xf numFmtId="9" fontId="29" fillId="6" borderId="20" xfId="3" applyFont="1" applyFill="1" applyBorder="1" applyAlignment="1">
      <alignment horizontal="center" vertical="center" wrapText="1"/>
    </xf>
    <xf numFmtId="4" fontId="29" fillId="0" borderId="32" xfId="4" applyNumberFormat="1" applyFont="1" applyBorder="1" applyAlignment="1">
      <alignment vertical="center" wrapText="1"/>
    </xf>
    <xf numFmtId="0" fontId="29" fillId="2" borderId="33" xfId="0" applyFont="1" applyFill="1" applyBorder="1" applyAlignment="1">
      <alignment wrapText="1"/>
    </xf>
    <xf numFmtId="0" fontId="29" fillId="2" borderId="34" xfId="0" applyFont="1" applyFill="1" applyBorder="1"/>
    <xf numFmtId="0" fontId="29" fillId="2" borderId="0" xfId="0" applyFont="1" applyFill="1" applyBorder="1" applyAlignment="1">
      <alignment horizontal="left"/>
    </xf>
    <xf numFmtId="0" fontId="29" fillId="2" borderId="0" xfId="0" applyFont="1" applyFill="1" applyBorder="1"/>
    <xf numFmtId="44" fontId="29" fillId="2" borderId="0" xfId="2" applyNumberFormat="1" applyFont="1" applyFill="1" applyBorder="1"/>
    <xf numFmtId="0" fontId="29" fillId="2" borderId="35" xfId="0" applyFont="1" applyFill="1" applyBorder="1"/>
    <xf numFmtId="44" fontId="29" fillId="14" borderId="36" xfId="0" applyNumberFormat="1" applyFont="1" applyFill="1" applyBorder="1"/>
    <xf numFmtId="44" fontId="29" fillId="14" borderId="37" xfId="0" applyNumberFormat="1" applyFont="1" applyFill="1" applyBorder="1" applyAlignment="1">
      <alignment horizontal="center"/>
    </xf>
    <xf numFmtId="0" fontId="29" fillId="14" borderId="37" xfId="0" applyFont="1" applyFill="1" applyBorder="1" applyAlignment="1">
      <alignment horizontal="center"/>
    </xf>
    <xf numFmtId="0" fontId="29" fillId="14" borderId="37" xfId="0" applyFont="1" applyFill="1" applyBorder="1"/>
    <xf numFmtId="0" fontId="29" fillId="14" borderId="38" xfId="0" applyFont="1" applyFill="1" applyBorder="1"/>
    <xf numFmtId="44" fontId="29" fillId="14" borderId="39" xfId="0" applyNumberFormat="1" applyFont="1" applyFill="1" applyBorder="1" applyAlignment="1">
      <alignment horizontal="left"/>
    </xf>
    <xf numFmtId="44" fontId="29" fillId="14" borderId="33" xfId="1" applyNumberFormat="1" applyFont="1" applyFill="1" applyBorder="1" applyAlignment="1">
      <alignment horizontal="center"/>
    </xf>
    <xf numFmtId="1" fontId="29" fillId="14" borderId="33" xfId="0" applyNumberFormat="1" applyFont="1" applyFill="1" applyBorder="1" applyAlignment="1">
      <alignment horizontal="center"/>
    </xf>
    <xf numFmtId="3" fontId="29" fillId="14" borderId="33" xfId="0" applyNumberFormat="1" applyFont="1" applyFill="1" applyBorder="1" applyAlignment="1">
      <alignment horizontal="center"/>
    </xf>
    <xf numFmtId="0" fontId="29" fillId="14" borderId="40" xfId="0" applyFont="1" applyFill="1" applyBorder="1"/>
    <xf numFmtId="0" fontId="29" fillId="2" borderId="41" xfId="0" applyFont="1" applyFill="1" applyBorder="1"/>
    <xf numFmtId="0" fontId="29" fillId="2" borderId="42" xfId="0" applyFont="1" applyFill="1" applyBorder="1" applyAlignment="1">
      <alignment horizontal="left"/>
    </xf>
    <xf numFmtId="0" fontId="29" fillId="2" borderId="42" xfId="0" applyFont="1" applyFill="1" applyBorder="1"/>
    <xf numFmtId="44" fontId="29" fillId="14" borderId="56" xfId="0" applyNumberFormat="1" applyFont="1" applyFill="1" applyBorder="1"/>
    <xf numFmtId="44" fontId="29" fillId="14" borderId="11" xfId="0" applyNumberFormat="1" applyFont="1" applyFill="1" applyBorder="1"/>
    <xf numFmtId="0" fontId="29" fillId="14" borderId="11" xfId="0" applyFont="1" applyFill="1" applyBorder="1"/>
    <xf numFmtId="0" fontId="29" fillId="14" borderId="44" xfId="0" applyFont="1" applyFill="1" applyBorder="1"/>
    <xf numFmtId="0" fontId="29" fillId="2" borderId="45" xfId="0" applyFont="1" applyFill="1" applyBorder="1"/>
    <xf numFmtId="44" fontId="29" fillId="0" borderId="0" xfId="2" applyNumberFormat="1" applyFont="1"/>
    <xf numFmtId="3" fontId="29" fillId="6" borderId="5" xfId="4" applyNumberFormat="1" applyFont="1" applyFill="1" applyBorder="1" applyAlignment="1">
      <alignment vertical="center" wrapText="1"/>
    </xf>
    <xf numFmtId="0" fontId="29" fillId="6" borderId="22" xfId="3" applyNumberFormat="1" applyFont="1" applyFill="1" applyBorder="1" applyAlignment="1">
      <alignment horizontal="center" vertical="center" wrapText="1"/>
    </xf>
    <xf numFmtId="0" fontId="29" fillId="2" borderId="33" xfId="0" applyNumberFormat="1" applyFont="1" applyFill="1" applyBorder="1" applyAlignment="1">
      <alignment wrapText="1"/>
    </xf>
    <xf numFmtId="3" fontId="29" fillId="2" borderId="15" xfId="0" applyNumberFormat="1" applyFont="1" applyFill="1" applyBorder="1"/>
    <xf numFmtId="9" fontId="29" fillId="6" borderId="15" xfId="3" applyFont="1" applyFill="1" applyBorder="1" applyAlignment="1">
      <alignment horizontal="center" vertical="center" wrapText="1"/>
    </xf>
    <xf numFmtId="0" fontId="29" fillId="2" borderId="15" xfId="0" applyNumberFormat="1" applyFont="1" applyFill="1" applyBorder="1"/>
    <xf numFmtId="10" fontId="29" fillId="5" borderId="18" xfId="5" applyNumberFormat="1" applyFont="1" applyFill="1" applyBorder="1" applyAlignment="1">
      <alignment horizontal="center" vertical="center" wrapText="1"/>
    </xf>
    <xf numFmtId="44" fontId="30" fillId="6" borderId="19" xfId="2" applyNumberFormat="1" applyFont="1" applyFill="1" applyBorder="1" applyAlignment="1">
      <alignment horizontal="center" vertical="center" wrapText="1"/>
    </xf>
    <xf numFmtId="3" fontId="29" fillId="6" borderId="19" xfId="4" applyNumberFormat="1" applyFont="1" applyFill="1" applyBorder="1" applyAlignment="1">
      <alignment horizontal="center" vertical="center" wrapText="1"/>
    </xf>
    <xf numFmtId="3" fontId="29" fillId="6" borderId="22" xfId="4" applyNumberFormat="1" applyFont="1" applyFill="1" applyBorder="1" applyAlignment="1">
      <alignment horizontal="center" vertical="center" wrapText="1"/>
    </xf>
    <xf numFmtId="4" fontId="29" fillId="0" borderId="47" xfId="4" applyNumberFormat="1" applyFont="1" applyBorder="1" applyAlignment="1">
      <alignment vertical="center" wrapText="1"/>
    </xf>
    <xf numFmtId="3" fontId="29" fillId="6" borderId="26" xfId="4" applyNumberFormat="1" applyFont="1" applyFill="1" applyBorder="1" applyAlignment="1">
      <alignment horizontal="center" vertical="center" wrapText="1"/>
    </xf>
    <xf numFmtId="4" fontId="29" fillId="0" borderId="48" xfId="4" applyNumberFormat="1" applyFont="1" applyBorder="1" applyAlignment="1">
      <alignment vertical="center" wrapText="1"/>
    </xf>
    <xf numFmtId="44" fontId="29" fillId="14" borderId="39" xfId="0" applyNumberFormat="1" applyFont="1" applyFill="1" applyBorder="1" applyAlignment="1">
      <alignment horizontal="right"/>
    </xf>
    <xf numFmtId="0" fontId="29" fillId="2" borderId="17" xfId="4" applyFont="1" applyFill="1" applyBorder="1" applyAlignment="1">
      <alignment horizontal="center" vertical="center" wrapText="1"/>
    </xf>
    <xf numFmtId="44" fontId="30" fillId="6" borderId="49" xfId="2" applyNumberFormat="1" applyFont="1" applyFill="1" applyBorder="1" applyAlignment="1">
      <alignment horizontal="center" vertical="center" wrapText="1"/>
    </xf>
    <xf numFmtId="3" fontId="29" fillId="6" borderId="5" xfId="4" applyNumberFormat="1" applyFont="1" applyFill="1" applyBorder="1" applyAlignment="1">
      <alignment horizontal="center" vertical="center" wrapText="1"/>
    </xf>
    <xf numFmtId="9" fontId="29" fillId="6" borderId="25" xfId="3" applyFont="1" applyFill="1" applyBorder="1" applyAlignment="1">
      <alignment horizontal="center" vertical="center" wrapText="1"/>
    </xf>
    <xf numFmtId="0" fontId="29" fillId="5" borderId="50" xfId="4" applyFont="1" applyFill="1" applyBorder="1" applyAlignment="1">
      <alignment horizontal="left" vertical="center" wrapText="1"/>
    </xf>
    <xf numFmtId="15" fontId="29" fillId="5" borderId="22" xfId="4" applyNumberFormat="1" applyFont="1" applyFill="1" applyBorder="1" applyAlignment="1">
      <alignment horizontal="center" vertical="center" wrapText="1"/>
    </xf>
    <xf numFmtId="4" fontId="30" fillId="2" borderId="15" xfId="0" applyNumberFormat="1" applyFont="1" applyFill="1" applyBorder="1"/>
    <xf numFmtId="1" fontId="29" fillId="2" borderId="15" xfId="0" applyNumberFormat="1" applyFont="1" applyFill="1" applyBorder="1"/>
    <xf numFmtId="0" fontId="29" fillId="5" borderId="51" xfId="4" applyFont="1" applyFill="1" applyBorder="1" applyAlignment="1">
      <alignment horizontal="center" vertical="center" wrapText="1"/>
    </xf>
    <xf numFmtId="0" fontId="29" fillId="5" borderId="52" xfId="4" applyFont="1" applyFill="1" applyBorder="1" applyAlignment="1">
      <alignment horizontal="left" vertical="center" wrapText="1"/>
    </xf>
    <xf numFmtId="0" fontId="29" fillId="5" borderId="52" xfId="4" applyFont="1" applyFill="1" applyBorder="1" applyAlignment="1">
      <alignment horizontal="center" vertical="center" wrapText="1"/>
    </xf>
    <xf numFmtId="9" fontId="29" fillId="5" borderId="52" xfId="5" applyFont="1" applyFill="1" applyBorder="1" applyAlignment="1">
      <alignment horizontal="center" vertical="center" wrapText="1"/>
    </xf>
    <xf numFmtId="15" fontId="29" fillId="5" borderId="49" xfId="4" applyNumberFormat="1" applyFont="1" applyFill="1" applyBorder="1" applyAlignment="1">
      <alignment horizontal="center" vertical="center" wrapText="1"/>
    </xf>
    <xf numFmtId="0" fontId="29" fillId="5" borderId="49" xfId="1" applyNumberFormat="1" applyFont="1" applyFill="1" applyBorder="1" applyAlignment="1">
      <alignment horizontal="center" vertical="center" wrapText="1"/>
    </xf>
    <xf numFmtId="3" fontId="29" fillId="6" borderId="49" xfId="4" applyNumberFormat="1" applyFont="1" applyFill="1" applyBorder="1" applyAlignment="1">
      <alignment horizontal="center" vertical="center" wrapText="1"/>
    </xf>
    <xf numFmtId="9" fontId="29" fillId="6" borderId="49" xfId="3" applyFont="1" applyFill="1" applyBorder="1" applyAlignment="1">
      <alignment horizontal="center" vertical="center" wrapText="1"/>
    </xf>
    <xf numFmtId="4" fontId="29" fillId="0" borderId="53" xfId="4" applyNumberFormat="1" applyFont="1" applyBorder="1" applyAlignment="1">
      <alignment vertical="center" wrapText="1"/>
    </xf>
    <xf numFmtId="0" fontId="29" fillId="5" borderId="4" xfId="4" applyFont="1" applyFill="1" applyBorder="1" applyAlignment="1">
      <alignment horizontal="center" vertical="center" wrapText="1"/>
    </xf>
    <xf numFmtId="0" fontId="29" fillId="5" borderId="54" xfId="4" applyFont="1" applyFill="1" applyBorder="1" applyAlignment="1">
      <alignment horizontal="left" vertical="center" wrapText="1"/>
    </xf>
    <xf numFmtId="0" fontId="29" fillId="5" borderId="54" xfId="4" applyFont="1" applyFill="1" applyBorder="1" applyAlignment="1">
      <alignment horizontal="center" vertical="center" wrapText="1"/>
    </xf>
    <xf numFmtId="9" fontId="29" fillId="5" borderId="54" xfId="5" applyFont="1" applyFill="1" applyBorder="1" applyAlignment="1">
      <alignment horizontal="center" vertical="center" wrapText="1"/>
    </xf>
    <xf numFmtId="15" fontId="29" fillId="5" borderId="5" xfId="4" applyNumberFormat="1" applyFont="1" applyFill="1" applyBorder="1" applyAlignment="1">
      <alignment horizontal="center" vertical="center" wrapText="1"/>
    </xf>
    <xf numFmtId="0" fontId="29" fillId="5" borderId="5" xfId="1" applyNumberFormat="1" applyFont="1" applyFill="1" applyBorder="1" applyAlignment="1">
      <alignment horizontal="center" vertical="center" wrapText="1"/>
    </xf>
    <xf numFmtId="44" fontId="30" fillId="6" borderId="5" xfId="2" applyNumberFormat="1" applyFont="1" applyFill="1" applyBorder="1" applyAlignment="1">
      <alignment horizontal="center" vertical="center" wrapText="1"/>
    </xf>
    <xf numFmtId="4" fontId="29" fillId="0" borderId="55" xfId="4" applyNumberFormat="1" applyFont="1" applyBorder="1" applyAlignment="1">
      <alignment vertical="center" wrapText="1"/>
    </xf>
    <xf numFmtId="0" fontId="29" fillId="2" borderId="1" xfId="0" applyFont="1" applyFill="1" applyBorder="1"/>
    <xf numFmtId="0" fontId="29" fillId="2" borderId="2" xfId="0" applyFont="1" applyFill="1" applyBorder="1" applyAlignment="1">
      <alignment horizontal="left"/>
    </xf>
    <xf numFmtId="0" fontId="29" fillId="2" borderId="2" xfId="0" applyFont="1" applyFill="1" applyBorder="1"/>
    <xf numFmtId="44" fontId="29" fillId="2" borderId="2" xfId="2" applyNumberFormat="1" applyFont="1" applyFill="1" applyBorder="1"/>
    <xf numFmtId="0" fontId="29" fillId="2" borderId="3" xfId="0" applyFont="1" applyFill="1" applyBorder="1"/>
    <xf numFmtId="0" fontId="29" fillId="5" borderId="31" xfId="4" applyFont="1" applyFill="1" applyBorder="1" applyAlignment="1">
      <alignment horizontal="left" vertical="center" wrapText="1"/>
    </xf>
    <xf numFmtId="164" fontId="29" fillId="5" borderId="31" xfId="5" applyNumberFormat="1" applyFont="1" applyFill="1" applyBorder="1" applyAlignment="1">
      <alignment horizontal="center" vertical="center" wrapText="1"/>
    </xf>
    <xf numFmtId="15" fontId="29" fillId="5" borderId="20" xfId="4" applyNumberFormat="1" applyFont="1" applyFill="1" applyBorder="1" applyAlignment="1">
      <alignment horizontal="center" vertical="center" wrapText="1"/>
    </xf>
    <xf numFmtId="0" fontId="29" fillId="5" borderId="20" xfId="1" applyNumberFormat="1" applyFont="1" applyFill="1" applyBorder="1" applyAlignment="1">
      <alignment horizontal="center" vertical="center" wrapText="1"/>
    </xf>
    <xf numFmtId="4" fontId="29" fillId="0" borderId="58" xfId="4" applyNumberFormat="1" applyFont="1" applyBorder="1" applyAlignment="1">
      <alignment vertical="center" wrapText="1"/>
    </xf>
    <xf numFmtId="0" fontId="29" fillId="2" borderId="0" xfId="4" applyFont="1" applyFill="1" applyBorder="1" applyAlignment="1">
      <alignment horizontal="center" vertical="center" wrapText="1"/>
    </xf>
    <xf numFmtId="0" fontId="29" fillId="2" borderId="0" xfId="4" applyFont="1" applyFill="1" applyBorder="1" applyAlignment="1">
      <alignment horizontal="left" vertical="center" wrapText="1"/>
    </xf>
    <xf numFmtId="9" fontId="29" fillId="2" borderId="0" xfId="5" applyFont="1" applyFill="1" applyBorder="1" applyAlignment="1">
      <alignment horizontal="center" vertical="center" wrapText="1"/>
    </xf>
    <xf numFmtId="43" fontId="29" fillId="2" borderId="0" xfId="1" applyFont="1" applyFill="1" applyBorder="1" applyAlignment="1">
      <alignment horizontal="center" vertical="center" wrapText="1"/>
    </xf>
    <xf numFmtId="15" fontId="29" fillId="2" borderId="0" xfId="4" applyNumberFormat="1" applyFont="1" applyFill="1" applyBorder="1" applyAlignment="1">
      <alignment horizontal="center" vertical="center" wrapText="1"/>
    </xf>
    <xf numFmtId="0" fontId="29" fillId="2" borderId="0" xfId="1" applyNumberFormat="1" applyFont="1" applyFill="1" applyBorder="1" applyAlignment="1">
      <alignment horizontal="center" vertical="center" wrapText="1"/>
    </xf>
    <xf numFmtId="44" fontId="29" fillId="2" borderId="0" xfId="2" applyNumberFormat="1" applyFont="1" applyFill="1" applyBorder="1" applyAlignment="1">
      <alignment horizontal="center" vertical="center" wrapText="1"/>
    </xf>
    <xf numFmtId="44" fontId="30" fillId="2" borderId="0" xfId="2" applyNumberFormat="1" applyFont="1" applyFill="1" applyBorder="1" applyAlignment="1">
      <alignment horizontal="center" vertical="center" wrapText="1"/>
    </xf>
    <xf numFmtId="3" fontId="29" fillId="2" borderId="0" xfId="4" applyNumberFormat="1" applyFont="1" applyFill="1" applyBorder="1" applyAlignment="1">
      <alignment horizontal="center" vertical="center" wrapText="1"/>
    </xf>
    <xf numFmtId="9" fontId="29" fillId="6" borderId="26" xfId="3" applyFont="1" applyFill="1" applyBorder="1" applyAlignment="1">
      <alignment horizontal="center" vertical="center" wrapText="1"/>
    </xf>
    <xf numFmtId="9" fontId="29" fillId="2" borderId="0" xfId="3" applyFont="1" applyFill="1" applyBorder="1" applyAlignment="1">
      <alignment horizontal="center" vertical="center" wrapText="1"/>
    </xf>
    <xf numFmtId="4" fontId="29" fillId="2" borderId="0" xfId="4" applyNumberFormat="1" applyFont="1" applyFill="1" applyBorder="1" applyAlignment="1">
      <alignment vertical="center" wrapText="1"/>
    </xf>
    <xf numFmtId="0" fontId="29" fillId="2" borderId="59" xfId="0" applyFont="1" applyFill="1" applyBorder="1"/>
    <xf numFmtId="0" fontId="29" fillId="2" borderId="60" xfId="0" applyFont="1" applyFill="1" applyBorder="1" applyAlignment="1">
      <alignment horizontal="left"/>
    </xf>
    <xf numFmtId="0" fontId="29" fillId="2" borderId="60" xfId="0" applyFont="1" applyFill="1" applyBorder="1"/>
    <xf numFmtId="44" fontId="29" fillId="2" borderId="60" xfId="2" applyNumberFormat="1" applyFont="1" applyFill="1" applyBorder="1"/>
    <xf numFmtId="44" fontId="30" fillId="2" borderId="60" xfId="2" applyNumberFormat="1" applyFont="1" applyFill="1" applyBorder="1"/>
    <xf numFmtId="0" fontId="29" fillId="2" borderId="61" xfId="0" applyFont="1" applyFill="1" applyBorder="1"/>
    <xf numFmtId="0" fontId="31" fillId="3" borderId="2" xfId="0" applyFont="1" applyFill="1" applyBorder="1" applyAlignment="1">
      <alignment horizontal="center"/>
    </xf>
    <xf numFmtId="43" fontId="29" fillId="0" borderId="20" xfId="1" applyFont="1" applyBorder="1" applyAlignment="1">
      <alignment horizontal="center" vertical="center" wrapText="1"/>
    </xf>
    <xf numFmtId="0" fontId="29" fillId="5" borderId="20" xfId="4" applyFont="1" applyFill="1" applyBorder="1" applyAlignment="1">
      <alignment horizontal="center" vertical="center" wrapText="1"/>
    </xf>
    <xf numFmtId="0" fontId="29" fillId="5" borderId="20" xfId="4" applyFont="1" applyFill="1" applyBorder="1" applyAlignment="1">
      <alignment horizontal="justify" vertical="center" wrapText="1"/>
    </xf>
    <xf numFmtId="9" fontId="29" fillId="5" borderId="20" xfId="5" applyFont="1" applyFill="1" applyBorder="1" applyAlignment="1">
      <alignment horizontal="center" vertical="center" wrapText="1"/>
    </xf>
    <xf numFmtId="164" fontId="29" fillId="5" borderId="20" xfId="5" applyNumberFormat="1" applyFont="1" applyFill="1" applyBorder="1" applyAlignment="1">
      <alignment horizontal="center" vertical="center" wrapText="1"/>
    </xf>
    <xf numFmtId="15" fontId="30" fillId="5" borderId="20" xfId="4" applyNumberFormat="1" applyFont="1" applyFill="1" applyBorder="1" applyAlignment="1">
      <alignment horizontal="center" vertical="center" wrapText="1"/>
    </xf>
    <xf numFmtId="4" fontId="29" fillId="0" borderId="21" xfId="4" applyNumberFormat="1" applyFont="1" applyBorder="1" applyAlignment="1">
      <alignment horizontal="justify" vertical="center" wrapText="1"/>
    </xf>
    <xf numFmtId="0" fontId="29" fillId="5" borderId="62" xfId="4" applyFont="1" applyFill="1" applyBorder="1" applyAlignment="1">
      <alignment horizontal="center" vertical="center" wrapText="1"/>
    </xf>
    <xf numFmtId="43" fontId="29" fillId="0" borderId="46" xfId="1" applyFont="1" applyBorder="1" applyAlignment="1">
      <alignment horizontal="center" vertical="center" wrapText="1"/>
    </xf>
    <xf numFmtId="0" fontId="29" fillId="5" borderId="46" xfId="4" applyFont="1" applyFill="1" applyBorder="1" applyAlignment="1">
      <alignment horizontal="center" vertical="center" wrapText="1"/>
    </xf>
    <xf numFmtId="0" fontId="29" fillId="5" borderId="46" xfId="4" applyFont="1" applyFill="1" applyBorder="1" applyAlignment="1">
      <alignment horizontal="justify" vertical="center" wrapText="1"/>
    </xf>
    <xf numFmtId="9" fontId="29" fillId="5" borderId="46" xfId="5" applyFont="1" applyFill="1" applyBorder="1" applyAlignment="1">
      <alignment horizontal="center" vertical="center" wrapText="1"/>
    </xf>
    <xf numFmtId="164" fontId="29" fillId="5" borderId="46" xfId="5" applyNumberFormat="1" applyFont="1" applyFill="1" applyBorder="1" applyAlignment="1">
      <alignment horizontal="center" vertical="center" wrapText="1"/>
    </xf>
    <xf numFmtId="15" fontId="30" fillId="5" borderId="46" xfId="4" applyNumberFormat="1" applyFont="1" applyFill="1" applyBorder="1" applyAlignment="1">
      <alignment horizontal="center" vertical="center" wrapText="1"/>
    </xf>
    <xf numFmtId="15" fontId="29" fillId="5" borderId="46" xfId="4" applyNumberFormat="1" applyFont="1" applyFill="1" applyBorder="1" applyAlignment="1">
      <alignment horizontal="center" vertical="center" wrapText="1"/>
    </xf>
    <xf numFmtId="9" fontId="29" fillId="6" borderId="46" xfId="3" applyFont="1" applyFill="1" applyBorder="1" applyAlignment="1">
      <alignment horizontal="center" vertical="center" wrapText="1"/>
    </xf>
    <xf numFmtId="4" fontId="29" fillId="0" borderId="63" xfId="4" applyNumberFormat="1" applyFont="1" applyBorder="1" applyAlignment="1">
      <alignment horizontal="justify" vertical="center" wrapText="1"/>
    </xf>
    <xf numFmtId="0" fontId="29" fillId="2" borderId="16" xfId="0" applyFont="1" applyFill="1" applyBorder="1" applyAlignment="1">
      <alignment horizontal="justify"/>
    </xf>
    <xf numFmtId="0" fontId="29" fillId="0" borderId="20" xfId="4" applyNumberFormat="1" applyFont="1" applyBorder="1" applyAlignment="1">
      <alignment horizontal="justify" vertical="center"/>
    </xf>
    <xf numFmtId="3" fontId="29" fillId="6" borderId="20" xfId="4" applyNumberFormat="1" applyFont="1" applyFill="1" applyBorder="1" applyAlignment="1">
      <alignment vertical="center" wrapText="1"/>
    </xf>
    <xf numFmtId="0" fontId="29" fillId="0" borderId="46" xfId="4" applyNumberFormat="1" applyFont="1" applyBorder="1" applyAlignment="1">
      <alignment horizontal="justify" vertical="center"/>
    </xf>
    <xf numFmtId="43" fontId="29" fillId="0" borderId="33" xfId="1" applyFont="1" applyBorder="1" applyAlignment="1">
      <alignment horizontal="center" vertical="center"/>
    </xf>
    <xf numFmtId="0" fontId="29" fillId="5" borderId="18" xfId="4" applyFont="1" applyFill="1" applyBorder="1" applyAlignment="1">
      <alignment horizontal="justify" vertical="center" wrapText="1"/>
    </xf>
    <xf numFmtId="15" fontId="30" fillId="5" borderId="19" xfId="4" applyNumberFormat="1" applyFont="1" applyFill="1" applyBorder="1" applyAlignment="1">
      <alignment horizontal="center" vertical="center" wrapText="1"/>
    </xf>
    <xf numFmtId="9" fontId="29" fillId="6" borderId="22" xfId="3" applyFont="1" applyFill="1" applyBorder="1" applyAlignment="1">
      <alignment horizontal="center" vertical="center" wrapText="1"/>
    </xf>
    <xf numFmtId="0" fontId="29" fillId="0" borderId="37" xfId="4" applyNumberFormat="1" applyFont="1" applyBorder="1" applyAlignment="1">
      <alignment horizontal="justify" vertical="center"/>
    </xf>
    <xf numFmtId="0" fontId="29" fillId="5" borderId="64" xfId="4" applyFont="1" applyFill="1" applyBorder="1" applyAlignment="1">
      <alignment horizontal="center" vertical="center" wrapText="1"/>
    </xf>
    <xf numFmtId="0" fontId="29" fillId="0" borderId="11" xfId="4" applyNumberFormat="1" applyFont="1" applyBorder="1" applyAlignment="1">
      <alignment horizontal="justify" vertical="center"/>
    </xf>
    <xf numFmtId="9" fontId="29" fillId="5" borderId="64" xfId="5" applyFont="1" applyFill="1" applyBorder="1" applyAlignment="1">
      <alignment horizontal="center" vertical="center" wrapText="1"/>
    </xf>
    <xf numFmtId="164" fontId="29" fillId="5" borderId="64" xfId="5" applyNumberFormat="1" applyFont="1" applyFill="1" applyBorder="1" applyAlignment="1">
      <alignment horizontal="center" vertical="center" wrapText="1"/>
    </xf>
    <xf numFmtId="3" fontId="29" fillId="6" borderId="46" xfId="4" applyNumberFormat="1" applyFont="1" applyFill="1" applyBorder="1" applyAlignment="1">
      <alignment vertical="center" wrapText="1"/>
    </xf>
    <xf numFmtId="4" fontId="29" fillId="0" borderId="65" xfId="4" applyNumberFormat="1" applyFont="1" applyBorder="1" applyAlignment="1">
      <alignment vertical="center" wrapText="1"/>
    </xf>
    <xf numFmtId="9" fontId="29" fillId="8" borderId="20" xfId="3" applyFont="1" applyFill="1" applyBorder="1" applyAlignment="1">
      <alignment horizontal="center" vertical="center" wrapText="1"/>
    </xf>
    <xf numFmtId="4" fontId="29" fillId="0" borderId="63" xfId="4" applyNumberFormat="1" applyFont="1" applyBorder="1" applyAlignment="1">
      <alignment vertical="center" wrapText="1"/>
    </xf>
    <xf numFmtId="0" fontId="31" fillId="3" borderId="2" xfId="0" applyNumberFormat="1" applyFont="1" applyFill="1" applyBorder="1"/>
    <xf numFmtId="0" fontId="30" fillId="4" borderId="12" xfId="0" applyNumberFormat="1" applyFont="1" applyFill="1" applyBorder="1" applyAlignment="1">
      <alignment horizontal="center" vertical="center" wrapText="1"/>
    </xf>
    <xf numFmtId="0" fontId="29" fillId="2" borderId="2" xfId="0" applyFont="1" applyFill="1" applyBorder="1" applyAlignment="1">
      <alignment horizontal="center"/>
    </xf>
    <xf numFmtId="0" fontId="29" fillId="2" borderId="2" xfId="0" applyNumberFormat="1" applyFont="1" applyFill="1" applyBorder="1"/>
    <xf numFmtId="0" fontId="29" fillId="5" borderId="36" xfId="4" applyFont="1" applyFill="1" applyBorder="1" applyAlignment="1">
      <alignment horizontal="center" vertical="center" wrapText="1"/>
    </xf>
    <xf numFmtId="0" fontId="29" fillId="5" borderId="37" xfId="4" applyFont="1" applyFill="1" applyBorder="1" applyAlignment="1">
      <alignment horizontal="left" vertical="center" wrapText="1"/>
    </xf>
    <xf numFmtId="0" fontId="29" fillId="5" borderId="37" xfId="4" applyFont="1" applyFill="1" applyBorder="1" applyAlignment="1">
      <alignment horizontal="center" vertical="center" wrapText="1"/>
    </xf>
    <xf numFmtId="9" fontId="29" fillId="5" borderId="37" xfId="5" applyFont="1" applyFill="1" applyBorder="1" applyAlignment="1">
      <alignment horizontal="center" vertical="center" wrapText="1"/>
    </xf>
    <xf numFmtId="164" fontId="29" fillId="5" borderId="37" xfId="5" applyNumberFormat="1" applyFont="1" applyFill="1" applyBorder="1" applyAlignment="1">
      <alignment horizontal="center" vertical="center" wrapText="1"/>
    </xf>
    <xf numFmtId="15" fontId="29" fillId="5" borderId="37" xfId="4" applyNumberFormat="1" applyFont="1" applyFill="1" applyBorder="1" applyAlignment="1">
      <alignment horizontal="center" vertical="center" wrapText="1"/>
    </xf>
    <xf numFmtId="0" fontId="29" fillId="5" borderId="37" xfId="1" applyNumberFormat="1" applyFont="1" applyFill="1" applyBorder="1" applyAlignment="1">
      <alignment horizontal="center" vertical="center" wrapText="1"/>
    </xf>
    <xf numFmtId="3" fontId="29" fillId="6" borderId="37" xfId="4" applyNumberFormat="1" applyFont="1" applyFill="1" applyBorder="1" applyAlignment="1">
      <alignment horizontal="center" vertical="center" wrapText="1"/>
    </xf>
    <xf numFmtId="0" fontId="29" fillId="6" borderId="37" xfId="3" applyNumberFormat="1" applyFont="1" applyFill="1" applyBorder="1" applyAlignment="1">
      <alignment horizontal="center" vertical="center" wrapText="1"/>
    </xf>
    <xf numFmtId="4" fontId="29" fillId="0" borderId="38" xfId="4" applyNumberFormat="1" applyFont="1" applyBorder="1" applyAlignment="1">
      <alignment vertical="center" wrapText="1"/>
    </xf>
    <xf numFmtId="0" fontId="29" fillId="5" borderId="43" xfId="4" applyFont="1" applyFill="1" applyBorder="1" applyAlignment="1">
      <alignment horizontal="center" vertical="center" wrapText="1"/>
    </xf>
    <xf numFmtId="0" fontId="29" fillId="5" borderId="11" xfId="4" applyFont="1" applyFill="1" applyBorder="1" applyAlignment="1">
      <alignment horizontal="left" vertical="center" wrapText="1"/>
    </xf>
    <xf numFmtId="0" fontId="29" fillId="5" borderId="11" xfId="4" applyFont="1" applyFill="1" applyBorder="1" applyAlignment="1">
      <alignment horizontal="center" vertical="center" wrapText="1"/>
    </xf>
    <xf numFmtId="9" fontId="29" fillId="5" borderId="11" xfId="5" applyFont="1" applyFill="1" applyBorder="1" applyAlignment="1">
      <alignment horizontal="center" vertical="center" wrapText="1"/>
    </xf>
    <xf numFmtId="164" fontId="29" fillId="5" borderId="11" xfId="5" applyNumberFormat="1" applyFont="1" applyFill="1" applyBorder="1" applyAlignment="1">
      <alignment horizontal="center" vertical="center" wrapText="1"/>
    </xf>
    <xf numFmtId="15" fontId="29" fillId="5" borderId="11" xfId="4" applyNumberFormat="1" applyFont="1" applyFill="1" applyBorder="1" applyAlignment="1">
      <alignment horizontal="center" vertical="center" wrapText="1"/>
    </xf>
    <xf numFmtId="0" fontId="29" fillId="5" borderId="11" xfId="1" applyNumberFormat="1" applyFont="1" applyFill="1" applyBorder="1" applyAlignment="1">
      <alignment horizontal="center" vertical="center" wrapText="1"/>
    </xf>
    <xf numFmtId="3" fontId="29" fillId="6" borderId="11" xfId="4" applyNumberFormat="1" applyFont="1" applyFill="1" applyBorder="1" applyAlignment="1">
      <alignment horizontal="center" vertical="center" wrapText="1"/>
    </xf>
    <xf numFmtId="0" fontId="29" fillId="6" borderId="11" xfId="3" applyNumberFormat="1" applyFont="1" applyFill="1" applyBorder="1" applyAlignment="1">
      <alignment horizontal="center" vertical="center" wrapText="1"/>
    </xf>
    <xf numFmtId="4" fontId="29" fillId="0" borderId="44" xfId="4" applyNumberFormat="1" applyFont="1" applyBorder="1" applyAlignment="1">
      <alignment vertical="center" wrapText="1"/>
    </xf>
    <xf numFmtId="44" fontId="30" fillId="2" borderId="0" xfId="2" applyNumberFormat="1" applyFont="1" applyFill="1" applyBorder="1"/>
    <xf numFmtId="3" fontId="29" fillId="2" borderId="0" xfId="0" applyNumberFormat="1" applyFont="1" applyFill="1" applyBorder="1"/>
    <xf numFmtId="0" fontId="29" fillId="2" borderId="0" xfId="0" applyNumberFormat="1" applyFont="1" applyFill="1" applyBorder="1"/>
    <xf numFmtId="0" fontId="29" fillId="2" borderId="0" xfId="0" applyFont="1" applyFill="1" applyBorder="1" applyAlignment="1">
      <alignment horizontal="center"/>
    </xf>
    <xf numFmtId="0" fontId="29" fillId="2" borderId="42" xfId="0" applyNumberFormat="1" applyFont="1" applyFill="1" applyBorder="1"/>
    <xf numFmtId="0" fontId="29" fillId="5" borderId="49" xfId="4" applyFont="1" applyFill="1" applyBorder="1" applyAlignment="1">
      <alignment horizontal="left" vertical="center" wrapText="1"/>
    </xf>
    <xf numFmtId="0" fontId="29" fillId="5" borderId="49" xfId="4" applyFont="1" applyFill="1" applyBorder="1" applyAlignment="1">
      <alignment horizontal="center" vertical="center" wrapText="1"/>
    </xf>
    <xf numFmtId="9" fontId="29" fillId="5" borderId="49" xfId="5" applyFont="1" applyFill="1" applyBorder="1" applyAlignment="1">
      <alignment horizontal="center" vertical="center" wrapText="1"/>
    </xf>
    <xf numFmtId="164" fontId="29" fillId="5" borderId="49" xfId="5" applyNumberFormat="1" applyFont="1" applyFill="1" applyBorder="1" applyAlignment="1">
      <alignment horizontal="center" vertical="center" wrapText="1"/>
    </xf>
    <xf numFmtId="166" fontId="29" fillId="4" borderId="11" xfId="4" applyNumberFormat="1" applyFont="1" applyFill="1" applyBorder="1" applyAlignment="1">
      <alignment horizontal="center" vertical="center" wrapText="1"/>
    </xf>
    <xf numFmtId="0" fontId="31" fillId="3" borderId="1" xfId="0" applyFont="1" applyFill="1" applyBorder="1" applyAlignment="1">
      <alignment vertical="center" wrapText="1"/>
    </xf>
    <xf numFmtId="0" fontId="31" fillId="3" borderId="2" xfId="0" applyFont="1" applyFill="1" applyBorder="1" applyAlignment="1">
      <alignment horizontal="center" vertical="center" wrapText="1"/>
    </xf>
    <xf numFmtId="0" fontId="31" fillId="3" borderId="2" xfId="0" applyFont="1" applyFill="1" applyBorder="1" applyAlignment="1">
      <alignment vertical="center" wrapText="1"/>
    </xf>
    <xf numFmtId="44" fontId="31" fillId="3" borderId="2" xfId="2" applyNumberFormat="1" applyFont="1" applyFill="1" applyBorder="1" applyAlignment="1">
      <alignment vertical="center" wrapText="1"/>
    </xf>
    <xf numFmtId="0" fontId="31" fillId="3" borderId="3" xfId="0" applyFont="1" applyFill="1" applyBorder="1" applyAlignment="1">
      <alignment vertical="center" wrapText="1"/>
    </xf>
    <xf numFmtId="0" fontId="29" fillId="2" borderId="15" xfId="0" applyFont="1" applyFill="1" applyBorder="1" applyAlignment="1">
      <alignment vertical="center" wrapText="1"/>
    </xf>
    <xf numFmtId="0" fontId="30" fillId="2" borderId="15" xfId="0" applyFont="1" applyFill="1" applyBorder="1" applyAlignment="1">
      <alignment horizontal="left" vertical="center" wrapText="1"/>
    </xf>
    <xf numFmtId="44" fontId="29" fillId="2" borderId="15" xfId="2" applyNumberFormat="1" applyFont="1" applyFill="1" applyBorder="1" applyAlignment="1">
      <alignment vertical="center" wrapText="1"/>
    </xf>
    <xf numFmtId="0" fontId="29" fillId="2" borderId="16" xfId="0" applyFont="1" applyFill="1" applyBorder="1" applyAlignment="1">
      <alignment vertical="center" wrapText="1"/>
    </xf>
    <xf numFmtId="0" fontId="29" fillId="7" borderId="36" xfId="4" applyFont="1" applyFill="1" applyBorder="1" applyAlignment="1">
      <alignment horizontal="center" vertical="center" wrapText="1"/>
    </xf>
    <xf numFmtId="0" fontId="29" fillId="7" borderId="37" xfId="4" applyFont="1" applyFill="1" applyBorder="1" applyAlignment="1">
      <alignment horizontal="left" vertical="center" wrapText="1"/>
    </xf>
    <xf numFmtId="0" fontId="29" fillId="7" borderId="37" xfId="4" applyFont="1" applyFill="1" applyBorder="1" applyAlignment="1">
      <alignment horizontal="center" vertical="center" wrapText="1"/>
    </xf>
    <xf numFmtId="9" fontId="29" fillId="7" borderId="37" xfId="5" applyFont="1" applyFill="1" applyBorder="1" applyAlignment="1">
      <alignment horizontal="center" vertical="center" wrapText="1"/>
    </xf>
    <xf numFmtId="164" fontId="29" fillId="7" borderId="37" xfId="5" applyNumberFormat="1" applyFont="1" applyFill="1" applyBorder="1" applyAlignment="1">
      <alignment horizontal="center" vertical="center" wrapText="1"/>
    </xf>
    <xf numFmtId="164" fontId="29" fillId="7" borderId="37" xfId="4" applyNumberFormat="1" applyFont="1" applyFill="1" applyBorder="1" applyAlignment="1">
      <alignment horizontal="center" vertical="center" wrapText="1"/>
    </xf>
    <xf numFmtId="9" fontId="29" fillId="7" borderId="37" xfId="3" applyFont="1" applyFill="1" applyBorder="1" applyAlignment="1">
      <alignment horizontal="center" vertical="center" wrapText="1"/>
    </xf>
    <xf numFmtId="4" fontId="29" fillId="7" borderId="38" xfId="4" applyNumberFormat="1" applyFont="1" applyFill="1" applyBorder="1" applyAlignment="1">
      <alignment horizontal="center" vertical="center" wrapText="1"/>
    </xf>
    <xf numFmtId="44" fontId="30" fillId="2" borderId="15" xfId="2" applyNumberFormat="1" applyFont="1" applyFill="1" applyBorder="1" applyAlignment="1">
      <alignment vertical="center" wrapText="1"/>
    </xf>
    <xf numFmtId="168" fontId="29" fillId="7" borderId="37" xfId="5" applyNumberFormat="1" applyFont="1" applyFill="1" applyBorder="1" applyAlignment="1">
      <alignment horizontal="center" vertical="center" wrapText="1"/>
    </xf>
    <xf numFmtId="0" fontId="29" fillId="7" borderId="43" xfId="4" applyFont="1" applyFill="1" applyBorder="1" applyAlignment="1">
      <alignment horizontal="center" vertical="center" wrapText="1"/>
    </xf>
    <xf numFmtId="0" fontId="29" fillId="7" borderId="11" xfId="4" applyFont="1" applyFill="1" applyBorder="1" applyAlignment="1">
      <alignment horizontal="left" vertical="center" wrapText="1"/>
    </xf>
    <xf numFmtId="0" fontId="29" fillId="7" borderId="11" xfId="4" applyFont="1" applyFill="1" applyBorder="1" applyAlignment="1">
      <alignment horizontal="center" vertical="center" wrapText="1"/>
    </xf>
    <xf numFmtId="10" fontId="29" fillId="7" borderId="11" xfId="5" applyNumberFormat="1" applyFont="1" applyFill="1" applyBorder="1" applyAlignment="1">
      <alignment horizontal="center" vertical="center" wrapText="1"/>
    </xf>
    <xf numFmtId="164" fontId="29" fillId="7" borderId="11" xfId="5" applyNumberFormat="1" applyFont="1" applyFill="1" applyBorder="1" applyAlignment="1">
      <alignment horizontal="center" vertical="center" wrapText="1"/>
    </xf>
    <xf numFmtId="14" fontId="29" fillId="7" borderId="37" xfId="4" applyNumberFormat="1" applyFont="1" applyFill="1" applyBorder="1" applyAlignment="1">
      <alignment horizontal="center" vertical="center" wrapText="1"/>
    </xf>
    <xf numFmtId="0" fontId="29" fillId="7" borderId="11" xfId="1" applyNumberFormat="1" applyFont="1" applyFill="1" applyBorder="1" applyAlignment="1">
      <alignment horizontal="center" vertical="center" wrapText="1"/>
    </xf>
    <xf numFmtId="9" fontId="29" fillId="7" borderId="11" xfId="3" applyFont="1" applyFill="1" applyBorder="1" applyAlignment="1">
      <alignment horizontal="center" vertical="center" wrapText="1"/>
    </xf>
    <xf numFmtId="4" fontId="29" fillId="7" borderId="44" xfId="4" applyNumberFormat="1" applyFont="1" applyFill="1" applyBorder="1" applyAlignment="1">
      <alignment horizontal="center" vertical="center" wrapText="1"/>
    </xf>
    <xf numFmtId="0" fontId="29" fillId="2" borderId="34" xfId="0" applyFont="1" applyFill="1" applyBorder="1" applyAlignment="1">
      <alignment vertical="center" wrapText="1"/>
    </xf>
    <xf numFmtId="0" fontId="29" fillId="2" borderId="0" xfId="0" applyFont="1" applyFill="1" applyBorder="1" applyAlignment="1">
      <alignment horizontal="left" vertical="center" wrapText="1"/>
    </xf>
    <xf numFmtId="0" fontId="29" fillId="2" borderId="0" xfId="0" applyFont="1" applyFill="1" applyBorder="1" applyAlignment="1">
      <alignment vertical="center" wrapText="1"/>
    </xf>
    <xf numFmtId="44" fontId="29" fillId="2" borderId="0" xfId="2" applyNumberFormat="1" applyFont="1" applyFill="1" applyBorder="1" applyAlignment="1">
      <alignment vertical="center" wrapText="1"/>
    </xf>
    <xf numFmtId="0" fontId="29" fillId="2" borderId="35" xfId="0" applyFont="1" applyFill="1" applyBorder="1" applyAlignment="1">
      <alignment vertical="center" wrapText="1"/>
    </xf>
    <xf numFmtId="0" fontId="29" fillId="2" borderId="41" xfId="0" applyFont="1" applyFill="1" applyBorder="1" applyAlignment="1">
      <alignment vertical="center" wrapText="1"/>
    </xf>
    <xf numFmtId="0" fontId="29" fillId="2" borderId="42" xfId="0" applyFont="1" applyFill="1" applyBorder="1" applyAlignment="1">
      <alignment horizontal="left" vertical="center" wrapText="1"/>
    </xf>
    <xf numFmtId="0" fontId="29" fillId="2" borderId="42" xfId="0" applyFont="1" applyFill="1" applyBorder="1" applyAlignment="1">
      <alignment vertical="center" wrapText="1"/>
    </xf>
    <xf numFmtId="0" fontId="29" fillId="2" borderId="45" xfId="0" applyFont="1" applyFill="1" applyBorder="1" applyAlignment="1">
      <alignment vertical="center" wrapText="1"/>
    </xf>
    <xf numFmtId="0" fontId="29" fillId="7" borderId="76" xfId="4" applyFont="1" applyFill="1" applyBorder="1" applyAlignment="1">
      <alignment horizontal="center" vertical="center" wrapText="1"/>
    </xf>
    <xf numFmtId="0" fontId="29" fillId="7" borderId="28" xfId="4" applyFont="1" applyFill="1" applyBorder="1" applyAlignment="1">
      <alignment horizontal="left" vertical="center" wrapText="1"/>
    </xf>
    <xf numFmtId="0" fontId="29" fillId="7" borderId="28" xfId="4"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42" xfId="0" applyFont="1" applyFill="1" applyBorder="1" applyAlignment="1">
      <alignment horizontal="center" vertical="center" wrapText="1"/>
    </xf>
    <xf numFmtId="44" fontId="29" fillId="0" borderId="0" xfId="0" applyNumberFormat="1" applyFont="1"/>
    <xf numFmtId="0" fontId="15" fillId="9" borderId="66" xfId="0" applyFont="1" applyFill="1" applyBorder="1" applyAlignment="1">
      <alignment horizontal="center"/>
    </xf>
    <xf numFmtId="0" fontId="15" fillId="9" borderId="67" xfId="0" applyFont="1" applyFill="1" applyBorder="1" applyAlignment="1">
      <alignment horizontal="center"/>
    </xf>
    <xf numFmtId="0" fontId="14" fillId="2" borderId="0" xfId="0" applyFont="1" applyFill="1" applyAlignment="1">
      <alignment horizontal="center"/>
    </xf>
    <xf numFmtId="0" fontId="13" fillId="2" borderId="28" xfId="0" applyFont="1" applyFill="1" applyBorder="1" applyAlignment="1">
      <alignment horizontal="center" vertical="center" wrapText="1"/>
    </xf>
    <xf numFmtId="0" fontId="4" fillId="11" borderId="77" xfId="0" applyFont="1" applyFill="1" applyBorder="1" applyAlignment="1">
      <alignment horizontal="center" vertical="center" wrapText="1"/>
    </xf>
    <xf numFmtId="0" fontId="4" fillId="11" borderId="26" xfId="0" applyFont="1" applyFill="1" applyBorder="1" applyAlignment="1">
      <alignment horizontal="center" vertical="center" wrapText="1"/>
    </xf>
    <xf numFmtId="0" fontId="4" fillId="11" borderId="28" xfId="0" applyFont="1" applyFill="1" applyBorder="1" applyAlignment="1">
      <alignment horizontal="center" vertical="center" wrapText="1"/>
    </xf>
    <xf numFmtId="0" fontId="4" fillId="0" borderId="77" xfId="0" applyFont="1" applyBorder="1" applyAlignment="1">
      <alignment horizontal="center" vertical="top"/>
    </xf>
    <xf numFmtId="0" fontId="4" fillId="0" borderId="26" xfId="0" applyFont="1" applyBorder="1" applyAlignment="1">
      <alignment horizontal="center" vertical="top"/>
    </xf>
    <xf numFmtId="0" fontId="18" fillId="0" borderId="0" xfId="7" applyFont="1" applyAlignment="1">
      <alignment horizontal="center"/>
    </xf>
    <xf numFmtId="0" fontId="30" fillId="4" borderId="5" xfId="0" applyFont="1" applyFill="1" applyBorder="1" applyAlignment="1">
      <alignment horizontal="center" vertical="center" wrapText="1"/>
    </xf>
    <xf numFmtId="0" fontId="30" fillId="4" borderId="10" xfId="0" applyFont="1" applyFill="1" applyBorder="1" applyAlignment="1">
      <alignment horizontal="center" vertical="center" wrapText="1"/>
    </xf>
    <xf numFmtId="44" fontId="30" fillId="4" borderId="5" xfId="2" applyNumberFormat="1" applyFont="1" applyFill="1" applyBorder="1" applyAlignment="1">
      <alignment horizontal="center" vertical="center" wrapText="1"/>
    </xf>
    <xf numFmtId="44" fontId="30" fillId="4" borderId="10" xfId="2" applyNumberFormat="1"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9" xfId="0" applyFont="1" applyFill="1" applyBorder="1" applyAlignment="1">
      <alignment horizontal="center" vertical="center" wrapText="1"/>
    </xf>
    <xf numFmtId="9" fontId="29" fillId="7" borderId="26" xfId="3" applyFont="1" applyFill="1" applyBorder="1" applyAlignment="1">
      <alignment horizontal="center" vertical="center" wrapText="1"/>
    </xf>
    <xf numFmtId="9" fontId="29" fillId="7" borderId="28" xfId="3" applyFont="1" applyFill="1" applyBorder="1" applyAlignment="1">
      <alignment horizontal="center" vertical="center" wrapText="1"/>
    </xf>
    <xf numFmtId="4" fontId="29" fillId="0" borderId="27" xfId="4" applyNumberFormat="1" applyFont="1" applyBorder="1" applyAlignment="1">
      <alignment horizontal="center" vertical="center" wrapText="1"/>
    </xf>
    <xf numFmtId="4" fontId="29" fillId="0" borderId="29" xfId="4" applyNumberFormat="1" applyFont="1" applyBorder="1" applyAlignment="1">
      <alignment horizontal="center" vertical="center" wrapText="1"/>
    </xf>
    <xf numFmtId="15" fontId="29" fillId="5" borderId="25" xfId="4" applyNumberFormat="1" applyFont="1" applyFill="1" applyBorder="1" applyAlignment="1">
      <alignment horizontal="center" vertical="center" wrapText="1"/>
    </xf>
    <xf numFmtId="15" fontId="29" fillId="5" borderId="10" xfId="4" applyNumberFormat="1" applyFont="1" applyFill="1" applyBorder="1" applyAlignment="1">
      <alignment horizontal="center" vertical="center" wrapText="1"/>
    </xf>
    <xf numFmtId="44" fontId="29" fillId="6" borderId="25" xfId="2" applyNumberFormat="1" applyFont="1" applyFill="1" applyBorder="1" applyAlignment="1">
      <alignment horizontal="center" vertical="center" wrapText="1"/>
    </xf>
    <xf numFmtId="44" fontId="29" fillId="6" borderId="10" xfId="2" applyNumberFormat="1" applyFont="1" applyFill="1" applyBorder="1" applyAlignment="1">
      <alignment horizontal="center" vertical="center" wrapText="1"/>
    </xf>
    <xf numFmtId="44" fontId="30" fillId="6" borderId="25" xfId="2" applyNumberFormat="1" applyFont="1" applyFill="1" applyBorder="1" applyAlignment="1">
      <alignment horizontal="center" vertical="center" wrapText="1"/>
    </xf>
    <xf numFmtId="44" fontId="30" fillId="6" borderId="10" xfId="2" applyNumberFormat="1" applyFont="1" applyFill="1" applyBorder="1" applyAlignment="1">
      <alignment horizontal="center" vertical="center" wrapText="1"/>
    </xf>
    <xf numFmtId="3" fontId="29" fillId="4" borderId="25" xfId="4" applyNumberFormat="1" applyFont="1" applyFill="1" applyBorder="1" applyAlignment="1">
      <alignment horizontal="center" vertical="center" wrapText="1"/>
    </xf>
    <xf numFmtId="3" fontId="29" fillId="4" borderId="10" xfId="4" applyNumberFormat="1" applyFont="1" applyFill="1" applyBorder="1" applyAlignment="1">
      <alignment horizontal="center" vertical="center" wrapText="1"/>
    </xf>
    <xf numFmtId="3" fontId="29" fillId="6" borderId="26" xfId="4" applyNumberFormat="1" applyFont="1" applyFill="1" applyBorder="1" applyAlignment="1">
      <alignment horizontal="center" vertical="center" wrapText="1"/>
    </xf>
    <xf numFmtId="3" fontId="29" fillId="6" borderId="10" xfId="4" applyNumberFormat="1" applyFont="1" applyFill="1" applyBorder="1" applyAlignment="1">
      <alignment horizontal="center" vertical="center" wrapText="1"/>
    </xf>
    <xf numFmtId="0" fontId="29" fillId="5" borderId="24" xfId="4" applyFont="1" applyFill="1" applyBorder="1" applyAlignment="1">
      <alignment horizontal="center" vertical="center" wrapText="1"/>
    </xf>
    <xf numFmtId="0" fontId="29" fillId="5" borderId="9" xfId="4" applyFont="1" applyFill="1" applyBorder="1" applyAlignment="1">
      <alignment horizontal="center" vertical="center" wrapText="1"/>
    </xf>
    <xf numFmtId="0" fontId="29" fillId="5" borderId="25" xfId="4" applyFont="1" applyFill="1" applyBorder="1" applyAlignment="1">
      <alignment horizontal="center" vertical="center" wrapText="1"/>
    </xf>
    <xf numFmtId="0" fontId="29" fillId="5" borderId="10" xfId="4" applyFont="1" applyFill="1" applyBorder="1" applyAlignment="1">
      <alignment horizontal="center" vertical="center" wrapText="1"/>
    </xf>
    <xf numFmtId="9" fontId="29" fillId="5" borderId="25" xfId="5" applyFont="1" applyFill="1" applyBorder="1" applyAlignment="1">
      <alignment horizontal="center" vertical="center" wrapText="1"/>
    </xf>
    <xf numFmtId="9" fontId="29" fillId="5" borderId="10" xfId="5" applyFont="1" applyFill="1" applyBorder="1" applyAlignment="1">
      <alignment horizontal="center" vertical="center" wrapText="1"/>
    </xf>
    <xf numFmtId="164" fontId="29" fillId="5" borderId="25" xfId="5" applyNumberFormat="1" applyFont="1" applyFill="1" applyBorder="1" applyAlignment="1">
      <alignment horizontal="center" vertical="center" wrapText="1"/>
    </xf>
    <xf numFmtId="164" fontId="29" fillId="5" borderId="10" xfId="5" applyNumberFormat="1"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30" fillId="4" borderId="75" xfId="0" applyFont="1" applyFill="1" applyBorder="1" applyAlignment="1">
      <alignment horizontal="center" vertical="center" wrapText="1"/>
    </xf>
    <xf numFmtId="0" fontId="30" fillId="4" borderId="26" xfId="0" applyFont="1" applyFill="1" applyBorder="1" applyAlignment="1">
      <alignment horizontal="center" vertical="center" wrapText="1"/>
    </xf>
    <xf numFmtId="0" fontId="29" fillId="2" borderId="33" xfId="0" applyFont="1" applyFill="1" applyBorder="1" applyAlignment="1">
      <alignment horizontal="center" vertical="center" wrapText="1"/>
    </xf>
    <xf numFmtId="3" fontId="6" fillId="2" borderId="37" xfId="0" applyNumberFormat="1" applyFont="1" applyFill="1" applyBorder="1" applyAlignment="1">
      <alignment horizontal="center" vertical="center"/>
    </xf>
    <xf numFmtId="3" fontId="6" fillId="2" borderId="33" xfId="0" applyNumberFormat="1" applyFont="1" applyFill="1" applyBorder="1" applyAlignment="1">
      <alignment horizontal="center" vertical="center"/>
    </xf>
    <xf numFmtId="3" fontId="6" fillId="2" borderId="11" xfId="0" applyNumberFormat="1" applyFont="1" applyFill="1" applyBorder="1" applyAlignment="1">
      <alignment horizontal="center" vertical="center"/>
    </xf>
    <xf numFmtId="3" fontId="6" fillId="2" borderId="20" xfId="0" applyNumberFormat="1" applyFont="1" applyFill="1" applyBorder="1" applyAlignment="1">
      <alignment horizontal="center" vertical="center"/>
    </xf>
    <xf numFmtId="3" fontId="6" fillId="2" borderId="22" xfId="0" applyNumberFormat="1" applyFont="1" applyFill="1" applyBorder="1" applyAlignment="1">
      <alignment horizontal="center" vertical="center"/>
    </xf>
    <xf numFmtId="3" fontId="6" fillId="2" borderId="46" xfId="0" applyNumberFormat="1" applyFont="1" applyFill="1" applyBorder="1" applyAlignment="1">
      <alignment horizontal="center" vertical="center"/>
    </xf>
    <xf numFmtId="1" fontId="6" fillId="2" borderId="91" xfId="0" applyNumberFormat="1" applyFont="1" applyFill="1" applyBorder="1" applyAlignment="1">
      <alignment horizontal="center" vertical="center"/>
    </xf>
    <xf numFmtId="1" fontId="6" fillId="2" borderId="26" xfId="0" applyNumberFormat="1" applyFont="1" applyFill="1" applyBorder="1" applyAlignment="1">
      <alignment horizontal="center" vertical="center"/>
    </xf>
    <xf numFmtId="1" fontId="6" fillId="2" borderId="10" xfId="0" applyNumberFormat="1" applyFont="1" applyFill="1" applyBorder="1" applyAlignment="1">
      <alignment horizontal="center" vertical="center"/>
    </xf>
    <xf numFmtId="1" fontId="6" fillId="2" borderId="37" xfId="0" applyNumberFormat="1" applyFont="1" applyFill="1" applyBorder="1" applyAlignment="1">
      <alignment horizontal="center" vertical="center"/>
    </xf>
    <xf numFmtId="1" fontId="6" fillId="2" borderId="33" xfId="0" applyNumberFormat="1" applyFont="1" applyFill="1" applyBorder="1" applyAlignment="1">
      <alignment horizontal="center" vertical="center"/>
    </xf>
    <xf numFmtId="1" fontId="6" fillId="2" borderId="11" xfId="0" applyNumberFormat="1" applyFont="1" applyFill="1" applyBorder="1" applyAlignment="1">
      <alignment horizontal="center" vertical="center"/>
    </xf>
    <xf numFmtId="4" fontId="0" fillId="2" borderId="0" xfId="0" applyNumberFormat="1" applyFont="1" applyFill="1" applyAlignment="1">
      <alignment horizontal="center" vertical="center" wrapText="1"/>
    </xf>
    <xf numFmtId="0" fontId="4" fillId="4" borderId="33" xfId="0" applyFont="1" applyFill="1" applyBorder="1" applyAlignment="1">
      <alignment horizontal="center" vertical="center" wrapText="1"/>
    </xf>
    <xf numFmtId="0" fontId="0" fillId="16" borderId="33" xfId="0" applyFont="1" applyFill="1" applyBorder="1" applyAlignment="1">
      <alignment horizontal="center" textRotation="90" wrapText="1"/>
    </xf>
    <xf numFmtId="0" fontId="0" fillId="2" borderId="0" xfId="0" applyFont="1" applyFill="1" applyAlignment="1">
      <alignment horizontal="center" vertical="center" wrapText="1"/>
    </xf>
    <xf numFmtId="0" fontId="26" fillId="2" borderId="33" xfId="0" applyFont="1" applyFill="1" applyBorder="1" applyAlignment="1">
      <alignment horizontal="left" vertical="center" wrapText="1"/>
    </xf>
    <xf numFmtId="0" fontId="0" fillId="17" borderId="33" xfId="0" applyFont="1" applyFill="1" applyBorder="1" applyAlignment="1">
      <alignment horizontal="center" textRotation="90" wrapText="1"/>
    </xf>
    <xf numFmtId="0" fontId="0" fillId="2" borderId="0" xfId="0" applyFont="1" applyFill="1" applyBorder="1" applyAlignment="1">
      <alignment horizontal="center" vertical="center" textRotation="90" wrapText="1"/>
    </xf>
    <xf numFmtId="0" fontId="26" fillId="2" borderId="0" xfId="0" applyFont="1" applyFill="1" applyBorder="1" applyAlignment="1">
      <alignment horizontal="left" vertical="center" wrapText="1"/>
    </xf>
    <xf numFmtId="0" fontId="25" fillId="2" borderId="0" xfId="0" applyFont="1" applyFill="1" applyAlignment="1">
      <alignment horizontal="center" vertical="center" wrapText="1"/>
    </xf>
    <xf numFmtId="9" fontId="4" fillId="4" borderId="33" xfId="0" applyNumberFormat="1" applyFont="1" applyFill="1" applyBorder="1" applyAlignment="1">
      <alignment horizontal="center" vertical="center" wrapText="1"/>
    </xf>
  </cellXfs>
  <cellStyles count="8">
    <cellStyle name="Millares" xfId="1" builtinId="3"/>
    <cellStyle name="Millares 2" xfId="6"/>
    <cellStyle name="Moneda" xfId="2" builtinId="4"/>
    <cellStyle name="Normal" xfId="0" builtinId="0"/>
    <cellStyle name="Normal 2" xfId="4"/>
    <cellStyle name="Normal 2 2" xfId="7"/>
    <cellStyle name="Porcentaje" xfId="3" builtinId="5"/>
    <cellStyle name="Porcentual 2" xfId="5"/>
  </cellStyles>
  <dxfs count="1079">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color auto="1"/>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color theme="1"/>
      </font>
      <fill>
        <patternFill>
          <bgColor rgb="FFD1FFD1"/>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color theme="1"/>
      </font>
      <fill>
        <patternFill>
          <bgColor rgb="FFD1FFD1"/>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color theme="1"/>
      </font>
      <fill>
        <patternFill>
          <bgColor rgb="FFD1FFD1"/>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color theme="1"/>
      </font>
      <fill>
        <patternFill>
          <bgColor rgb="FFD1FFD1"/>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color auto="1"/>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color theme="1"/>
      </font>
      <fill>
        <patternFill>
          <bgColor rgb="FFD1FFD1"/>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color auto="1"/>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color theme="1"/>
      </font>
      <fill>
        <patternFill>
          <bgColor rgb="FFD1FFD1"/>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b/>
        <i val="0"/>
        <color auto="1"/>
      </font>
      <fill>
        <patternFill>
          <bgColor theme="0"/>
        </patternFill>
      </fill>
    </dxf>
    <dxf>
      <font>
        <b/>
        <i val="0"/>
        <color auto="1"/>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color auto="1"/>
        <name val="Cambria"/>
        <scheme val="none"/>
      </font>
      <fill>
        <patternFill>
          <bgColor rgb="FFD0C5DD"/>
        </patternFill>
      </fill>
    </dxf>
    <dxf>
      <font>
        <b/>
        <i val="0"/>
      </font>
      <fill>
        <patternFill>
          <bgColor theme="0"/>
        </patternFill>
      </fill>
    </dxf>
    <dxf>
      <font>
        <b/>
        <i val="0"/>
      </font>
      <fill>
        <patternFill>
          <bgColor theme="0"/>
        </patternFill>
      </fill>
    </dxf>
    <dxf>
      <font>
        <color auto="1"/>
        <name val="Cambria"/>
        <scheme val="none"/>
      </font>
      <fill>
        <patternFill>
          <bgColor rgb="FFD0C5DD"/>
        </patternFill>
      </fill>
    </dxf>
    <dxf>
      <font>
        <b/>
        <i val="0"/>
        <color theme="1"/>
      </font>
      <fill>
        <patternFill>
          <bgColor rgb="FFD1FFD1"/>
        </patternFill>
      </fill>
    </dxf>
    <dxf>
      <font>
        <b/>
        <i val="0"/>
      </font>
      <fill>
        <patternFill>
          <bgColor theme="0"/>
        </patternFill>
      </fill>
    </dxf>
    <dxf>
      <font>
        <color auto="1"/>
        <name val="Cambria"/>
        <scheme val="none"/>
      </font>
      <fill>
        <patternFill>
          <bgColor rgb="FFD0C5D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VA3_ANI\AppData\Local\Temp\EVALUACION%20OFERTA%20No.%2008%20%20VJ-VE-CM-010-2013%20-%20AEROPU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FRODR~1\AppData\Local\Temp\VJ-VGC-CM-2014%20-%20Centronor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UARIO\AppData\Local\Microsoft\Windows\INetCache\IE\0FGC9Z1Q\Cuadros%20de%20evaluaci&#243;n%2020140723\Matriz%20Evaluaci&#243;n%20T&#233;cnica%205%20-%206%20-%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USUARIO\AppData\Local\Microsoft\Windows\INetCache\IE\0FGC9Z1Q\Cuadros%20de%20evaluaci&#243;n%2020140723\Matriz%20Evaluaci&#243;n%20T&#233;cnica%2011%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USUARIO\AppData\Local\Microsoft\Windows\INetCache\IE\0FGC9Z1Q\Cuadros%20de%20evaluaci&#243;n%2020140723\Matriz%20Evaluaci&#243;n%20T&#233;cnica%201%20-%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ANI\AppData\Local\Temp\DIRINFRA-027-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LISTA PROPONENTES"/>
      <sheetName val="PRESUPUESTOS"/>
      <sheetName val="PROPONENTES"/>
      <sheetName val="KRC"/>
      <sheetName val="EXPER.GRAL"/>
      <sheetName val="EXPER.GRAL-CUANT"/>
      <sheetName val="RESUMEN EXP. GENERAL"/>
      <sheetName val="EXP.ESPECIFICA (2)"/>
      <sheetName val="EXP.ESPECIFICA"/>
      <sheetName val="RES. ESPECIFICA"/>
      <sheetName val="datos"/>
      <sheetName val="DEPENDENCIAS"/>
      <sheetName val="Resumen de profesionales"/>
      <sheetName val="SMLM"/>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LISTA PROPONENTES"/>
      <sheetName val="PRESUPUESTOS"/>
      <sheetName val="PROPONENTES"/>
      <sheetName val="KRC"/>
      <sheetName val="EXPER.GRAL"/>
      <sheetName val="RESUMEN EXP. GENERAL"/>
      <sheetName val="EXP.ESPECIFICA (2)"/>
      <sheetName val="EXP.ESPECIFICA"/>
      <sheetName val="RES. ESPECIFICA"/>
      <sheetName val="datos"/>
      <sheetName val="DEPENDENCIAS"/>
      <sheetName val="Resumen de profesionales"/>
      <sheetName val="SMLM"/>
    </sheetNames>
    <sheetDataSet>
      <sheetData sheetId="0">
        <row r="3">
          <cell r="B3" t="str">
            <v>VICEPRESIDENCIA DE ESTRUCTURACIÓN</v>
          </cell>
        </row>
        <row r="6">
          <cell r="B6" t="str">
            <v>VJ-VE-CM-001-2014</v>
          </cell>
        </row>
        <row r="7">
          <cell r="B7" t="str">
            <v>Interventoría integral del Contrato de Concesión, que incluye pero no se limita a la interventoría financiera, administrativa, técnica, legal, operativa, ambiental y de seguridad, del contrato No. 8000011OK-2008, cuyo objeto es  “La Concesión para la administración, operación, explotación comercial, adecuación, modernización y mantenimiento de los aeropuertos Olaya Herrera (Medellín), José María Córdova (Rionegro), El Caraño (Quibdó), Los Garzones (Montería), Antonio Roldán Betancourt (Carepa) y las Brujas (Corozal)”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B2" t="str">
            <v>DIRECCIÓN DE INFRAESTRUCTURA</v>
          </cell>
          <cell r="I2" t="str">
            <v>CONSORCIO</v>
          </cell>
        </row>
        <row r="3">
          <cell r="I3" t="str">
            <v>UNIÓN TEMPORAL</v>
          </cell>
        </row>
        <row r="4">
          <cell r="I4" t="str">
            <v>INTERESADO PERSONA NATURAL O JURIDICA</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quisitos"/>
      <sheetName val="Proponentes"/>
      <sheetName val="E Genreal"/>
      <sheetName val="E Específica"/>
      <sheetName val="SMLM"/>
      <sheetName val="Anexo conversiones"/>
      <sheetName val="IQY Serie historica"/>
      <sheetName val="EURODOLAR"/>
    </sheetNames>
    <sheetDataSet>
      <sheetData sheetId="0" refreshError="1"/>
      <sheetData sheetId="1">
        <row r="3">
          <cell r="H3">
            <v>4632514805</v>
          </cell>
        </row>
        <row r="6">
          <cell r="H6">
            <v>4632514805</v>
          </cell>
        </row>
        <row r="7">
          <cell r="H7">
            <v>2362582550.5500002</v>
          </cell>
        </row>
      </sheetData>
      <sheetData sheetId="2" refreshError="1"/>
      <sheetData sheetId="3" refreshError="1"/>
      <sheetData sheetId="4" refreshError="1"/>
      <sheetData sheetId="5">
        <row r="14">
          <cell r="H14">
            <v>616000</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quisitos"/>
      <sheetName val="Proponentes"/>
      <sheetName val="Resumen"/>
      <sheetName val="E Gal  Oferta 11"/>
      <sheetName val="E EspF 11"/>
      <sheetName val="E Gal oferta 12"/>
      <sheetName val="E EspF 12"/>
      <sheetName val="SMLM"/>
      <sheetName val="IQY Serie historica"/>
      <sheetName val="Anexo conversiones"/>
      <sheetName val="EURODOLAR"/>
      <sheetName val="Hoja7"/>
    </sheetNames>
    <sheetDataSet>
      <sheetData sheetId="0" refreshError="1"/>
      <sheetData sheetId="1">
        <row r="2">
          <cell r="H2">
            <v>616000</v>
          </cell>
        </row>
        <row r="3">
          <cell r="H3">
            <v>4632514805</v>
          </cell>
        </row>
        <row r="6">
          <cell r="H6">
            <v>4632514805</v>
          </cell>
        </row>
        <row r="7">
          <cell r="H7">
            <v>832000000</v>
          </cell>
        </row>
        <row r="8">
          <cell r="H8">
            <v>2362582550.5500002</v>
          </cell>
        </row>
        <row r="10">
          <cell r="I10">
            <v>1350.6493506493507</v>
          </cell>
        </row>
      </sheetData>
      <sheetData sheetId="2"/>
      <sheetData sheetId="3" refreshError="1"/>
      <sheetData sheetId="4"/>
      <sheetData sheetId="5" refreshError="1"/>
      <sheetData sheetId="6" refreshError="1"/>
      <sheetData sheetId="7" refreshError="1"/>
      <sheetData sheetId="8">
        <row r="14">
          <cell r="H14">
            <v>616000</v>
          </cell>
        </row>
      </sheetData>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quisitos"/>
      <sheetName val="Proponentes"/>
      <sheetName val="Resumen"/>
      <sheetName val="E Gal  Oferta 1"/>
      <sheetName val="E EspF 1"/>
      <sheetName val="E Gral Oferta 2"/>
      <sheetName val="E EspF 2"/>
      <sheetName val="SMLM"/>
      <sheetName val="Anexo conversiones"/>
      <sheetName val="IQY Serie historica"/>
      <sheetName val="EURODOLAR"/>
      <sheetName val="Hoja7"/>
    </sheetNames>
    <sheetDataSet>
      <sheetData sheetId="0" refreshError="1"/>
      <sheetData sheetId="1">
        <row r="6">
          <cell r="H6">
            <v>4632514805</v>
          </cell>
        </row>
        <row r="8">
          <cell r="H8">
            <v>832000000</v>
          </cell>
        </row>
      </sheetData>
      <sheetData sheetId="2"/>
      <sheetData sheetId="3" refreshError="1"/>
      <sheetData sheetId="4"/>
      <sheetData sheetId="5">
        <row r="21">
          <cell r="F21">
            <v>900</v>
          </cell>
        </row>
      </sheetData>
      <sheetData sheetId="6" refreshError="1"/>
      <sheetData sheetId="7" refreshError="1"/>
      <sheetData sheetId="8">
        <row r="14">
          <cell r="H14">
            <v>616000</v>
          </cell>
        </row>
      </sheetData>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S+PERSONAL"/>
      <sheetName val="PROPONENTES"/>
      <sheetName val="KRC"/>
      <sheetName val="EXPER.GRAL-PRECAL"/>
      <sheetName val="CAP-OPERATIVA"/>
      <sheetName val="CAP ADMIN."/>
      <sheetName val="RESUMEN1"/>
      <sheetName val="RESUMEN"/>
      <sheetName val="SMLM"/>
      <sheetName val="NOTAS"/>
      <sheetName val="DATOS"/>
      <sheetName val="LISTAS"/>
    </sheetNames>
    <sheetDataSet>
      <sheetData sheetId="0">
        <row r="1">
          <cell r="B1" t="str">
            <v>MINISTERIO DE TRANSPORTE</v>
          </cell>
        </row>
      </sheetData>
      <sheetData sheetId="1">
        <row r="14">
          <cell r="C14">
            <v>1</v>
          </cell>
        </row>
      </sheetData>
      <sheetData sheetId="2"/>
      <sheetData sheetId="3">
        <row r="14">
          <cell r="P14">
            <v>1</v>
          </cell>
        </row>
      </sheetData>
      <sheetData sheetId="4"/>
      <sheetData sheetId="5"/>
      <sheetData sheetId="6"/>
      <sheetData sheetId="7"/>
      <sheetData sheetId="8">
        <row r="17">
          <cell r="G17" t="str">
            <v>VÁLIDO</v>
          </cell>
        </row>
        <row r="18">
          <cell r="G18" t="str">
            <v>NO VÁLIDO</v>
          </cell>
        </row>
      </sheetData>
      <sheetData sheetId="9"/>
      <sheetData sheetId="10"/>
      <sheetData sheetId="11">
        <row r="2">
          <cell r="B2" t="str">
            <v>DIRECCIÓN GENERAL - OFICINA DE PREVENCIÓN Y ATENCIÓN DE EMERGENCIAS</v>
          </cell>
          <cell r="D2" t="str">
            <v>PROFESIONAL ESPECIALISTA CATEGORIA 2</v>
          </cell>
          <cell r="E2" t="str">
            <v>ECONOMISTA</v>
          </cell>
        </row>
        <row r="3">
          <cell r="D3" t="str">
            <v>PROFESIONAL CATEGORIA 3</v>
          </cell>
          <cell r="E3" t="str">
            <v>ING. ELECTRONICO</v>
          </cell>
        </row>
        <row r="4">
          <cell r="D4" t="str">
            <v>PROFESIONAL ESPECIALISTA CATEGORIA 3</v>
          </cell>
          <cell r="E4" t="str">
            <v>ECOLOGO</v>
          </cell>
        </row>
        <row r="5">
          <cell r="D5" t="str">
            <v>PROFESIONAL CATEGORIA 4</v>
          </cell>
          <cell r="E5" t="str">
            <v>ING. AMBIENTAL</v>
          </cell>
        </row>
        <row r="6">
          <cell r="E6" t="str">
            <v>ING. CIVIL</v>
          </cell>
        </row>
        <row r="7">
          <cell r="E7" t="str">
            <v>ING. DE PETROLEOS</v>
          </cell>
        </row>
        <row r="8">
          <cell r="E8" t="str">
            <v>ING. DE SISTEMAS</v>
          </cell>
        </row>
        <row r="9">
          <cell r="E9" t="str">
            <v>ING. DE VIAS Y TRANSPORTE</v>
          </cell>
        </row>
        <row r="10">
          <cell r="E10" t="str">
            <v>ING. ELECTRICO</v>
          </cell>
        </row>
        <row r="11">
          <cell r="E11" t="str">
            <v>ING. ELECTRONICA</v>
          </cell>
        </row>
        <row r="12">
          <cell r="E12" t="str">
            <v>ING. FISICA</v>
          </cell>
        </row>
        <row r="13">
          <cell r="E13" t="str">
            <v>ING. CIVIL DE INDUSTRIAS</v>
          </cell>
        </row>
        <row r="14">
          <cell r="E14" t="str">
            <v>ING. GEOLOGO</v>
          </cell>
        </row>
        <row r="15">
          <cell r="E15" t="str">
            <v>ING. INDUSTRIAL</v>
          </cell>
        </row>
        <row r="16">
          <cell r="E16" t="str">
            <v>ING. MECANICO</v>
          </cell>
        </row>
        <row r="17">
          <cell r="E17" t="str">
            <v>ADMINISTRADOR</v>
          </cell>
        </row>
        <row r="18">
          <cell r="E18" t="str">
            <v>ING. QUIMICO</v>
          </cell>
        </row>
        <row r="19">
          <cell r="E19" t="str">
            <v>ABOGADO</v>
          </cell>
        </row>
        <row r="20">
          <cell r="E20" t="str">
            <v>OTRO</v>
          </cell>
        </row>
      </sheetData>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7"/>
  <sheetViews>
    <sheetView topLeftCell="A10" workbookViewId="0">
      <selection activeCell="E19" sqref="E19"/>
    </sheetView>
  </sheetViews>
  <sheetFormatPr baseColWidth="10" defaultColWidth="11.42578125" defaultRowHeight="14.25" x14ac:dyDescent="0.2"/>
  <cols>
    <col min="1" max="1" width="11.42578125" style="25"/>
    <col min="2" max="2" width="3.28515625" style="25" customWidth="1"/>
    <col min="3" max="3" width="74.7109375" style="25" customWidth="1"/>
    <col min="4" max="4" width="4.85546875" style="25" bestFit="1" customWidth="1"/>
    <col min="5" max="5" width="21.5703125" style="25" customWidth="1"/>
    <col min="6" max="16384" width="11.42578125" style="25"/>
  </cols>
  <sheetData>
    <row r="2" spans="1:4" ht="14.25" customHeight="1" x14ac:dyDescent="0.25">
      <c r="B2" s="504" t="s">
        <v>0</v>
      </c>
      <c r="C2" s="504"/>
      <c r="D2" s="504"/>
    </row>
    <row r="3" spans="1:4" ht="14.25" customHeight="1" x14ac:dyDescent="0.25">
      <c r="B3" s="504" t="s">
        <v>1</v>
      </c>
      <c r="C3" s="504"/>
      <c r="D3" s="504"/>
    </row>
    <row r="5" spans="1:4" ht="15" x14ac:dyDescent="0.25">
      <c r="B5" s="504" t="s">
        <v>2</v>
      </c>
      <c r="C5" s="504"/>
      <c r="D5" s="504"/>
    </row>
    <row r="6" spans="1:4" ht="117.75" customHeight="1" x14ac:dyDescent="0.2">
      <c r="B6" s="505" t="s">
        <v>3</v>
      </c>
      <c r="C6" s="505"/>
      <c r="D6" s="505"/>
    </row>
    <row r="7" spans="1:4" ht="14.25" customHeight="1" x14ac:dyDescent="0.25">
      <c r="B7" s="504" t="s">
        <v>4</v>
      </c>
      <c r="C7" s="504"/>
      <c r="D7" s="504"/>
    </row>
    <row r="8" spans="1:4" ht="15" x14ac:dyDescent="0.25">
      <c r="B8" s="504" t="s">
        <v>5</v>
      </c>
      <c r="C8" s="504"/>
      <c r="D8" s="504"/>
    </row>
    <row r="9" spans="1:4" x14ac:dyDescent="0.2">
      <c r="B9" s="26"/>
      <c r="C9" s="26"/>
      <c r="D9" s="26"/>
    </row>
    <row r="10" spans="1:4" ht="15.75" thickBot="1" x14ac:dyDescent="0.3">
      <c r="B10" s="502" t="s">
        <v>6</v>
      </c>
      <c r="C10" s="503"/>
      <c r="D10" s="27" t="s">
        <v>7</v>
      </c>
    </row>
    <row r="11" spans="1:4" ht="15.75" thickTop="1" x14ac:dyDescent="0.25">
      <c r="A11" s="28"/>
      <c r="B11" s="29">
        <v>1</v>
      </c>
      <c r="C11" s="30" t="s">
        <v>8</v>
      </c>
      <c r="D11" s="31">
        <f>+D12+D13</f>
        <v>1</v>
      </c>
    </row>
    <row r="12" spans="1:4" x14ac:dyDescent="0.2">
      <c r="B12" s="32"/>
      <c r="C12" s="33" t="s">
        <v>9</v>
      </c>
      <c r="D12" s="34">
        <v>0.6</v>
      </c>
    </row>
    <row r="13" spans="1:4" ht="15" thickBot="1" x14ac:dyDescent="0.25">
      <c r="B13" s="32"/>
      <c r="C13" s="33" t="s">
        <v>10</v>
      </c>
      <c r="D13" s="34">
        <v>0.4</v>
      </c>
    </row>
    <row r="14" spans="1:4" ht="15" thickTop="1" x14ac:dyDescent="0.2">
      <c r="B14" s="35">
        <v>2</v>
      </c>
      <c r="C14" s="175" t="s">
        <v>11</v>
      </c>
      <c r="D14" s="31">
        <f>+D15+D16+D17</f>
        <v>1</v>
      </c>
    </row>
    <row r="15" spans="1:4" x14ac:dyDescent="0.2">
      <c r="B15" s="32"/>
      <c r="C15" s="33" t="s">
        <v>12</v>
      </c>
      <c r="D15" s="34">
        <v>0.51</v>
      </c>
    </row>
    <row r="16" spans="1:4" x14ac:dyDescent="0.2">
      <c r="B16" s="32"/>
      <c r="C16" s="33" t="s">
        <v>13</v>
      </c>
      <c r="D16" s="34">
        <v>0.25</v>
      </c>
    </row>
    <row r="17" spans="1:4" x14ac:dyDescent="0.2">
      <c r="B17" s="32"/>
      <c r="C17" s="33" t="s">
        <v>14</v>
      </c>
      <c r="D17" s="34">
        <v>0.24</v>
      </c>
    </row>
    <row r="18" spans="1:4" ht="15" x14ac:dyDescent="0.25">
      <c r="A18" s="28"/>
      <c r="B18" s="35">
        <v>3</v>
      </c>
      <c r="C18" s="36" t="s">
        <v>15</v>
      </c>
      <c r="D18" s="37">
        <f>SUM(D19:D20)</f>
        <v>1</v>
      </c>
    </row>
    <row r="19" spans="1:4" x14ac:dyDescent="0.2">
      <c r="B19" s="32"/>
      <c r="C19" s="33" t="s">
        <v>16</v>
      </c>
      <c r="D19" s="34">
        <v>0.51</v>
      </c>
    </row>
    <row r="20" spans="1:4" x14ac:dyDescent="0.2">
      <c r="B20" s="32"/>
      <c r="C20" s="33" t="s">
        <v>17</v>
      </c>
      <c r="D20" s="34">
        <v>0.49</v>
      </c>
    </row>
    <row r="21" spans="1:4" x14ac:dyDescent="0.2">
      <c r="B21" s="35">
        <v>4</v>
      </c>
      <c r="C21" s="36" t="s">
        <v>18</v>
      </c>
      <c r="D21" s="37">
        <f>SUM(D22:D23)</f>
        <v>1</v>
      </c>
    </row>
    <row r="22" spans="1:4" x14ac:dyDescent="0.2">
      <c r="B22" s="32"/>
      <c r="C22" s="33" t="s">
        <v>19</v>
      </c>
      <c r="D22" s="34">
        <v>0.6</v>
      </c>
    </row>
    <row r="23" spans="1:4" x14ac:dyDescent="0.2">
      <c r="B23" s="32"/>
      <c r="C23" s="33" t="s">
        <v>20</v>
      </c>
      <c r="D23" s="34">
        <v>0.4</v>
      </c>
    </row>
    <row r="24" spans="1:4" x14ac:dyDescent="0.2">
      <c r="B24" s="35">
        <v>5</v>
      </c>
      <c r="C24" s="36" t="s">
        <v>21</v>
      </c>
      <c r="D24" s="37">
        <f>SUM(D25:D26)</f>
        <v>1</v>
      </c>
    </row>
    <row r="25" spans="1:4" x14ac:dyDescent="0.2">
      <c r="B25" s="32"/>
      <c r="C25" s="33" t="s">
        <v>22</v>
      </c>
      <c r="D25" s="34">
        <v>0.49</v>
      </c>
    </row>
    <row r="26" spans="1:4" x14ac:dyDescent="0.2">
      <c r="B26" s="32"/>
      <c r="C26" s="33" t="s">
        <v>23</v>
      </c>
      <c r="D26" s="34">
        <v>0.51</v>
      </c>
    </row>
    <row r="27" spans="1:4" x14ac:dyDescent="0.2">
      <c r="B27" s="35">
        <v>6</v>
      </c>
      <c r="C27" s="36" t="s">
        <v>24</v>
      </c>
      <c r="D27" s="37">
        <f>SUM(D28:D29)</f>
        <v>1</v>
      </c>
    </row>
    <row r="28" spans="1:4" x14ac:dyDescent="0.2">
      <c r="B28" s="32"/>
      <c r="C28" s="33" t="s">
        <v>25</v>
      </c>
      <c r="D28" s="34">
        <v>0.51</v>
      </c>
    </row>
    <row r="29" spans="1:4" x14ac:dyDescent="0.2">
      <c r="B29" s="32"/>
      <c r="C29" s="33" t="s">
        <v>26</v>
      </c>
      <c r="D29" s="34">
        <v>0.49</v>
      </c>
    </row>
    <row r="30" spans="1:4" x14ac:dyDescent="0.2">
      <c r="B30" s="35">
        <v>7</v>
      </c>
      <c r="C30" s="36" t="s">
        <v>27</v>
      </c>
      <c r="D30" s="37">
        <f>SUM(D31:D32)</f>
        <v>1</v>
      </c>
    </row>
    <row r="31" spans="1:4" x14ac:dyDescent="0.2">
      <c r="B31" s="32"/>
      <c r="C31" s="33" t="s">
        <v>28</v>
      </c>
      <c r="D31" s="34">
        <v>0.6</v>
      </c>
    </row>
    <row r="32" spans="1:4" x14ac:dyDescent="0.2">
      <c r="B32" s="32"/>
      <c r="C32" s="33" t="s">
        <v>29</v>
      </c>
      <c r="D32" s="34">
        <v>0.4</v>
      </c>
    </row>
    <row r="33" spans="2:4" x14ac:dyDescent="0.2">
      <c r="B33" s="35">
        <v>8</v>
      </c>
      <c r="C33" s="36" t="s">
        <v>30</v>
      </c>
      <c r="D33" s="37">
        <f>SUM(D34:D35)</f>
        <v>1</v>
      </c>
    </row>
    <row r="34" spans="2:4" x14ac:dyDescent="0.2">
      <c r="B34" s="32"/>
      <c r="C34" s="33" t="s">
        <v>31</v>
      </c>
      <c r="D34" s="34">
        <v>0.75</v>
      </c>
    </row>
    <row r="35" spans="2:4" x14ac:dyDescent="0.2">
      <c r="B35" s="32"/>
      <c r="C35" s="33" t="s">
        <v>32</v>
      </c>
      <c r="D35" s="34">
        <v>0.25</v>
      </c>
    </row>
    <row r="36" spans="2:4" x14ac:dyDescent="0.2">
      <c r="B36" s="35">
        <v>9</v>
      </c>
      <c r="C36" s="36" t="s">
        <v>33</v>
      </c>
      <c r="D36" s="37">
        <f>SUM(D37:D38)</f>
        <v>1</v>
      </c>
    </row>
    <row r="37" spans="2:4" x14ac:dyDescent="0.2">
      <c r="B37" s="32"/>
      <c r="C37" s="33" t="s">
        <v>34</v>
      </c>
      <c r="D37" s="34">
        <v>0.51</v>
      </c>
    </row>
    <row r="38" spans="2:4" x14ac:dyDescent="0.2">
      <c r="B38" s="32"/>
      <c r="C38" s="33" t="s">
        <v>35</v>
      </c>
      <c r="D38" s="34">
        <v>0.49</v>
      </c>
    </row>
    <row r="39" spans="2:4" x14ac:dyDescent="0.2">
      <c r="B39" s="35">
        <v>10</v>
      </c>
      <c r="C39" s="36" t="s">
        <v>36</v>
      </c>
      <c r="D39" s="37">
        <f>SUM(D40:D41)</f>
        <v>1</v>
      </c>
    </row>
    <row r="40" spans="2:4" x14ac:dyDescent="0.2">
      <c r="B40" s="32"/>
      <c r="C40" s="33" t="s">
        <v>37</v>
      </c>
      <c r="D40" s="34">
        <v>0.51</v>
      </c>
    </row>
    <row r="41" spans="2:4" x14ac:dyDescent="0.2">
      <c r="B41" s="32"/>
      <c r="C41" s="33" t="s">
        <v>38</v>
      </c>
      <c r="D41" s="34">
        <v>0.49</v>
      </c>
    </row>
    <row r="42" spans="2:4" x14ac:dyDescent="0.2">
      <c r="B42" s="35">
        <v>11</v>
      </c>
      <c r="C42" s="36" t="s">
        <v>39</v>
      </c>
      <c r="D42" s="37">
        <f>SUM(D43:D44)</f>
        <v>1</v>
      </c>
    </row>
    <row r="43" spans="2:4" x14ac:dyDescent="0.2">
      <c r="B43" s="32"/>
      <c r="C43" s="33" t="s">
        <v>40</v>
      </c>
      <c r="D43" s="34">
        <v>0.51</v>
      </c>
    </row>
    <row r="44" spans="2:4" x14ac:dyDescent="0.2">
      <c r="B44" s="32"/>
      <c r="C44" s="33" t="s">
        <v>41</v>
      </c>
      <c r="D44" s="34">
        <v>0.49</v>
      </c>
    </row>
    <row r="45" spans="2:4" x14ac:dyDescent="0.2">
      <c r="B45" s="35">
        <v>12</v>
      </c>
      <c r="C45" s="36" t="s">
        <v>42</v>
      </c>
      <c r="D45" s="37">
        <f>SUM(D46:D47)</f>
        <v>1</v>
      </c>
    </row>
    <row r="46" spans="2:4" x14ac:dyDescent="0.2">
      <c r="B46" s="32"/>
      <c r="C46" s="33" t="s">
        <v>43</v>
      </c>
      <c r="D46" s="34">
        <v>0.51</v>
      </c>
    </row>
    <row r="47" spans="2:4" x14ac:dyDescent="0.2">
      <c r="B47" s="32"/>
      <c r="C47" s="33" t="s">
        <v>44</v>
      </c>
      <c r="D47" s="34">
        <v>0.49</v>
      </c>
    </row>
    <row r="48" spans="2:4" x14ac:dyDescent="0.2">
      <c r="D48" s="38"/>
    </row>
    <row r="49" spans="4:4" x14ac:dyDescent="0.2">
      <c r="D49" s="38"/>
    </row>
    <row r="50" spans="4:4" x14ac:dyDescent="0.2">
      <c r="D50" s="38"/>
    </row>
    <row r="51" spans="4:4" x14ac:dyDescent="0.2">
      <c r="D51" s="38"/>
    </row>
    <row r="52" spans="4:4" x14ac:dyDescent="0.2">
      <c r="D52" s="38"/>
    </row>
    <row r="53" spans="4:4" x14ac:dyDescent="0.2">
      <c r="D53" s="38"/>
    </row>
    <row r="54" spans="4:4" x14ac:dyDescent="0.2">
      <c r="D54" s="38"/>
    </row>
    <row r="55" spans="4:4" x14ac:dyDescent="0.2">
      <c r="D55" s="38"/>
    </row>
    <row r="56" spans="4:4" x14ac:dyDescent="0.2">
      <c r="D56" s="38"/>
    </row>
    <row r="57" spans="4:4" x14ac:dyDescent="0.2">
      <c r="D57" s="38"/>
    </row>
    <row r="58" spans="4:4" x14ac:dyDescent="0.2">
      <c r="D58" s="38"/>
    </row>
    <row r="59" spans="4:4" x14ac:dyDescent="0.2">
      <c r="D59" s="38"/>
    </row>
    <row r="60" spans="4:4" x14ac:dyDescent="0.2">
      <c r="D60" s="38"/>
    </row>
    <row r="61" spans="4:4" x14ac:dyDescent="0.2">
      <c r="D61" s="38"/>
    </row>
    <row r="62" spans="4:4" x14ac:dyDescent="0.2">
      <c r="D62" s="38"/>
    </row>
    <row r="63" spans="4:4" x14ac:dyDescent="0.2">
      <c r="D63" s="38"/>
    </row>
    <row r="64" spans="4:4" x14ac:dyDescent="0.2">
      <c r="D64" s="38"/>
    </row>
    <row r="65" spans="4:4" x14ac:dyDescent="0.2">
      <c r="D65" s="38"/>
    </row>
    <row r="66" spans="4:4" x14ac:dyDescent="0.2">
      <c r="D66" s="38"/>
    </row>
    <row r="67" spans="4:4" x14ac:dyDescent="0.2">
      <c r="D67" s="38"/>
    </row>
    <row r="68" spans="4:4" x14ac:dyDescent="0.2">
      <c r="D68" s="38"/>
    </row>
    <row r="69" spans="4:4" x14ac:dyDescent="0.2">
      <c r="D69" s="38"/>
    </row>
    <row r="70" spans="4:4" x14ac:dyDescent="0.2">
      <c r="D70" s="38"/>
    </row>
    <row r="71" spans="4:4" x14ac:dyDescent="0.2">
      <c r="D71" s="38"/>
    </row>
    <row r="72" spans="4:4" x14ac:dyDescent="0.2">
      <c r="D72" s="38"/>
    </row>
    <row r="73" spans="4:4" x14ac:dyDescent="0.2">
      <c r="D73" s="38"/>
    </row>
    <row r="74" spans="4:4" x14ac:dyDescent="0.2">
      <c r="D74" s="38"/>
    </row>
    <row r="75" spans="4:4" x14ac:dyDescent="0.2">
      <c r="D75" s="38"/>
    </row>
    <row r="76" spans="4:4" x14ac:dyDescent="0.2">
      <c r="D76" s="38"/>
    </row>
    <row r="77" spans="4:4" x14ac:dyDescent="0.2">
      <c r="D77" s="38"/>
    </row>
    <row r="78" spans="4:4" x14ac:dyDescent="0.2">
      <c r="D78" s="38"/>
    </row>
    <row r="79" spans="4:4" x14ac:dyDescent="0.2">
      <c r="D79" s="38"/>
    </row>
    <row r="80" spans="4:4" x14ac:dyDescent="0.2">
      <c r="D80" s="38"/>
    </row>
    <row r="81" spans="4:4" x14ac:dyDescent="0.2">
      <c r="D81" s="38"/>
    </row>
    <row r="82" spans="4:4" x14ac:dyDescent="0.2">
      <c r="D82" s="38"/>
    </row>
    <row r="83" spans="4:4" x14ac:dyDescent="0.2">
      <c r="D83" s="38"/>
    </row>
    <row r="84" spans="4:4" x14ac:dyDescent="0.2">
      <c r="D84" s="38"/>
    </row>
    <row r="85" spans="4:4" x14ac:dyDescent="0.2">
      <c r="D85" s="38"/>
    </row>
    <row r="86" spans="4:4" x14ac:dyDescent="0.2">
      <c r="D86" s="38"/>
    </row>
    <row r="87" spans="4:4" x14ac:dyDescent="0.2">
      <c r="D87" s="38"/>
    </row>
    <row r="88" spans="4:4" x14ac:dyDescent="0.2">
      <c r="D88" s="38"/>
    </row>
    <row r="89" spans="4:4" x14ac:dyDescent="0.2">
      <c r="D89" s="38"/>
    </row>
    <row r="90" spans="4:4" x14ac:dyDescent="0.2">
      <c r="D90" s="38"/>
    </row>
    <row r="91" spans="4:4" x14ac:dyDescent="0.2">
      <c r="D91" s="38"/>
    </row>
    <row r="92" spans="4:4" x14ac:dyDescent="0.2">
      <c r="D92" s="38"/>
    </row>
    <row r="93" spans="4:4" x14ac:dyDescent="0.2">
      <c r="D93" s="38"/>
    </row>
    <row r="94" spans="4:4" x14ac:dyDescent="0.2">
      <c r="D94" s="38"/>
    </row>
    <row r="95" spans="4:4" x14ac:dyDescent="0.2">
      <c r="D95" s="38"/>
    </row>
    <row r="96" spans="4:4" x14ac:dyDescent="0.2">
      <c r="D96" s="38"/>
    </row>
    <row r="97" spans="4:4" x14ac:dyDescent="0.2">
      <c r="D97" s="38"/>
    </row>
    <row r="98" spans="4:4" x14ac:dyDescent="0.2">
      <c r="D98" s="38"/>
    </row>
    <row r="99" spans="4:4" x14ac:dyDescent="0.2">
      <c r="D99" s="38"/>
    </row>
    <row r="100" spans="4:4" x14ac:dyDescent="0.2">
      <c r="D100" s="38"/>
    </row>
    <row r="101" spans="4:4" x14ac:dyDescent="0.2">
      <c r="D101" s="38"/>
    </row>
    <row r="102" spans="4:4" x14ac:dyDescent="0.2">
      <c r="D102" s="38"/>
    </row>
    <row r="103" spans="4:4" x14ac:dyDescent="0.2">
      <c r="D103" s="38"/>
    </row>
    <row r="104" spans="4:4" x14ac:dyDescent="0.2">
      <c r="D104" s="38"/>
    </row>
    <row r="105" spans="4:4" x14ac:dyDescent="0.2">
      <c r="D105" s="38"/>
    </row>
    <row r="106" spans="4:4" x14ac:dyDescent="0.2">
      <c r="D106" s="38"/>
    </row>
    <row r="107" spans="4:4" x14ac:dyDescent="0.2">
      <c r="D107" s="38"/>
    </row>
    <row r="108" spans="4:4" x14ac:dyDescent="0.2">
      <c r="D108" s="38"/>
    </row>
    <row r="109" spans="4:4" x14ac:dyDescent="0.2">
      <c r="D109" s="38"/>
    </row>
    <row r="110" spans="4:4" x14ac:dyDescent="0.2">
      <c r="D110" s="38"/>
    </row>
    <row r="111" spans="4:4" x14ac:dyDescent="0.2">
      <c r="D111" s="38"/>
    </row>
    <row r="112" spans="4:4" x14ac:dyDescent="0.2">
      <c r="D112" s="38"/>
    </row>
    <row r="113" spans="4:4" x14ac:dyDescent="0.2">
      <c r="D113" s="38"/>
    </row>
    <row r="114" spans="4:4" x14ac:dyDescent="0.2">
      <c r="D114" s="38"/>
    </row>
    <row r="115" spans="4:4" x14ac:dyDescent="0.2">
      <c r="D115" s="38"/>
    </row>
    <row r="116" spans="4:4" x14ac:dyDescent="0.2">
      <c r="D116" s="38"/>
    </row>
    <row r="117" spans="4:4" x14ac:dyDescent="0.2">
      <c r="D117" s="38"/>
    </row>
    <row r="118" spans="4:4" x14ac:dyDescent="0.2">
      <c r="D118" s="38"/>
    </row>
    <row r="119" spans="4:4" x14ac:dyDescent="0.2">
      <c r="D119" s="38"/>
    </row>
    <row r="120" spans="4:4" x14ac:dyDescent="0.2">
      <c r="D120" s="38"/>
    </row>
    <row r="121" spans="4:4" x14ac:dyDescent="0.2">
      <c r="D121" s="38"/>
    </row>
    <row r="122" spans="4:4" x14ac:dyDescent="0.2">
      <c r="D122" s="38"/>
    </row>
    <row r="123" spans="4:4" x14ac:dyDescent="0.2">
      <c r="D123" s="38"/>
    </row>
    <row r="124" spans="4:4" x14ac:dyDescent="0.2">
      <c r="D124" s="38"/>
    </row>
    <row r="125" spans="4:4" x14ac:dyDescent="0.2">
      <c r="D125" s="38"/>
    </row>
    <row r="126" spans="4:4" x14ac:dyDescent="0.2">
      <c r="D126" s="38"/>
    </row>
    <row r="127" spans="4:4" x14ac:dyDescent="0.2">
      <c r="D127" s="38"/>
    </row>
    <row r="128" spans="4:4" x14ac:dyDescent="0.2">
      <c r="D128" s="38"/>
    </row>
    <row r="129" spans="4:4" x14ac:dyDescent="0.2">
      <c r="D129" s="38"/>
    </row>
    <row r="130" spans="4:4" x14ac:dyDescent="0.2">
      <c r="D130" s="38"/>
    </row>
    <row r="131" spans="4:4" x14ac:dyDescent="0.2">
      <c r="D131" s="38"/>
    </row>
    <row r="132" spans="4:4" x14ac:dyDescent="0.2">
      <c r="D132" s="38"/>
    </row>
    <row r="133" spans="4:4" x14ac:dyDescent="0.2">
      <c r="D133" s="38"/>
    </row>
    <row r="134" spans="4:4" x14ac:dyDescent="0.2">
      <c r="D134" s="38"/>
    </row>
    <row r="135" spans="4:4" x14ac:dyDescent="0.2">
      <c r="D135" s="38"/>
    </row>
    <row r="136" spans="4:4" x14ac:dyDescent="0.2">
      <c r="D136" s="38"/>
    </row>
    <row r="137" spans="4:4" x14ac:dyDescent="0.2">
      <c r="D137" s="38"/>
    </row>
    <row r="138" spans="4:4" x14ac:dyDescent="0.2">
      <c r="D138" s="38"/>
    </row>
    <row r="139" spans="4:4" x14ac:dyDescent="0.2">
      <c r="D139" s="38"/>
    </row>
    <row r="140" spans="4:4" x14ac:dyDescent="0.2">
      <c r="D140" s="38"/>
    </row>
    <row r="141" spans="4:4" x14ac:dyDescent="0.2">
      <c r="D141" s="38"/>
    </row>
    <row r="142" spans="4:4" x14ac:dyDescent="0.2">
      <c r="D142" s="38"/>
    </row>
    <row r="143" spans="4:4" x14ac:dyDescent="0.2">
      <c r="D143" s="38"/>
    </row>
    <row r="144" spans="4:4" x14ac:dyDescent="0.2">
      <c r="D144" s="38"/>
    </row>
    <row r="145" spans="4:4" x14ac:dyDescent="0.2">
      <c r="D145" s="38"/>
    </row>
    <row r="146" spans="4:4" x14ac:dyDescent="0.2">
      <c r="D146" s="38"/>
    </row>
    <row r="147" spans="4:4" x14ac:dyDescent="0.2">
      <c r="D147" s="38"/>
    </row>
  </sheetData>
  <mergeCells count="7">
    <mergeCell ref="B10:C10"/>
    <mergeCell ref="B2:D2"/>
    <mergeCell ref="B3:D3"/>
    <mergeCell ref="B5:D5"/>
    <mergeCell ref="B6:D6"/>
    <mergeCell ref="B7:D7"/>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
  <sheetViews>
    <sheetView workbookViewId="0">
      <selection activeCell="I6" sqref="I6"/>
    </sheetView>
  </sheetViews>
  <sheetFormatPr baseColWidth="10" defaultColWidth="11.42578125" defaultRowHeight="15" x14ac:dyDescent="0.25"/>
  <cols>
    <col min="1" max="1" width="5.42578125" customWidth="1"/>
    <col min="2" max="2" width="4.5703125" bestFit="1" customWidth="1"/>
    <col min="3" max="3" width="21.5703125" customWidth="1"/>
    <col min="4" max="4" width="4.140625" customWidth="1"/>
    <col min="5" max="5" width="16.5703125" customWidth="1"/>
    <col min="7" max="7" width="22.7109375" customWidth="1"/>
    <col min="8" max="8" width="17.85546875" bestFit="1" customWidth="1"/>
    <col min="9" max="9" width="11.5703125" bestFit="1" customWidth="1"/>
  </cols>
  <sheetData>
    <row r="1" spans="2:11" ht="20.25" customHeight="1" x14ac:dyDescent="0.25"/>
    <row r="2" spans="2:11" x14ac:dyDescent="0.25">
      <c r="G2" s="46" t="s">
        <v>45</v>
      </c>
      <c r="H2" s="47">
        <v>616000</v>
      </c>
      <c r="I2" s="48" t="s">
        <v>46</v>
      </c>
    </row>
    <row r="3" spans="2:11" x14ac:dyDescent="0.25">
      <c r="G3" s="46" t="s">
        <v>47</v>
      </c>
      <c r="H3" s="49">
        <v>4632514805</v>
      </c>
      <c r="I3" s="50">
        <f>PO/H2</f>
        <v>7520.3162418831171</v>
      </c>
      <c r="K3" s="51"/>
    </row>
    <row r="4" spans="2:11" x14ac:dyDescent="0.25">
      <c r="I4" s="52"/>
    </row>
    <row r="5" spans="2:11" x14ac:dyDescent="0.25">
      <c r="H5" s="53"/>
      <c r="I5" s="52"/>
    </row>
    <row r="6" spans="2:11" x14ac:dyDescent="0.25">
      <c r="B6" s="506" t="s">
        <v>48</v>
      </c>
      <c r="C6" s="509" t="s">
        <v>49</v>
      </c>
      <c r="D6" s="54" t="s">
        <v>50</v>
      </c>
      <c r="E6" s="54" t="s">
        <v>51</v>
      </c>
      <c r="F6" s="55">
        <v>1</v>
      </c>
      <c r="G6" s="56" t="s">
        <v>52</v>
      </c>
      <c r="H6" s="57">
        <f>F6*H3</f>
        <v>4632514805</v>
      </c>
      <c r="I6" s="58">
        <f>+SUMAGEN/$H$2</f>
        <v>7520.3162418831171</v>
      </c>
    </row>
    <row r="7" spans="2:11" x14ac:dyDescent="0.25">
      <c r="B7" s="507"/>
      <c r="C7" s="510"/>
      <c r="D7" s="54" t="s">
        <v>53</v>
      </c>
      <c r="E7" s="54" t="s">
        <v>54</v>
      </c>
      <c r="F7" s="55">
        <v>0.51</v>
      </c>
      <c r="G7" s="56" t="s">
        <v>55</v>
      </c>
      <c r="H7" s="59">
        <f>+SUMAGEN*F7</f>
        <v>2362582550.5500002</v>
      </c>
      <c r="I7" s="58">
        <f>+MINGEN/H2</f>
        <v>3835.3612833603897</v>
      </c>
    </row>
    <row r="8" spans="2:11" x14ac:dyDescent="0.25">
      <c r="B8" s="507"/>
      <c r="C8" s="510"/>
      <c r="D8" s="54" t="s">
        <v>56</v>
      </c>
      <c r="E8" s="60"/>
      <c r="F8" s="55"/>
      <c r="G8" s="56"/>
      <c r="H8" s="59">
        <v>832000000</v>
      </c>
      <c r="I8" s="58">
        <f>+LIDERGEN/$H$2</f>
        <v>1350.6493506493507</v>
      </c>
    </row>
    <row r="9" spans="2:11" ht="36" customHeight="1" x14ac:dyDescent="0.25">
      <c r="B9" s="508"/>
      <c r="C9" s="61" t="s">
        <v>57</v>
      </c>
      <c r="D9" s="62" t="s">
        <v>58</v>
      </c>
      <c r="E9" s="60" t="s">
        <v>59</v>
      </c>
      <c r="F9" s="55"/>
      <c r="G9" s="56"/>
      <c r="H9" s="59">
        <v>832000000</v>
      </c>
      <c r="I9" s="58">
        <f>+H9/H2</f>
        <v>1350.6493506493507</v>
      </c>
    </row>
  </sheetData>
  <mergeCells count="2">
    <mergeCell ref="B6:B9"/>
    <mergeCell ref="C6: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H502"/>
  <sheetViews>
    <sheetView workbookViewId="0">
      <selection activeCell="H15" sqref="H15"/>
    </sheetView>
  </sheetViews>
  <sheetFormatPr baseColWidth="10" defaultColWidth="11.42578125" defaultRowHeight="12.75" x14ac:dyDescent="0.2"/>
  <cols>
    <col min="1" max="1" width="12.140625" style="67" bestFit="1" customWidth="1"/>
    <col min="2" max="2" width="2.140625" style="67" customWidth="1"/>
    <col min="3" max="3" width="14.140625" style="67" bestFit="1" customWidth="1"/>
    <col min="4" max="5" width="11.42578125" style="67"/>
    <col min="6" max="6" width="11.42578125" style="65"/>
    <col min="7" max="7" width="12.85546875" style="65" bestFit="1" customWidth="1"/>
    <col min="8" max="8" width="20" style="66" customWidth="1"/>
    <col min="9" max="16384" width="11.42578125" style="67"/>
  </cols>
  <sheetData>
    <row r="1" spans="1:8" x14ac:dyDescent="0.2">
      <c r="A1" s="511" t="s">
        <v>60</v>
      </c>
      <c r="B1" s="511"/>
      <c r="C1" s="511"/>
      <c r="D1" s="63" t="s">
        <v>61</v>
      </c>
      <c r="E1" s="64"/>
    </row>
    <row r="2" spans="1:8" x14ac:dyDescent="0.2">
      <c r="A2" s="68">
        <v>29222</v>
      </c>
      <c r="B2" s="69"/>
      <c r="C2" s="69">
        <v>29587</v>
      </c>
      <c r="D2" s="70">
        <v>4500</v>
      </c>
      <c r="E2" s="64"/>
    </row>
    <row r="3" spans="1:8" x14ac:dyDescent="0.2">
      <c r="A3" s="69">
        <v>29588</v>
      </c>
      <c r="B3" s="69"/>
      <c r="C3" s="69">
        <v>29952</v>
      </c>
      <c r="D3" s="70">
        <v>5700</v>
      </c>
      <c r="E3" s="64">
        <f>+D3/D2-1</f>
        <v>0.26666666666666661</v>
      </c>
    </row>
    <row r="4" spans="1:8" x14ac:dyDescent="0.2">
      <c r="A4" s="69">
        <v>29953</v>
      </c>
      <c r="B4" s="69"/>
      <c r="C4" s="69">
        <v>30317</v>
      </c>
      <c r="D4" s="70">
        <v>7410</v>
      </c>
      <c r="E4" s="64">
        <f t="shared" ref="E4:E36" si="0">+D4/D3-1</f>
        <v>0.30000000000000004</v>
      </c>
    </row>
    <row r="5" spans="1:8" x14ac:dyDescent="0.2">
      <c r="A5" s="69">
        <v>30318</v>
      </c>
      <c r="B5" s="69"/>
      <c r="C5" s="69">
        <v>30682</v>
      </c>
      <c r="D5" s="70">
        <v>9261</v>
      </c>
      <c r="E5" s="64">
        <f t="shared" si="0"/>
        <v>0.24979757085020249</v>
      </c>
    </row>
    <row r="6" spans="1:8" x14ac:dyDescent="0.2">
      <c r="A6" s="69">
        <v>30683</v>
      </c>
      <c r="B6" s="69"/>
      <c r="C6" s="69">
        <v>31048</v>
      </c>
      <c r="D6" s="70">
        <v>11298</v>
      </c>
      <c r="E6" s="64">
        <f t="shared" si="0"/>
        <v>0.21995464852607705</v>
      </c>
    </row>
    <row r="7" spans="1:8" x14ac:dyDescent="0.2">
      <c r="A7" s="68">
        <v>31049</v>
      </c>
      <c r="B7" s="69"/>
      <c r="C7" s="69">
        <v>31413</v>
      </c>
      <c r="D7" s="70">
        <v>13557.6</v>
      </c>
      <c r="E7" s="64">
        <f t="shared" si="0"/>
        <v>0.19999999999999996</v>
      </c>
    </row>
    <row r="8" spans="1:8" x14ac:dyDescent="0.2">
      <c r="A8" s="69">
        <v>31414</v>
      </c>
      <c r="B8" s="69"/>
      <c r="C8" s="69">
        <v>31778</v>
      </c>
      <c r="D8" s="70">
        <v>16611.400000000001</v>
      </c>
      <c r="E8" s="64">
        <f t="shared" si="0"/>
        <v>0.22524635628724865</v>
      </c>
    </row>
    <row r="9" spans="1:8" x14ac:dyDescent="0.2">
      <c r="A9" s="69">
        <v>31779</v>
      </c>
      <c r="B9" s="69"/>
      <c r="C9" s="69">
        <v>32143</v>
      </c>
      <c r="D9" s="70">
        <v>20509.8</v>
      </c>
      <c r="E9" s="64">
        <f t="shared" si="0"/>
        <v>0.23468220619574498</v>
      </c>
    </row>
    <row r="10" spans="1:8" x14ac:dyDescent="0.2">
      <c r="A10" s="69">
        <v>32144</v>
      </c>
      <c r="B10" s="69"/>
      <c r="C10" s="69">
        <v>32508</v>
      </c>
      <c r="D10" s="70">
        <v>25637.4</v>
      </c>
      <c r="E10" s="64">
        <f t="shared" si="0"/>
        <v>0.25000731357692429</v>
      </c>
    </row>
    <row r="11" spans="1:8" x14ac:dyDescent="0.2">
      <c r="A11" s="69">
        <v>32509</v>
      </c>
      <c r="B11" s="69"/>
      <c r="C11" s="69">
        <v>32873</v>
      </c>
      <c r="D11" s="70">
        <v>32559.599999999999</v>
      </c>
      <c r="E11" s="64">
        <f t="shared" si="0"/>
        <v>0.27000397856256853</v>
      </c>
    </row>
    <row r="12" spans="1:8" ht="13.5" thickBot="1" x14ac:dyDescent="0.25">
      <c r="A12" s="68">
        <v>32874</v>
      </c>
      <c r="B12" s="69"/>
      <c r="C12" s="69">
        <v>33238</v>
      </c>
      <c r="D12" s="70">
        <v>41025</v>
      </c>
      <c r="E12" s="64">
        <f t="shared" si="0"/>
        <v>0.25999705156083008</v>
      </c>
    </row>
    <row r="13" spans="1:8" ht="13.5" thickTop="1" x14ac:dyDescent="0.2">
      <c r="A13" s="69">
        <v>33239</v>
      </c>
      <c r="B13" s="69"/>
      <c r="C13" s="69">
        <v>33603</v>
      </c>
      <c r="D13" s="70">
        <v>51716.1</v>
      </c>
      <c r="E13" s="64">
        <f t="shared" si="0"/>
        <v>0.2605996343692869</v>
      </c>
      <c r="G13" s="71" t="s">
        <v>62</v>
      </c>
      <c r="H13" s="72" t="s">
        <v>63</v>
      </c>
    </row>
    <row r="14" spans="1:8" ht="13.5" thickBot="1" x14ac:dyDescent="0.25">
      <c r="A14" s="69">
        <v>33604</v>
      </c>
      <c r="B14" s="69"/>
      <c r="C14" s="69">
        <v>33969</v>
      </c>
      <c r="D14" s="70">
        <v>65190</v>
      </c>
      <c r="E14" s="64">
        <f t="shared" si="0"/>
        <v>0.26053588727688282</v>
      </c>
      <c r="G14" s="73">
        <f ca="1">TODAY()</f>
        <v>41850</v>
      </c>
      <c r="H14" s="74">
        <f ca="1">LOOKUP(G14,A2:A36,D2:D36)</f>
        <v>616000</v>
      </c>
    </row>
    <row r="15" spans="1:8" ht="13.5" thickTop="1" x14ac:dyDescent="0.2">
      <c r="A15" s="69">
        <v>33970</v>
      </c>
      <c r="B15" s="69"/>
      <c r="C15" s="69">
        <v>34334</v>
      </c>
      <c r="D15" s="70">
        <v>81510</v>
      </c>
      <c r="E15" s="64">
        <f t="shared" si="0"/>
        <v>0.25034514496088356</v>
      </c>
    </row>
    <row r="16" spans="1:8" x14ac:dyDescent="0.2">
      <c r="A16" s="69">
        <v>34335</v>
      </c>
      <c r="B16" s="69"/>
      <c r="C16" s="69">
        <v>34699</v>
      </c>
      <c r="D16" s="70">
        <v>98700</v>
      </c>
      <c r="E16" s="64">
        <f t="shared" si="0"/>
        <v>0.21089436878910561</v>
      </c>
    </row>
    <row r="17" spans="1:8" x14ac:dyDescent="0.2">
      <c r="A17" s="68">
        <v>34700</v>
      </c>
      <c r="B17" s="69"/>
      <c r="C17" s="69">
        <v>35064</v>
      </c>
      <c r="D17" s="70">
        <v>118933.5</v>
      </c>
      <c r="E17" s="64">
        <f t="shared" si="0"/>
        <v>0.20500000000000007</v>
      </c>
    </row>
    <row r="18" spans="1:8" x14ac:dyDescent="0.2">
      <c r="A18" s="69">
        <v>35065</v>
      </c>
      <c r="B18" s="69"/>
      <c r="C18" s="69">
        <v>35430</v>
      </c>
      <c r="D18" s="70">
        <v>142125</v>
      </c>
      <c r="E18" s="64">
        <f t="shared" si="0"/>
        <v>0.19499552270806797</v>
      </c>
      <c r="H18" s="75">
        <f>2132311.0952/D30</f>
        <v>4.6203924056338028</v>
      </c>
    </row>
    <row r="19" spans="1:8" x14ac:dyDescent="0.2">
      <c r="A19" s="69">
        <v>35431</v>
      </c>
      <c r="B19" s="69"/>
      <c r="C19" s="69">
        <v>35795</v>
      </c>
      <c r="D19" s="70">
        <v>172005</v>
      </c>
      <c r="E19" s="64">
        <f t="shared" si="0"/>
        <v>0.21023746701846968</v>
      </c>
    </row>
    <row r="20" spans="1:8" x14ac:dyDescent="0.2">
      <c r="A20" s="69">
        <v>35796</v>
      </c>
      <c r="B20" s="69"/>
      <c r="C20" s="69">
        <v>36160</v>
      </c>
      <c r="D20" s="70">
        <v>203826</v>
      </c>
      <c r="E20" s="64">
        <f t="shared" si="0"/>
        <v>0.1850004360338362</v>
      </c>
    </row>
    <row r="21" spans="1:8" x14ac:dyDescent="0.2">
      <c r="A21" s="69">
        <v>36161</v>
      </c>
      <c r="B21" s="69"/>
      <c r="C21" s="69">
        <v>36525</v>
      </c>
      <c r="D21" s="70">
        <v>236460</v>
      </c>
      <c r="E21" s="64">
        <f t="shared" si="0"/>
        <v>0.16010715021636091</v>
      </c>
    </row>
    <row r="22" spans="1:8" x14ac:dyDescent="0.2">
      <c r="A22" s="68">
        <v>36526</v>
      </c>
      <c r="B22" s="69"/>
      <c r="C22" s="69">
        <v>36891</v>
      </c>
      <c r="D22" s="70">
        <v>260100</v>
      </c>
      <c r="E22" s="64">
        <f t="shared" si="0"/>
        <v>9.9974625729510214E-2</v>
      </c>
    </row>
    <row r="23" spans="1:8" x14ac:dyDescent="0.2">
      <c r="A23" s="69">
        <v>36892</v>
      </c>
      <c r="B23" s="69"/>
      <c r="C23" s="69">
        <v>37256</v>
      </c>
      <c r="D23" s="70">
        <v>286000</v>
      </c>
      <c r="E23" s="64">
        <f t="shared" si="0"/>
        <v>9.9577085736255233E-2</v>
      </c>
    </row>
    <row r="24" spans="1:8" x14ac:dyDescent="0.2">
      <c r="A24" s="69">
        <v>37257</v>
      </c>
      <c r="B24" s="69"/>
      <c r="C24" s="69">
        <v>37621</v>
      </c>
      <c r="D24" s="70">
        <v>309000</v>
      </c>
      <c r="E24" s="64">
        <f t="shared" si="0"/>
        <v>8.0419580419580416E-2</v>
      </c>
    </row>
    <row r="25" spans="1:8" x14ac:dyDescent="0.2">
      <c r="A25" s="69">
        <v>37622</v>
      </c>
      <c r="B25" s="69"/>
      <c r="C25" s="69">
        <v>37986</v>
      </c>
      <c r="D25" s="70">
        <v>332000</v>
      </c>
      <c r="E25" s="64">
        <f t="shared" si="0"/>
        <v>7.4433656957928696E-2</v>
      </c>
    </row>
    <row r="26" spans="1:8" x14ac:dyDescent="0.2">
      <c r="A26" s="69">
        <v>37987</v>
      </c>
      <c r="B26" s="69"/>
      <c r="C26" s="69">
        <v>38352</v>
      </c>
      <c r="D26" s="70">
        <v>358000</v>
      </c>
      <c r="E26" s="64">
        <f t="shared" si="0"/>
        <v>7.8313253012048278E-2</v>
      </c>
    </row>
    <row r="27" spans="1:8" x14ac:dyDescent="0.2">
      <c r="A27" s="68">
        <v>38353</v>
      </c>
      <c r="B27" s="69"/>
      <c r="C27" s="69">
        <v>38717</v>
      </c>
      <c r="D27" s="70">
        <v>381500</v>
      </c>
      <c r="E27" s="64">
        <f t="shared" si="0"/>
        <v>6.5642458100558576E-2</v>
      </c>
    </row>
    <row r="28" spans="1:8" x14ac:dyDescent="0.2">
      <c r="A28" s="69">
        <v>38718</v>
      </c>
      <c r="B28" s="69"/>
      <c r="C28" s="69">
        <v>39082</v>
      </c>
      <c r="D28" s="70">
        <v>408000</v>
      </c>
      <c r="E28" s="64">
        <f t="shared" si="0"/>
        <v>6.9462647444298753E-2</v>
      </c>
    </row>
    <row r="29" spans="1:8" x14ac:dyDescent="0.2">
      <c r="A29" s="69">
        <v>39083</v>
      </c>
      <c r="B29" s="69"/>
      <c r="C29" s="69">
        <v>39447</v>
      </c>
      <c r="D29" s="70">
        <v>433700</v>
      </c>
      <c r="E29" s="64">
        <f t="shared" si="0"/>
        <v>6.2990196078431371E-2</v>
      </c>
    </row>
    <row r="30" spans="1:8" x14ac:dyDescent="0.2">
      <c r="A30" s="69">
        <v>39448</v>
      </c>
      <c r="B30" s="69"/>
      <c r="C30" s="69">
        <v>39813</v>
      </c>
      <c r="D30" s="70">
        <v>461500</v>
      </c>
      <c r="E30" s="64">
        <f t="shared" si="0"/>
        <v>6.4099608023979737E-2</v>
      </c>
    </row>
    <row r="31" spans="1:8" x14ac:dyDescent="0.2">
      <c r="A31" s="76">
        <v>39814</v>
      </c>
      <c r="B31" s="77"/>
      <c r="C31" s="76">
        <v>40178</v>
      </c>
      <c r="D31" s="78">
        <v>496900</v>
      </c>
      <c r="E31" s="79">
        <f t="shared" si="0"/>
        <v>7.6706392199350049E-2</v>
      </c>
    </row>
    <row r="32" spans="1:8" x14ac:dyDescent="0.2">
      <c r="A32" s="80">
        <v>40179</v>
      </c>
      <c r="C32" s="76">
        <v>40543</v>
      </c>
      <c r="D32" s="78">
        <v>515000</v>
      </c>
      <c r="E32" s="79">
        <f t="shared" si="0"/>
        <v>3.6425840209297622E-2</v>
      </c>
      <c r="G32" s="65">
        <f>1576786280/D32</f>
        <v>3061.7209320388351</v>
      </c>
    </row>
    <row r="33" spans="1:5" x14ac:dyDescent="0.2">
      <c r="A33" s="76">
        <v>40544</v>
      </c>
      <c r="C33" s="76">
        <v>40908</v>
      </c>
      <c r="D33" s="78">
        <v>535600</v>
      </c>
      <c r="E33" s="79">
        <f t="shared" si="0"/>
        <v>4.0000000000000036E-2</v>
      </c>
    </row>
    <row r="34" spans="1:5" x14ac:dyDescent="0.2">
      <c r="A34" s="76">
        <v>40909</v>
      </c>
      <c r="C34" s="76">
        <v>41274</v>
      </c>
      <c r="D34" s="78">
        <v>566700</v>
      </c>
      <c r="E34" s="79">
        <f t="shared" si="0"/>
        <v>5.8065720687079825E-2</v>
      </c>
    </row>
    <row r="35" spans="1:5" x14ac:dyDescent="0.2">
      <c r="A35" s="76">
        <v>41275</v>
      </c>
      <c r="C35" s="76">
        <v>41639</v>
      </c>
      <c r="D35" s="78">
        <v>589500</v>
      </c>
      <c r="E35" s="79">
        <f t="shared" si="0"/>
        <v>4.0232927474854518E-2</v>
      </c>
    </row>
    <row r="36" spans="1:5" x14ac:dyDescent="0.2">
      <c r="A36" s="76">
        <v>41640</v>
      </c>
      <c r="C36" s="76">
        <v>42004</v>
      </c>
      <c r="D36" s="78">
        <v>616000</v>
      </c>
      <c r="E36" s="79">
        <f t="shared" si="0"/>
        <v>4.495335029686176E-2</v>
      </c>
    </row>
    <row r="500" spans="216:216" x14ac:dyDescent="0.2">
      <c r="HH500" s="81">
        <v>39733</v>
      </c>
    </row>
    <row r="501" spans="216:216" x14ac:dyDescent="0.2">
      <c r="HH501" s="82">
        <v>7</v>
      </c>
    </row>
    <row r="502" spans="216:216" x14ac:dyDescent="0.2">
      <c r="HH502" s="82">
        <v>8</v>
      </c>
    </row>
  </sheetData>
  <mergeCells count="1">
    <mergeCell ref="A1:C1"/>
  </mergeCells>
  <pageMargins left="0.75" right="0.75" top="1" bottom="1" header="0"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9"/>
  <sheetViews>
    <sheetView view="pageBreakPreview" topLeftCell="G214" zoomScale="80" zoomScaleNormal="25" zoomScaleSheetLayoutView="80" workbookViewId="0">
      <selection activeCell="I199" sqref="I199"/>
    </sheetView>
  </sheetViews>
  <sheetFormatPr baseColWidth="10" defaultColWidth="10.85546875" defaultRowHeight="15.75" x14ac:dyDescent="0.25"/>
  <cols>
    <col min="1" max="2" width="3.28515625" style="253" customWidth="1"/>
    <col min="3" max="3" width="11" style="253" bestFit="1" customWidth="1"/>
    <col min="4" max="4" width="26.7109375" style="253" customWidth="1"/>
    <col min="5" max="5" width="11" style="253" bestFit="1" customWidth="1"/>
    <col min="6" max="6" width="78.5703125" style="253" customWidth="1"/>
    <col min="7" max="7" width="16.28515625" style="253" customWidth="1"/>
    <col min="8" max="8" width="18.5703125" style="253" customWidth="1"/>
    <col min="9" max="9" width="19" style="253" customWidth="1"/>
    <col min="10" max="11" width="19.7109375" style="253" customWidth="1"/>
    <col min="12" max="12" width="22.42578125" style="253" customWidth="1"/>
    <col min="13" max="13" width="35.85546875" style="322" customWidth="1"/>
    <col min="14" max="14" width="29.85546875" style="322" customWidth="1"/>
    <col min="15" max="15" width="18" style="253" bestFit="1" customWidth="1"/>
    <col min="16" max="16" width="11.28515625" style="253" bestFit="1" customWidth="1"/>
    <col min="17" max="17" width="19.140625" style="253" customWidth="1"/>
    <col min="18" max="18" width="24.7109375" style="253" customWidth="1"/>
    <col min="19" max="20" width="63.5703125" style="253" customWidth="1"/>
    <col min="21" max="16384" width="10.85546875" style="253"/>
  </cols>
  <sheetData>
    <row r="1" spans="1:20" x14ac:dyDescent="0.25">
      <c r="A1" s="250"/>
      <c r="B1" s="250"/>
      <c r="C1" s="250"/>
      <c r="D1" s="251"/>
      <c r="E1" s="250"/>
      <c r="F1" s="251"/>
      <c r="G1" s="250"/>
      <c r="H1" s="250"/>
      <c r="I1" s="250"/>
      <c r="J1" s="250"/>
      <c r="K1" s="250"/>
      <c r="L1" s="250"/>
      <c r="M1" s="252"/>
      <c r="N1" s="252"/>
      <c r="O1" s="250"/>
      <c r="P1" s="250"/>
      <c r="Q1" s="250"/>
      <c r="R1" s="250"/>
      <c r="S1" s="250"/>
      <c r="T1" s="250"/>
    </row>
    <row r="2" spans="1:20" x14ac:dyDescent="0.25">
      <c r="A2" s="250"/>
      <c r="B2" s="250"/>
      <c r="C2" s="254" t="s">
        <v>0</v>
      </c>
      <c r="D2" s="251"/>
      <c r="E2" s="250"/>
      <c r="F2" s="251"/>
      <c r="G2" s="250"/>
      <c r="H2" s="250"/>
      <c r="I2" s="250"/>
      <c r="J2" s="250"/>
      <c r="K2" s="250"/>
      <c r="L2" s="250"/>
      <c r="M2" s="252"/>
      <c r="N2" s="252"/>
      <c r="O2" s="250"/>
      <c r="P2" s="250"/>
      <c r="Q2" s="250"/>
      <c r="R2" s="250"/>
      <c r="S2" s="250"/>
      <c r="T2" s="250"/>
    </row>
    <row r="3" spans="1:20" x14ac:dyDescent="0.25">
      <c r="A3" s="250"/>
      <c r="B3" s="250"/>
      <c r="C3" s="250" t="s">
        <v>1</v>
      </c>
      <c r="D3" s="251"/>
      <c r="E3" s="250"/>
      <c r="F3" s="251"/>
      <c r="G3" s="250"/>
      <c r="H3" s="250" t="s">
        <v>64</v>
      </c>
      <c r="I3" s="255">
        <v>41837</v>
      </c>
      <c r="J3" s="250"/>
      <c r="K3" s="250"/>
      <c r="L3" s="250"/>
      <c r="M3" s="252"/>
      <c r="N3" s="252"/>
      <c r="O3" s="250"/>
      <c r="P3" s="250"/>
      <c r="Q3" s="250"/>
      <c r="R3" s="250"/>
      <c r="S3" s="250"/>
      <c r="T3" s="250"/>
    </row>
    <row r="4" spans="1:20" x14ac:dyDescent="0.25">
      <c r="A4" s="250"/>
      <c r="B4" s="250"/>
      <c r="C4" s="250" t="s">
        <v>2</v>
      </c>
      <c r="D4" s="251"/>
      <c r="E4" s="250"/>
      <c r="F4" s="251"/>
      <c r="G4" s="250"/>
      <c r="H4" s="250" t="s">
        <v>65</v>
      </c>
      <c r="I4" s="255"/>
      <c r="J4" s="250"/>
      <c r="K4" s="250"/>
      <c r="L4" s="250"/>
      <c r="M4" s="252"/>
      <c r="N4" s="252"/>
      <c r="O4" s="250"/>
      <c r="P4" s="250"/>
      <c r="Q4" s="250"/>
      <c r="R4" s="250"/>
      <c r="S4" s="250"/>
      <c r="T4" s="250"/>
    </row>
    <row r="5" spans="1:20" x14ac:dyDescent="0.25">
      <c r="A5" s="250"/>
      <c r="B5" s="250"/>
      <c r="C5" s="250" t="s">
        <v>66</v>
      </c>
      <c r="D5" s="251"/>
      <c r="E5" s="250"/>
      <c r="F5" s="251"/>
      <c r="G5" s="250"/>
      <c r="H5" s="250"/>
      <c r="I5" s="250"/>
      <c r="J5" s="250"/>
      <c r="K5" s="250"/>
      <c r="L5" s="250"/>
      <c r="M5" s="252"/>
      <c r="N5" s="252"/>
      <c r="O5" s="250"/>
      <c r="P5" s="250"/>
      <c r="Q5" s="250"/>
      <c r="R5" s="250"/>
      <c r="S5" s="250"/>
      <c r="T5" s="250"/>
    </row>
    <row r="6" spans="1:20" x14ac:dyDescent="0.25">
      <c r="A6" s="250"/>
      <c r="B6" s="250"/>
      <c r="C6" s="250"/>
      <c r="D6" s="251"/>
      <c r="E6" s="250"/>
      <c r="F6" s="251"/>
      <c r="G6" s="250"/>
      <c r="H6" s="250"/>
      <c r="I6" s="250"/>
      <c r="J6" s="250"/>
      <c r="K6" s="250"/>
      <c r="L6" s="250"/>
      <c r="M6" s="252"/>
      <c r="N6" s="252"/>
      <c r="O6" s="250"/>
      <c r="P6" s="250"/>
      <c r="Q6" s="250"/>
      <c r="R6" s="250"/>
      <c r="S6" s="250"/>
      <c r="T6" s="250"/>
    </row>
    <row r="7" spans="1:20" ht="16.5" thickBot="1" x14ac:dyDescent="0.3">
      <c r="A7" s="250"/>
      <c r="B7" s="250"/>
      <c r="C7" s="250"/>
      <c r="D7" s="251"/>
      <c r="E7" s="250"/>
      <c r="F7" s="251"/>
      <c r="G7" s="250"/>
      <c r="H7" s="250"/>
      <c r="I7" s="250"/>
      <c r="J7" s="250"/>
      <c r="K7" s="250"/>
      <c r="L7" s="250"/>
      <c r="M7" s="252"/>
      <c r="N7" s="252"/>
      <c r="O7" s="250"/>
      <c r="P7" s="250"/>
      <c r="Q7" s="250"/>
      <c r="R7" s="250"/>
      <c r="S7" s="250"/>
      <c r="T7" s="250"/>
    </row>
    <row r="8" spans="1:20" s="263" customFormat="1" ht="16.5" thickBot="1" x14ac:dyDescent="0.3">
      <c r="A8" s="256"/>
      <c r="B8" s="256"/>
      <c r="C8" s="257" t="s">
        <v>67</v>
      </c>
      <c r="D8" s="258"/>
      <c r="E8" s="259">
        <v>1</v>
      </c>
      <c r="F8" s="260" t="str">
        <f>+VLOOKUP(E8,Proponentes!$B$11:$C$47,2,FALSE())</f>
        <v>UNION TEMPORAL AEROPUERTOS</v>
      </c>
      <c r="G8" s="259"/>
      <c r="H8" s="259"/>
      <c r="I8" s="259"/>
      <c r="J8" s="259"/>
      <c r="K8" s="259"/>
      <c r="L8" s="259"/>
      <c r="M8" s="261"/>
      <c r="N8" s="261"/>
      <c r="O8" s="259"/>
      <c r="P8" s="259"/>
      <c r="Q8" s="259"/>
      <c r="R8" s="259"/>
      <c r="S8" s="262"/>
      <c r="T8" s="256"/>
    </row>
    <row r="9" spans="1:20" x14ac:dyDescent="0.25">
      <c r="A9" s="250"/>
      <c r="B9" s="250"/>
      <c r="C9" s="519" t="s">
        <v>68</v>
      </c>
      <c r="D9" s="512" t="s">
        <v>69</v>
      </c>
      <c r="E9" s="512" t="s">
        <v>70</v>
      </c>
      <c r="F9" s="512" t="s">
        <v>71</v>
      </c>
      <c r="G9" s="512" t="s">
        <v>72</v>
      </c>
      <c r="H9" s="512" t="s">
        <v>73</v>
      </c>
      <c r="I9" s="512" t="s">
        <v>74</v>
      </c>
      <c r="J9" s="512" t="s">
        <v>75</v>
      </c>
      <c r="K9" s="512" t="s">
        <v>76</v>
      </c>
      <c r="L9" s="512" t="s">
        <v>77</v>
      </c>
      <c r="M9" s="514" t="s">
        <v>78</v>
      </c>
      <c r="N9" s="516" t="s">
        <v>79</v>
      </c>
      <c r="O9" s="517"/>
      <c r="P9" s="517"/>
      <c r="Q9" s="517"/>
      <c r="R9" s="517"/>
      <c r="S9" s="518"/>
      <c r="T9" s="250"/>
    </row>
    <row r="10" spans="1:20" ht="63.75" thickBot="1" x14ac:dyDescent="0.3">
      <c r="A10" s="250"/>
      <c r="B10" s="250"/>
      <c r="C10" s="520"/>
      <c r="D10" s="513"/>
      <c r="E10" s="513"/>
      <c r="F10" s="513"/>
      <c r="G10" s="513"/>
      <c r="H10" s="513"/>
      <c r="I10" s="513"/>
      <c r="J10" s="513"/>
      <c r="K10" s="513"/>
      <c r="L10" s="513"/>
      <c r="M10" s="515"/>
      <c r="N10" s="264" t="s">
        <v>80</v>
      </c>
      <c r="O10" s="265" t="s">
        <v>81</v>
      </c>
      <c r="P10" s="265" t="s">
        <v>82</v>
      </c>
      <c r="Q10" s="265" t="s">
        <v>83</v>
      </c>
      <c r="R10" s="266" t="s">
        <v>84</v>
      </c>
      <c r="S10" s="267" t="s">
        <v>85</v>
      </c>
      <c r="T10" s="250"/>
    </row>
    <row r="11" spans="1:20" ht="16.5" thickBot="1" x14ac:dyDescent="0.3">
      <c r="A11" s="250"/>
      <c r="B11" s="250"/>
      <c r="C11" s="268" t="s">
        <v>86</v>
      </c>
      <c r="D11" s="269"/>
      <c r="E11" s="270"/>
      <c r="F11" s="269"/>
      <c r="G11" s="270"/>
      <c r="H11" s="270"/>
      <c r="I11" s="270"/>
      <c r="J11" s="270"/>
      <c r="K11" s="270"/>
      <c r="L11" s="270"/>
      <c r="M11" s="271"/>
      <c r="N11" s="271"/>
      <c r="O11" s="270"/>
      <c r="P11" s="270"/>
      <c r="Q11" s="270"/>
      <c r="R11" s="270"/>
      <c r="S11" s="272"/>
      <c r="T11" s="250"/>
    </row>
    <row r="12" spans="1:20" ht="79.5" thickBot="1" x14ac:dyDescent="0.3">
      <c r="A12" s="250"/>
      <c r="B12" s="250"/>
      <c r="C12" s="273">
        <v>1</v>
      </c>
      <c r="D12" s="274" t="s">
        <v>87</v>
      </c>
      <c r="E12" s="275" t="s">
        <v>88</v>
      </c>
      <c r="F12" s="274" t="s">
        <v>89</v>
      </c>
      <c r="G12" s="275" t="s">
        <v>90</v>
      </c>
      <c r="H12" s="276">
        <v>0.45</v>
      </c>
      <c r="I12" s="277" t="s">
        <v>91</v>
      </c>
      <c r="J12" s="278">
        <v>34338</v>
      </c>
      <c r="K12" s="278">
        <v>36305</v>
      </c>
      <c r="L12" s="279"/>
      <c r="M12" s="280">
        <v>4491569047</v>
      </c>
      <c r="N12" s="281">
        <v>2021206071.1500001</v>
      </c>
      <c r="O12" s="282">
        <f>ROUND(IF(J12&lt;$I$4,0,IF(J12="",0,IF(OR(K12="---",K12=""),N12/LOOKUP(J12,SMLM!$A$3:$A$36,SMLM!$D$3:$D$36),N12/LOOKUP(J12,SMLM!$A$3:$A$36,SMLM!$D$3:$D$36)))),0)</f>
        <v>20478</v>
      </c>
      <c r="P12" s="283">
        <f>+Requisitos!I8</f>
        <v>1350.6493506493507</v>
      </c>
      <c r="Q12" s="284" t="str">
        <f>+IF(O12&lt;&gt;0,IF(O12&gt;P12,"CUMPLE","NO CUMPLE"),"")</f>
        <v>CUMPLE</v>
      </c>
      <c r="R12" s="285">
        <v>37</v>
      </c>
      <c r="S12" s="286" t="s">
        <v>92</v>
      </c>
      <c r="T12" s="287"/>
    </row>
    <row r="13" spans="1:20" ht="78.75" x14ac:dyDescent="0.25">
      <c r="A13" s="250"/>
      <c r="B13" s="250"/>
      <c r="C13" s="273">
        <v>2</v>
      </c>
      <c r="D13" s="274" t="s">
        <v>93</v>
      </c>
      <c r="E13" s="275" t="s">
        <v>94</v>
      </c>
      <c r="F13" s="274" t="s">
        <v>95</v>
      </c>
      <c r="G13" s="275" t="s">
        <v>90</v>
      </c>
      <c r="H13" s="276">
        <v>1</v>
      </c>
      <c r="I13" s="277" t="s">
        <v>91</v>
      </c>
      <c r="J13" s="278">
        <v>39142</v>
      </c>
      <c r="K13" s="278">
        <v>40920</v>
      </c>
      <c r="L13" s="279" t="s">
        <v>96</v>
      </c>
      <c r="M13" s="280">
        <v>3161732843.9899998</v>
      </c>
      <c r="N13" s="281">
        <v>3161732843.9899998</v>
      </c>
      <c r="O13" s="282">
        <f>ROUND(IF(J13&lt;$I$4,0,IF(J13="",0,IF(OR(K13="---",K13=""),N13/LOOKUP(J13,SMLM!$A$3:$A$36,SMLM!$D$3:$D$36),N13/LOOKUP(J13,SMLM!$A$3:$A$36,SMLM!$D$3:$D$36)))),0)</f>
        <v>7290</v>
      </c>
      <c r="P13" s="283">
        <f>+Requisitos!I9</f>
        <v>1350.6493506493507</v>
      </c>
      <c r="Q13" s="288" t="s">
        <v>97</v>
      </c>
      <c r="R13" s="289">
        <v>36</v>
      </c>
      <c r="S13" s="290" t="s">
        <v>98</v>
      </c>
      <c r="T13" s="287"/>
    </row>
    <row r="14" spans="1:20" ht="330.75" x14ac:dyDescent="0.25">
      <c r="A14" s="250"/>
      <c r="B14" s="250"/>
      <c r="C14" s="535">
        <v>3</v>
      </c>
      <c r="D14" s="537" t="s">
        <v>99</v>
      </c>
      <c r="E14" s="537" t="s">
        <v>100</v>
      </c>
      <c r="F14" s="274" t="s">
        <v>101</v>
      </c>
      <c r="G14" s="537" t="s">
        <v>90</v>
      </c>
      <c r="H14" s="539">
        <v>0.5</v>
      </c>
      <c r="I14" s="541" t="s">
        <v>91</v>
      </c>
      <c r="J14" s="525">
        <v>39125</v>
      </c>
      <c r="K14" s="525" t="s">
        <v>102</v>
      </c>
      <c r="L14" s="279"/>
      <c r="M14" s="527">
        <v>14252450032</v>
      </c>
      <c r="N14" s="529">
        <v>7126225016</v>
      </c>
      <c r="O14" s="531">
        <f>ROUND(IF(J14&lt;$I$4,0,IF(J14="",0,IF(OR(K14="---",K14=""),N14/LOOKUP(J14,SMLM!$A$3:$A$36,SMLM!$D$3:$D$36),N14/LOOKUP(J14,SMLM!$A$3:$A$36,SMLM!$D$3:$D$36)))),0)</f>
        <v>16431</v>
      </c>
      <c r="P14" s="533">
        <f>+Requisitos!I9</f>
        <v>1350.6493506493507</v>
      </c>
      <c r="Q14" s="521" t="s">
        <v>97</v>
      </c>
      <c r="R14" s="521" t="s">
        <v>103</v>
      </c>
      <c r="S14" s="523" t="s">
        <v>104</v>
      </c>
      <c r="T14" s="287"/>
    </row>
    <row r="15" spans="1:20" ht="347.25" thickBot="1" x14ac:dyDescent="0.3">
      <c r="A15" s="250"/>
      <c r="B15" s="250"/>
      <c r="C15" s="536"/>
      <c r="D15" s="538"/>
      <c r="E15" s="538"/>
      <c r="F15" s="291" t="s">
        <v>105</v>
      </c>
      <c r="G15" s="538"/>
      <c r="H15" s="540"/>
      <c r="I15" s="542"/>
      <c r="J15" s="526"/>
      <c r="K15" s="526"/>
      <c r="L15" s="279"/>
      <c r="M15" s="528"/>
      <c r="N15" s="530"/>
      <c r="O15" s="532"/>
      <c r="P15" s="534"/>
      <c r="Q15" s="522"/>
      <c r="R15" s="522"/>
      <c r="S15" s="524"/>
      <c r="T15" s="287"/>
    </row>
    <row r="16" spans="1:20" ht="16.5" thickBot="1" x14ac:dyDescent="0.3">
      <c r="A16" s="250"/>
      <c r="B16" s="250"/>
      <c r="C16" s="268" t="s">
        <v>106</v>
      </c>
      <c r="D16" s="269"/>
      <c r="E16" s="270"/>
      <c r="F16" s="269"/>
      <c r="G16" s="270"/>
      <c r="H16" s="270"/>
      <c r="I16" s="270"/>
      <c r="J16" s="270"/>
      <c r="K16" s="270"/>
      <c r="L16" s="270"/>
      <c r="M16" s="271"/>
      <c r="N16" s="292"/>
      <c r="O16" s="270"/>
      <c r="P16" s="270"/>
      <c r="Q16" s="270"/>
      <c r="R16" s="270"/>
      <c r="S16" s="272"/>
      <c r="T16" s="250"/>
    </row>
    <row r="17" spans="1:20" ht="110.25" x14ac:dyDescent="0.25">
      <c r="A17" s="250"/>
      <c r="B17" s="250"/>
      <c r="C17" s="293">
        <v>1</v>
      </c>
      <c r="D17" s="274" t="s">
        <v>107</v>
      </c>
      <c r="E17" s="275" t="s">
        <v>108</v>
      </c>
      <c r="F17" s="274" t="s">
        <v>109</v>
      </c>
      <c r="G17" s="294" t="s">
        <v>90</v>
      </c>
      <c r="H17" s="295">
        <v>0.65</v>
      </c>
      <c r="I17" s="294" t="s">
        <v>110</v>
      </c>
      <c r="J17" s="278">
        <v>39615</v>
      </c>
      <c r="K17" s="278">
        <v>41152</v>
      </c>
      <c r="L17" s="279">
        <v>15</v>
      </c>
      <c r="M17" s="280">
        <v>19146251489</v>
      </c>
      <c r="N17" s="281">
        <f>+M17*H17</f>
        <v>12445063467.85</v>
      </c>
      <c r="O17" s="282">
        <f>ROUND(IF(J17&lt;$I$4,0,IF(J17="",0,IF(OR(K17="---",K17=""),N17/LOOKUP(J17,SMLM!$A$3:$A$36,SMLM!$D$3:$D$36),N17/LOOKUP(J17,SMLM!$A$3:$A$36,SMLM!$D$3:$D$36)))),0)</f>
        <v>26967</v>
      </c>
      <c r="P17" s="283">
        <f>+Requisitos!I9</f>
        <v>1350.6493506493507</v>
      </c>
      <c r="Q17" s="284" t="str">
        <f>+IF(O17&lt;&gt;0,IF(O17&gt;P17,"CUMPLE","NO CUMPLE"),"")</f>
        <v>CUMPLE</v>
      </c>
      <c r="R17" s="296" t="s">
        <v>103</v>
      </c>
      <c r="S17" s="297"/>
      <c r="T17" s="298"/>
    </row>
    <row r="18" spans="1:20" x14ac:dyDescent="0.25">
      <c r="A18" s="250"/>
      <c r="B18" s="250"/>
      <c r="C18" s="299"/>
      <c r="D18" s="300"/>
      <c r="E18" s="301"/>
      <c r="F18" s="300"/>
      <c r="G18" s="301"/>
      <c r="H18" s="301"/>
      <c r="I18" s="301"/>
      <c r="J18" s="301"/>
      <c r="K18" s="301"/>
      <c r="L18" s="301"/>
      <c r="M18" s="302"/>
      <c r="N18" s="302"/>
      <c r="O18" s="301"/>
      <c r="P18" s="301"/>
      <c r="Q18" s="301"/>
      <c r="R18" s="301"/>
      <c r="S18" s="303"/>
      <c r="T18" s="250"/>
    </row>
    <row r="19" spans="1:20" ht="16.5" thickBot="1" x14ac:dyDescent="0.3">
      <c r="A19" s="250"/>
      <c r="B19" s="250"/>
      <c r="C19" s="299"/>
      <c r="D19" s="300"/>
      <c r="E19" s="301"/>
      <c r="F19" s="300"/>
      <c r="G19" s="301"/>
      <c r="H19" s="301"/>
      <c r="I19" s="301"/>
      <c r="J19" s="301"/>
      <c r="K19" s="301"/>
      <c r="L19" s="301"/>
      <c r="M19" s="302"/>
      <c r="N19" s="302"/>
      <c r="O19" s="301"/>
      <c r="P19" s="301"/>
      <c r="Q19" s="301"/>
      <c r="R19" s="301"/>
      <c r="S19" s="303"/>
      <c r="T19" s="250"/>
    </row>
    <row r="20" spans="1:20" x14ac:dyDescent="0.25">
      <c r="A20" s="250"/>
      <c r="B20" s="250"/>
      <c r="C20" s="299"/>
      <c r="D20" s="300"/>
      <c r="E20" s="301"/>
      <c r="F20" s="300"/>
      <c r="G20" s="301"/>
      <c r="H20" s="301"/>
      <c r="I20" s="301"/>
      <c r="J20" s="301"/>
      <c r="K20" s="301"/>
      <c r="L20" s="301"/>
      <c r="M20" s="304"/>
      <c r="N20" s="305" t="s">
        <v>111</v>
      </c>
      <c r="O20" s="306" t="s">
        <v>46</v>
      </c>
      <c r="P20" s="307" t="s">
        <v>112</v>
      </c>
      <c r="Q20" s="308"/>
      <c r="R20" s="301"/>
      <c r="S20" s="303"/>
      <c r="T20" s="250"/>
    </row>
    <row r="21" spans="1:20" x14ac:dyDescent="0.25">
      <c r="A21" s="250"/>
      <c r="B21" s="250"/>
      <c r="C21" s="299"/>
      <c r="D21" s="300"/>
      <c r="E21" s="301"/>
      <c r="F21" s="300"/>
      <c r="G21" s="301"/>
      <c r="H21" s="301"/>
      <c r="I21" s="301"/>
      <c r="J21" s="301"/>
      <c r="K21" s="301"/>
      <c r="L21" s="301"/>
      <c r="M21" s="309" t="s">
        <v>113</v>
      </c>
      <c r="N21" s="310">
        <f>+Requisitos!SUMAGEN</f>
        <v>4632514805</v>
      </c>
      <c r="O21" s="311">
        <f>+Requisitos!$I$6</f>
        <v>7520.3162418831171</v>
      </c>
      <c r="P21" s="312">
        <f>+SUMIF(Q12:Q17,"cumple",O12:O17)</f>
        <v>71166</v>
      </c>
      <c r="Q21" s="313" t="str">
        <f>+IF(P21&gt;O21,"CUMPLE","NO CUMPLE")</f>
        <v>CUMPLE</v>
      </c>
      <c r="R21" s="301"/>
      <c r="S21" s="303"/>
      <c r="T21" s="250"/>
    </row>
    <row r="22" spans="1:20" x14ac:dyDescent="0.25">
      <c r="A22" s="250"/>
      <c r="B22" s="250"/>
      <c r="C22" s="299"/>
      <c r="D22" s="300"/>
      <c r="E22" s="301"/>
      <c r="F22" s="300"/>
      <c r="G22" s="301"/>
      <c r="H22" s="301"/>
      <c r="I22" s="301"/>
      <c r="J22" s="301"/>
      <c r="K22" s="301"/>
      <c r="L22" s="301"/>
      <c r="M22" s="309" t="s">
        <v>114</v>
      </c>
      <c r="N22" s="310">
        <f>+Requisitos!MINGEN</f>
        <v>2362582550.5500002</v>
      </c>
      <c r="O22" s="311">
        <f>+Requisitos!$I$7</f>
        <v>3835.3612833603897</v>
      </c>
      <c r="P22" s="312">
        <f>+SUMIF(Q12:Q15,"cumple",O12:O15)</f>
        <v>44199</v>
      </c>
      <c r="Q22" s="313" t="str">
        <f>+IF(P22&gt;O22,"CUMPLE","NO CUMPLE")</f>
        <v>CUMPLE</v>
      </c>
      <c r="R22" s="301"/>
      <c r="S22" s="303"/>
      <c r="T22" s="250"/>
    </row>
    <row r="23" spans="1:20" ht="16.5" thickBot="1" x14ac:dyDescent="0.3">
      <c r="A23" s="250"/>
      <c r="B23" s="250"/>
      <c r="C23" s="314"/>
      <c r="D23" s="315"/>
      <c r="E23" s="316"/>
      <c r="F23" s="315"/>
      <c r="G23" s="316"/>
      <c r="H23" s="316"/>
      <c r="I23" s="316"/>
      <c r="J23" s="316"/>
      <c r="K23" s="316"/>
      <c r="L23" s="316"/>
      <c r="M23" s="317"/>
      <c r="N23" s="318"/>
      <c r="O23" s="319"/>
      <c r="P23" s="319"/>
      <c r="Q23" s="320" t="str">
        <f>+IF(Q21="CUMPLE",IF(Q22="CUMPLE","HÁBIL","NO CUMPLE"),"NO CUMPLE")</f>
        <v>HÁBIL</v>
      </c>
      <c r="R23" s="316"/>
      <c r="S23" s="321"/>
      <c r="T23" s="250"/>
    </row>
    <row r="24" spans="1:20" ht="16.5" thickTop="1" x14ac:dyDescent="0.25"/>
    <row r="25" spans="1:20" ht="16.5" thickBot="1" x14ac:dyDescent="0.3"/>
    <row r="26" spans="1:20" s="263" customFormat="1" ht="16.5" thickBot="1" x14ac:dyDescent="0.3">
      <c r="C26" s="257" t="s">
        <v>67</v>
      </c>
      <c r="D26" s="258"/>
      <c r="E26" s="259">
        <v>2</v>
      </c>
      <c r="F26" s="260" t="str">
        <f>+VLOOKUP(E26,Proponentes!$B$11:$C$47,2,FALSE())</f>
        <v>CONSORCIO AERO - NORORIENTAL</v>
      </c>
      <c r="G26" s="259"/>
      <c r="H26" s="259"/>
      <c r="I26" s="259"/>
      <c r="J26" s="259"/>
      <c r="K26" s="259"/>
      <c r="L26" s="259"/>
      <c r="M26" s="261"/>
      <c r="N26" s="261"/>
      <c r="O26" s="259"/>
      <c r="P26" s="259"/>
      <c r="Q26" s="259"/>
      <c r="R26" s="259"/>
      <c r="S26" s="262"/>
      <c r="T26" s="256"/>
    </row>
    <row r="27" spans="1:20" x14ac:dyDescent="0.25">
      <c r="C27" s="519" t="s">
        <v>68</v>
      </c>
      <c r="D27" s="512" t="s">
        <v>69</v>
      </c>
      <c r="E27" s="512" t="s">
        <v>70</v>
      </c>
      <c r="F27" s="512" t="s">
        <v>71</v>
      </c>
      <c r="G27" s="512" t="s">
        <v>72</v>
      </c>
      <c r="H27" s="512" t="s">
        <v>73</v>
      </c>
      <c r="I27" s="512" t="s">
        <v>74</v>
      </c>
      <c r="J27" s="512" t="s">
        <v>75</v>
      </c>
      <c r="K27" s="512" t="s">
        <v>76</v>
      </c>
      <c r="L27" s="512" t="s">
        <v>77</v>
      </c>
      <c r="M27" s="514" t="s">
        <v>78</v>
      </c>
      <c r="N27" s="516" t="s">
        <v>79</v>
      </c>
      <c r="O27" s="517"/>
      <c r="P27" s="517"/>
      <c r="Q27" s="517"/>
      <c r="R27" s="517"/>
      <c r="S27" s="518"/>
      <c r="T27" s="250"/>
    </row>
    <row r="28" spans="1:20" ht="63.75" thickBot="1" x14ac:dyDescent="0.3">
      <c r="C28" s="520"/>
      <c r="D28" s="513"/>
      <c r="E28" s="513"/>
      <c r="F28" s="513"/>
      <c r="G28" s="513"/>
      <c r="H28" s="513"/>
      <c r="I28" s="513"/>
      <c r="J28" s="513"/>
      <c r="K28" s="513"/>
      <c r="L28" s="513"/>
      <c r="M28" s="515"/>
      <c r="N28" s="264" t="s">
        <v>80</v>
      </c>
      <c r="O28" s="265" t="s">
        <v>81</v>
      </c>
      <c r="P28" s="265" t="s">
        <v>82</v>
      </c>
      <c r="Q28" s="265" t="s">
        <v>83</v>
      </c>
      <c r="R28" s="266" t="s">
        <v>84</v>
      </c>
      <c r="S28" s="267" t="s">
        <v>85</v>
      </c>
      <c r="T28" s="250"/>
    </row>
    <row r="29" spans="1:20" ht="16.5" thickBot="1" x14ac:dyDescent="0.3">
      <c r="C29" s="268" t="s">
        <v>86</v>
      </c>
      <c r="D29" s="269"/>
      <c r="E29" s="270"/>
      <c r="F29" s="269"/>
      <c r="G29" s="270"/>
      <c r="H29" s="270"/>
      <c r="I29" s="270"/>
      <c r="J29" s="270"/>
      <c r="K29" s="270"/>
      <c r="L29" s="270"/>
      <c r="M29" s="271"/>
      <c r="N29" s="271"/>
      <c r="O29" s="270"/>
      <c r="P29" s="270"/>
      <c r="Q29" s="270"/>
      <c r="R29" s="270"/>
      <c r="S29" s="272"/>
      <c r="T29" s="250"/>
    </row>
    <row r="30" spans="1:20" ht="48" thickBot="1" x14ac:dyDescent="0.3">
      <c r="C30" s="273">
        <v>1</v>
      </c>
      <c r="D30" s="274" t="s">
        <v>115</v>
      </c>
      <c r="E30" s="275" t="s">
        <v>103</v>
      </c>
      <c r="F30" s="274" t="s">
        <v>116</v>
      </c>
      <c r="G30" s="275" t="s">
        <v>117</v>
      </c>
      <c r="H30" s="276">
        <v>0.5</v>
      </c>
      <c r="I30" s="277" t="s">
        <v>118</v>
      </c>
      <c r="J30" s="278">
        <v>37834</v>
      </c>
      <c r="K30" s="278">
        <v>39447</v>
      </c>
      <c r="L30" s="279">
        <v>15</v>
      </c>
      <c r="M30" s="280">
        <v>7608039951.6021643</v>
      </c>
      <c r="N30" s="281">
        <v>3804019975.8010821</v>
      </c>
      <c r="O30" s="282">
        <f>ROUND(IF(J30&lt;$I$4,0,IF(J30="",0,IF(OR(K30="---",K30=""),N30/LOOKUP(J30,SMLM!$A$3:$A$36,SMLM!$D$3:$D$36),N30/LOOKUP(J30,SMLM!$A$3:$A$36,SMLM!$D$3:$D$36)))),0)</f>
        <v>11458</v>
      </c>
      <c r="P30" s="323">
        <f>+Requisitos!I9</f>
        <v>1350.6493506493507</v>
      </c>
      <c r="Q30" s="284" t="str">
        <f>+IF(O30&lt;&gt;0,IF(O30&gt;P30,"CUMPLE","NO CUMPLE"),"")</f>
        <v>CUMPLE</v>
      </c>
      <c r="R30" s="324">
        <v>80</v>
      </c>
      <c r="S30" s="297" t="s">
        <v>119</v>
      </c>
      <c r="T30" s="325"/>
    </row>
    <row r="31" spans="1:20" ht="16.5" thickBot="1" x14ac:dyDescent="0.3">
      <c r="C31" s="268" t="s">
        <v>106</v>
      </c>
      <c r="D31" s="269"/>
      <c r="E31" s="270"/>
      <c r="F31" s="269"/>
      <c r="G31" s="270"/>
      <c r="H31" s="270"/>
      <c r="I31" s="270"/>
      <c r="J31" s="270"/>
      <c r="K31" s="270"/>
      <c r="L31" s="270"/>
      <c r="M31" s="271"/>
      <c r="N31" s="292"/>
      <c r="O31" s="326"/>
      <c r="P31" s="327" t="s">
        <v>120</v>
      </c>
      <c r="Q31" s="327" t="s">
        <v>120</v>
      </c>
      <c r="R31" s="328"/>
      <c r="S31" s="272"/>
      <c r="T31" s="250"/>
    </row>
    <row r="32" spans="1:20" ht="63.75" thickBot="1" x14ac:dyDescent="0.3">
      <c r="C32" s="273">
        <v>1</v>
      </c>
      <c r="D32" s="274" t="s">
        <v>121</v>
      </c>
      <c r="E32" s="275" t="s">
        <v>103</v>
      </c>
      <c r="F32" s="274" t="s">
        <v>122</v>
      </c>
      <c r="G32" s="275" t="s">
        <v>117</v>
      </c>
      <c r="H32" s="329">
        <v>0.33329999999999999</v>
      </c>
      <c r="I32" s="277" t="s">
        <v>123</v>
      </c>
      <c r="J32" s="278">
        <v>40424</v>
      </c>
      <c r="K32" s="278">
        <v>40728</v>
      </c>
      <c r="L32" s="279">
        <v>15</v>
      </c>
      <c r="M32" s="280">
        <v>2687151466.5617824</v>
      </c>
      <c r="N32" s="330">
        <v>895627583.80504203</v>
      </c>
      <c r="O32" s="282">
        <f>ROUND(IF(J32&lt;$I$4,0,IF(J32="",0,IF(OR(K32="---",K32=""),N32/LOOKUP(J32,SMLM!$A$3:$A$36,SMLM!$D$3:$D$36),N32/LOOKUP(J32,SMLM!$A$3:$A$36,SMLM!$D$3:$D$36)))),0)</f>
        <v>1739</v>
      </c>
      <c r="P32" s="331">
        <f>+Requisitos!I9</f>
        <v>1350.6493506493507</v>
      </c>
      <c r="Q32" s="284" t="str">
        <f>+IF(O32&lt;&gt;0,IF(O32&gt;P32,"CUMPLE","NO CUMPLE"),"")</f>
        <v>CUMPLE</v>
      </c>
      <c r="R32" s="324">
        <v>47</v>
      </c>
      <c r="S32" s="297" t="s">
        <v>124</v>
      </c>
      <c r="T32" s="325"/>
    </row>
    <row r="33" spans="3:20" ht="63.75" thickBot="1" x14ac:dyDescent="0.3">
      <c r="C33" s="273">
        <v>2</v>
      </c>
      <c r="D33" s="274" t="s">
        <v>125</v>
      </c>
      <c r="E33" s="275" t="s">
        <v>126</v>
      </c>
      <c r="F33" s="274" t="s">
        <v>127</v>
      </c>
      <c r="G33" s="275" t="s">
        <v>90</v>
      </c>
      <c r="H33" s="276">
        <v>0.25</v>
      </c>
      <c r="I33" s="277" t="s">
        <v>128</v>
      </c>
      <c r="J33" s="278">
        <v>38718</v>
      </c>
      <c r="K33" s="278" t="s">
        <v>129</v>
      </c>
      <c r="L33" s="279">
        <v>15</v>
      </c>
      <c r="M33" s="280">
        <v>7774238321</v>
      </c>
      <c r="N33" s="330">
        <v>1943559580.25</v>
      </c>
      <c r="O33" s="282">
        <f>ROUND(IF(J33&lt;$I$4,0,IF(J33="",0,IF(OR(K33="---",K33=""),N33/LOOKUP(J33,SMLM!$A$3:$A$36,SMLM!$D$3:$D$36),N33/LOOKUP(J33,SMLM!$A$3:$A$36,SMLM!$D$3:$D$36)))),0)</f>
        <v>4764</v>
      </c>
      <c r="P33" s="332">
        <f>+Requisitos!I9</f>
        <v>1350.6493506493507</v>
      </c>
      <c r="Q33" s="284" t="str">
        <f>+IF(O33&lt;&gt;0,IF(O33&gt;P33,"CUMPLE","NO CUMPLE"),"")</f>
        <v>CUMPLE</v>
      </c>
      <c r="R33" s="324" t="s">
        <v>103</v>
      </c>
      <c r="S33" s="333" t="s">
        <v>130</v>
      </c>
      <c r="T33" s="287"/>
    </row>
    <row r="34" spans="3:20" ht="78.75" x14ac:dyDescent="0.25">
      <c r="C34" s="273">
        <v>3</v>
      </c>
      <c r="D34" s="274" t="s">
        <v>131</v>
      </c>
      <c r="E34" s="275" t="s">
        <v>132</v>
      </c>
      <c r="F34" s="274" t="s">
        <v>133</v>
      </c>
      <c r="G34" s="275" t="s">
        <v>90</v>
      </c>
      <c r="H34" s="329">
        <v>0.245</v>
      </c>
      <c r="I34" s="277" t="s">
        <v>128</v>
      </c>
      <c r="J34" s="278">
        <v>40182</v>
      </c>
      <c r="K34" s="278" t="s">
        <v>129</v>
      </c>
      <c r="L34" s="279">
        <v>15</v>
      </c>
      <c r="M34" s="280">
        <v>8260211616</v>
      </c>
      <c r="N34" s="330">
        <v>2023751845.9200001</v>
      </c>
      <c r="O34" s="282">
        <f>ROUND(IF(J34&lt;$I$4,0,IF(J34="",0,IF(OR(K34="---",K34=""),N34/LOOKUP(J34,SMLM!$A$3:$A$36,SMLM!$D$3:$D$36),N34/LOOKUP(J34,SMLM!$A$3:$A$36,SMLM!$D$3:$D$36)))),0)</f>
        <v>3930</v>
      </c>
      <c r="P34" s="334">
        <f>+Requisitos!I9</f>
        <v>1350.6493506493507</v>
      </c>
      <c r="Q34" s="284" t="str">
        <f>+IF(O34&lt;&gt;0,IF(O34&gt;P34,"CUMPLE","NO CUMPLE"),"")</f>
        <v>CUMPLE</v>
      </c>
      <c r="R34" s="324" t="s">
        <v>103</v>
      </c>
      <c r="S34" s="335" t="s">
        <v>134</v>
      </c>
      <c r="T34" s="287"/>
    </row>
    <row r="35" spans="3:20" x14ac:dyDescent="0.25">
      <c r="C35" s="299"/>
      <c r="D35" s="300"/>
      <c r="E35" s="301"/>
      <c r="F35" s="300"/>
      <c r="G35" s="301"/>
      <c r="H35" s="301"/>
      <c r="I35" s="301"/>
      <c r="J35" s="301"/>
      <c r="K35" s="301"/>
      <c r="L35" s="301"/>
      <c r="M35" s="302"/>
      <c r="N35" s="302"/>
      <c r="O35" s="301"/>
      <c r="P35" s="301"/>
      <c r="Q35" s="301"/>
      <c r="R35" s="301"/>
      <c r="S35" s="303"/>
      <c r="T35" s="250"/>
    </row>
    <row r="36" spans="3:20" ht="16.5" thickBot="1" x14ac:dyDescent="0.3">
      <c r="C36" s="299"/>
      <c r="D36" s="300"/>
      <c r="E36" s="301"/>
      <c r="F36" s="300"/>
      <c r="G36" s="301"/>
      <c r="H36" s="301"/>
      <c r="I36" s="301"/>
      <c r="J36" s="301"/>
      <c r="K36" s="301"/>
      <c r="L36" s="301"/>
      <c r="M36" s="302"/>
      <c r="N36" s="302"/>
      <c r="O36" s="301"/>
      <c r="P36" s="301"/>
      <c r="Q36" s="301"/>
      <c r="R36" s="301"/>
      <c r="S36" s="303"/>
      <c r="T36" s="250"/>
    </row>
    <row r="37" spans="3:20" x14ac:dyDescent="0.25">
      <c r="C37" s="299"/>
      <c r="D37" s="300"/>
      <c r="E37" s="301"/>
      <c r="F37" s="300"/>
      <c r="G37" s="301"/>
      <c r="H37" s="301"/>
      <c r="I37" s="301"/>
      <c r="J37" s="301"/>
      <c r="K37" s="301"/>
      <c r="L37" s="301"/>
      <c r="M37" s="304"/>
      <c r="N37" s="305" t="s">
        <v>111</v>
      </c>
      <c r="O37" s="306" t="s">
        <v>46</v>
      </c>
      <c r="P37" s="307" t="s">
        <v>112</v>
      </c>
      <c r="Q37" s="308"/>
      <c r="R37" s="301"/>
      <c r="S37" s="303"/>
      <c r="T37" s="250"/>
    </row>
    <row r="38" spans="3:20" x14ac:dyDescent="0.25">
      <c r="C38" s="299"/>
      <c r="D38" s="300"/>
      <c r="E38" s="301"/>
      <c r="F38" s="300"/>
      <c r="G38" s="301"/>
      <c r="H38" s="301"/>
      <c r="I38" s="301"/>
      <c r="J38" s="301"/>
      <c r="K38" s="301"/>
      <c r="L38" s="301"/>
      <c r="M38" s="336" t="s">
        <v>113</v>
      </c>
      <c r="N38" s="310">
        <f>+Requisitos!SUMAGEN</f>
        <v>4632514805</v>
      </c>
      <c r="O38" s="311">
        <f>+Requisitos!$I$6</f>
        <v>7520.3162418831171</v>
      </c>
      <c r="P38" s="312">
        <f>+SUMIF(Q30:Q34,"cumple",O30:O34)</f>
        <v>21891</v>
      </c>
      <c r="Q38" s="313" t="str">
        <f>+IF(P38&gt;O38,"CUMPLE","NO CUMPLE")</f>
        <v>CUMPLE</v>
      </c>
      <c r="R38" s="301"/>
      <c r="S38" s="303"/>
      <c r="T38" s="250"/>
    </row>
    <row r="39" spans="3:20" x14ac:dyDescent="0.25">
      <c r="C39" s="299"/>
      <c r="D39" s="300"/>
      <c r="E39" s="301"/>
      <c r="F39" s="300"/>
      <c r="G39" s="301"/>
      <c r="H39" s="301"/>
      <c r="I39" s="301"/>
      <c r="J39" s="301"/>
      <c r="K39" s="301"/>
      <c r="L39" s="301"/>
      <c r="M39" s="336" t="s">
        <v>114</v>
      </c>
      <c r="N39" s="310">
        <f>+Requisitos!MINGEN</f>
        <v>2362582550.5500002</v>
      </c>
      <c r="O39" s="311">
        <f>+Requisitos!$I$7</f>
        <v>3835.3612833603897</v>
      </c>
      <c r="P39" s="312">
        <f>+SUMIF(Q30:Q31,"cumple",O30:O31)</f>
        <v>11458</v>
      </c>
      <c r="Q39" s="313" t="str">
        <f>+IF(P39&gt;O39,"CUMPLE","NO CUMPLE")</f>
        <v>CUMPLE</v>
      </c>
      <c r="R39" s="301"/>
      <c r="S39" s="303"/>
      <c r="T39" s="250"/>
    </row>
    <row r="40" spans="3:20" ht="16.5" thickBot="1" x14ac:dyDescent="0.3">
      <c r="C40" s="314"/>
      <c r="D40" s="315"/>
      <c r="E40" s="316"/>
      <c r="F40" s="315"/>
      <c r="G40" s="316"/>
      <c r="H40" s="316"/>
      <c r="I40" s="316"/>
      <c r="J40" s="316"/>
      <c r="K40" s="316"/>
      <c r="L40" s="316"/>
      <c r="M40" s="317"/>
      <c r="N40" s="318"/>
      <c r="O40" s="319"/>
      <c r="P40" s="319"/>
      <c r="Q40" s="320" t="str">
        <f>+IF(Q38="CUMPLE",IF(Q39="CUMPLE","HÁBIL","NO CUMPLE"),"NO CUMPLE")</f>
        <v>HÁBIL</v>
      </c>
      <c r="R40" s="316"/>
      <c r="S40" s="321"/>
      <c r="T40" s="250"/>
    </row>
    <row r="41" spans="3:20" ht="16.5" thickTop="1" x14ac:dyDescent="0.25"/>
    <row r="42" spans="3:20" ht="16.5" thickBot="1" x14ac:dyDescent="0.3"/>
    <row r="43" spans="3:20" s="263" customFormat="1" ht="16.5" thickBot="1" x14ac:dyDescent="0.3">
      <c r="C43" s="257" t="s">
        <v>67</v>
      </c>
      <c r="D43" s="258"/>
      <c r="E43" s="259">
        <v>3</v>
      </c>
      <c r="F43" s="260" t="str">
        <f>+VLOOKUP(E43,Proponentes!$B$11:$C$47,2,FALSE())</f>
        <v>CONSORCIO INTERVENTORIA AEROPUERTOS DE NORORIENTE</v>
      </c>
      <c r="G43" s="259"/>
      <c r="H43" s="259"/>
      <c r="I43" s="259"/>
      <c r="J43" s="259"/>
      <c r="K43" s="259"/>
      <c r="L43" s="259"/>
      <c r="M43" s="261"/>
      <c r="N43" s="261"/>
      <c r="O43" s="259"/>
      <c r="P43" s="259"/>
      <c r="Q43" s="259"/>
      <c r="R43" s="259"/>
      <c r="S43" s="262"/>
    </row>
    <row r="44" spans="3:20" x14ac:dyDescent="0.25">
      <c r="C44" s="519" t="s">
        <v>68</v>
      </c>
      <c r="D44" s="512" t="s">
        <v>69</v>
      </c>
      <c r="E44" s="512" t="s">
        <v>70</v>
      </c>
      <c r="F44" s="512" t="s">
        <v>71</v>
      </c>
      <c r="G44" s="512" t="s">
        <v>72</v>
      </c>
      <c r="H44" s="512" t="s">
        <v>73</v>
      </c>
      <c r="I44" s="512" t="s">
        <v>74</v>
      </c>
      <c r="J44" s="512" t="s">
        <v>75</v>
      </c>
      <c r="K44" s="512" t="s">
        <v>76</v>
      </c>
      <c r="L44" s="512" t="s">
        <v>77</v>
      </c>
      <c r="M44" s="514" t="s">
        <v>78</v>
      </c>
      <c r="N44" s="516" t="s">
        <v>79</v>
      </c>
      <c r="O44" s="517"/>
      <c r="P44" s="517"/>
      <c r="Q44" s="517"/>
      <c r="R44" s="517"/>
      <c r="S44" s="518"/>
    </row>
    <row r="45" spans="3:20" ht="63.75" thickBot="1" x14ac:dyDescent="0.3">
      <c r="C45" s="520"/>
      <c r="D45" s="513"/>
      <c r="E45" s="513"/>
      <c r="F45" s="513"/>
      <c r="G45" s="513"/>
      <c r="H45" s="513"/>
      <c r="I45" s="513"/>
      <c r="J45" s="513"/>
      <c r="K45" s="513"/>
      <c r="L45" s="513"/>
      <c r="M45" s="515"/>
      <c r="N45" s="264" t="s">
        <v>80</v>
      </c>
      <c r="O45" s="265" t="s">
        <v>81</v>
      </c>
      <c r="P45" s="265" t="s">
        <v>82</v>
      </c>
      <c r="Q45" s="265" t="s">
        <v>135</v>
      </c>
      <c r="R45" s="266" t="s">
        <v>84</v>
      </c>
      <c r="S45" s="267" t="s">
        <v>85</v>
      </c>
    </row>
    <row r="46" spans="3:20" ht="16.5" thickBot="1" x14ac:dyDescent="0.3">
      <c r="C46" s="268" t="s">
        <v>86</v>
      </c>
      <c r="D46" s="269"/>
      <c r="E46" s="270"/>
      <c r="F46" s="269"/>
      <c r="G46" s="270"/>
      <c r="H46" s="270"/>
      <c r="I46" s="270"/>
      <c r="J46" s="270"/>
      <c r="K46" s="270"/>
      <c r="L46" s="270"/>
      <c r="M46" s="271"/>
      <c r="N46" s="271"/>
      <c r="O46" s="270"/>
      <c r="P46" s="270"/>
      <c r="Q46" s="270"/>
      <c r="R46" s="270"/>
      <c r="S46" s="272"/>
    </row>
    <row r="47" spans="3:20" ht="79.5" thickBot="1" x14ac:dyDescent="0.3">
      <c r="C47" s="337">
        <v>1</v>
      </c>
      <c r="D47" s="274" t="s">
        <v>136</v>
      </c>
      <c r="E47" s="275" t="s">
        <v>137</v>
      </c>
      <c r="F47" s="274" t="s">
        <v>138</v>
      </c>
      <c r="G47" s="275" t="s">
        <v>90</v>
      </c>
      <c r="H47" s="276">
        <v>0.6</v>
      </c>
      <c r="I47" s="274" t="s">
        <v>139</v>
      </c>
      <c r="J47" s="278">
        <v>40000</v>
      </c>
      <c r="K47" s="278" t="s">
        <v>129</v>
      </c>
      <c r="L47" s="279">
        <v>15</v>
      </c>
      <c r="M47" s="280">
        <v>3556498181</v>
      </c>
      <c r="N47" s="338">
        <v>2133898908.5999999</v>
      </c>
      <c r="O47" s="282">
        <f>ROUND(IF(J47&lt;$I$4,0,IF(J47="",0,IF(OR(K47="---",K47=""),N47/LOOKUP(J47,SMLM!$A$3:$A$36,SMLM!$D$3:$D$36),N47/LOOKUP(J47,SMLM!$A$3:$A$36,SMLM!$D$3:$D$36)))),0)</f>
        <v>4294</v>
      </c>
      <c r="P47" s="339">
        <f>+Requisitos!I9</f>
        <v>1350.6493506493507</v>
      </c>
      <c r="Q47" s="284" t="str">
        <f t="shared" ref="Q47:Q48" si="0">+IF(O47&lt;&gt;0,IF(O47&gt;P47,"CUMPLE","NO CUMPLE"),"")</f>
        <v>CUMPLE</v>
      </c>
      <c r="R47" s="340" t="s">
        <v>140</v>
      </c>
      <c r="S47" s="290" t="s">
        <v>141</v>
      </c>
    </row>
    <row r="48" spans="3:20" ht="252.75" thickBot="1" x14ac:dyDescent="0.3">
      <c r="C48" s="337">
        <v>2</v>
      </c>
      <c r="D48" s="274" t="s">
        <v>0</v>
      </c>
      <c r="E48" s="275" t="s">
        <v>142</v>
      </c>
      <c r="F48" s="341" t="s">
        <v>143</v>
      </c>
      <c r="G48" s="275" t="s">
        <v>90</v>
      </c>
      <c r="H48" s="276">
        <v>0.45</v>
      </c>
      <c r="I48" s="274" t="s">
        <v>139</v>
      </c>
      <c r="J48" s="342">
        <v>40954</v>
      </c>
      <c r="K48" s="342" t="s">
        <v>129</v>
      </c>
      <c r="L48" s="279">
        <v>15</v>
      </c>
      <c r="M48" s="280">
        <v>3756934517</v>
      </c>
      <c r="N48" s="338">
        <v>1690620532.6500001</v>
      </c>
      <c r="O48" s="282">
        <f>ROUND(IF(J48&lt;$I$4,0,IF(J48="",0,IF(OR(K48="---",K48=""),N48/LOOKUP(J48,SMLM!$A$3:$A$36,SMLM!$D$3:$D$36),N48/LOOKUP(J48,SMLM!$A$3:$A$36,SMLM!$D$3:$D$36)))),0)</f>
        <v>2983</v>
      </c>
      <c r="P48" s="339">
        <f>+Requisitos!I9</f>
        <v>1350.6493506493507</v>
      </c>
      <c r="Q48" s="284" t="str">
        <f t="shared" si="0"/>
        <v>CUMPLE</v>
      </c>
      <c r="R48" s="340" t="s">
        <v>140</v>
      </c>
      <c r="S48" s="290"/>
    </row>
    <row r="49" spans="3:19" ht="16.5" thickBot="1" x14ac:dyDescent="0.3">
      <c r="C49" s="268" t="s">
        <v>106</v>
      </c>
      <c r="D49" s="269"/>
      <c r="E49" s="270"/>
      <c r="F49" s="269"/>
      <c r="G49" s="270"/>
      <c r="H49" s="270"/>
      <c r="I49" s="270"/>
      <c r="J49" s="270"/>
      <c r="K49" s="270"/>
      <c r="L49" s="270"/>
      <c r="M49" s="271"/>
      <c r="N49" s="252"/>
      <c r="O49" s="343"/>
      <c r="P49" s="344"/>
      <c r="Q49" s="270"/>
      <c r="R49" s="270"/>
      <c r="S49" s="272"/>
    </row>
    <row r="50" spans="3:19" ht="48" thickBot="1" x14ac:dyDescent="0.3">
      <c r="C50" s="345">
        <v>3</v>
      </c>
      <c r="D50" s="346" t="s">
        <v>144</v>
      </c>
      <c r="E50" s="347" t="s">
        <v>145</v>
      </c>
      <c r="F50" s="346" t="s">
        <v>146</v>
      </c>
      <c r="G50" s="347" t="s">
        <v>117</v>
      </c>
      <c r="H50" s="348">
        <v>0.5</v>
      </c>
      <c r="I50" s="347" t="s">
        <v>147</v>
      </c>
      <c r="J50" s="349">
        <v>38693</v>
      </c>
      <c r="K50" s="349">
        <v>40907</v>
      </c>
      <c r="L50" s="350">
        <v>0</v>
      </c>
      <c r="M50" s="280">
        <v>4867092280.7399998</v>
      </c>
      <c r="N50" s="338">
        <v>2433546140.3699999</v>
      </c>
      <c r="O50" s="282">
        <f>ROUND(IF(J50&lt;$I$4,0,IF(J50="",0,IF(OR(K50="---",K50=""),N50/LOOKUP(J50,SMLM!$A$3:$A$36,SMLM!$D$3:$D$36),N50/LOOKUP(J50,SMLM!$A$3:$A$36,SMLM!$D$3:$D$36)))),0)</f>
        <v>6379</v>
      </c>
      <c r="P50" s="351">
        <f>+Requisitos!I9</f>
        <v>1350.6493506493507</v>
      </c>
      <c r="Q50" s="284" t="str">
        <f t="shared" ref="Q50:Q51" si="1">+IF(O50&lt;&gt;0,IF(O50&gt;P50,"CUMPLE","NO CUMPLE"),"")</f>
        <v>CUMPLE</v>
      </c>
      <c r="R50" s="352" t="s">
        <v>148</v>
      </c>
      <c r="S50" s="353"/>
    </row>
    <row r="51" spans="3:19" ht="63.75" thickBot="1" x14ac:dyDescent="0.3">
      <c r="C51" s="354">
        <v>4</v>
      </c>
      <c r="D51" s="346" t="s">
        <v>144</v>
      </c>
      <c r="E51" s="347" t="s">
        <v>145</v>
      </c>
      <c r="F51" s="355" t="s">
        <v>149</v>
      </c>
      <c r="G51" s="356" t="s">
        <v>90</v>
      </c>
      <c r="H51" s="357">
        <v>0.5</v>
      </c>
      <c r="I51" s="347" t="s">
        <v>147</v>
      </c>
      <c r="J51" s="358">
        <v>39647</v>
      </c>
      <c r="K51" s="358">
        <v>40880</v>
      </c>
      <c r="L51" s="359">
        <v>0</v>
      </c>
      <c r="M51" s="280">
        <v>2408285611.0999999</v>
      </c>
      <c r="N51" s="360">
        <v>1204142805.55</v>
      </c>
      <c r="O51" s="282">
        <f>ROUND(IF(J51&lt;$I$4,0,IF(J51="",0,IF(OR(K51="---",K51=""),N51/LOOKUP(J51,SMLM!$A$3:$A$36,SMLM!$D$3:$D$36),N51/LOOKUP(J51,SMLM!$A$3:$A$36,SMLM!$D$3:$D$36)))),0)</f>
        <v>2609</v>
      </c>
      <c r="P51" s="339">
        <f>+Requisitos!I9</f>
        <v>1350.6493506493507</v>
      </c>
      <c r="Q51" s="284" t="str">
        <f t="shared" si="1"/>
        <v>CUMPLE</v>
      </c>
      <c r="R51" s="352" t="s">
        <v>150</v>
      </c>
      <c r="S51" s="361"/>
    </row>
    <row r="52" spans="3:19" x14ac:dyDescent="0.25">
      <c r="C52" s="362"/>
      <c r="D52" s="363"/>
      <c r="E52" s="364"/>
      <c r="F52" s="363"/>
      <c r="G52" s="364"/>
      <c r="H52" s="364"/>
      <c r="I52" s="364"/>
      <c r="J52" s="364"/>
      <c r="K52" s="364"/>
      <c r="L52" s="364"/>
      <c r="M52" s="365"/>
      <c r="N52" s="365"/>
      <c r="O52" s="364"/>
      <c r="P52" s="364"/>
      <c r="Q52" s="364"/>
      <c r="R52" s="364"/>
      <c r="S52" s="366"/>
    </row>
    <row r="53" spans="3:19" ht="16.5" thickBot="1" x14ac:dyDescent="0.3">
      <c r="C53" s="299"/>
      <c r="D53" s="300"/>
      <c r="E53" s="301"/>
      <c r="F53" s="300"/>
      <c r="G53" s="301"/>
      <c r="H53" s="301"/>
      <c r="I53" s="301"/>
      <c r="J53" s="301"/>
      <c r="K53" s="301"/>
      <c r="L53" s="301"/>
      <c r="M53" s="302"/>
      <c r="N53" s="302"/>
      <c r="O53" s="301"/>
      <c r="P53" s="301"/>
      <c r="Q53" s="301"/>
      <c r="R53" s="301"/>
      <c r="S53" s="303"/>
    </row>
    <row r="54" spans="3:19" x14ac:dyDescent="0.25">
      <c r="C54" s="299"/>
      <c r="D54" s="300"/>
      <c r="E54" s="301"/>
      <c r="F54" s="300"/>
      <c r="G54" s="301"/>
      <c r="H54" s="301"/>
      <c r="I54" s="301"/>
      <c r="J54" s="301"/>
      <c r="K54" s="301"/>
      <c r="L54" s="301"/>
      <c r="M54" s="304"/>
      <c r="N54" s="305" t="s">
        <v>111</v>
      </c>
      <c r="O54" s="306" t="s">
        <v>46</v>
      </c>
      <c r="P54" s="307" t="s">
        <v>112</v>
      </c>
      <c r="Q54" s="308"/>
      <c r="R54" s="301"/>
      <c r="S54" s="303"/>
    </row>
    <row r="55" spans="3:19" x14ac:dyDescent="0.25">
      <c r="C55" s="299"/>
      <c r="D55" s="300"/>
      <c r="E55" s="301"/>
      <c r="F55" s="300"/>
      <c r="G55" s="301"/>
      <c r="H55" s="301"/>
      <c r="I55" s="301"/>
      <c r="J55" s="301"/>
      <c r="K55" s="301"/>
      <c r="L55" s="301"/>
      <c r="M55" s="336" t="s">
        <v>113</v>
      </c>
      <c r="N55" s="310">
        <f>+Requisitos!SUMAGEN</f>
        <v>4632514805</v>
      </c>
      <c r="O55" s="311">
        <f>+Requisitos!$I$6</f>
        <v>7520.3162418831171</v>
      </c>
      <c r="P55" s="312">
        <f>+SUMIF(Q47:Q51,"cumple",O47:O51)</f>
        <v>16265</v>
      </c>
      <c r="Q55" s="313" t="str">
        <f>+IF(P55&gt;O55,"CUMPLE","NO CUMPLE")</f>
        <v>CUMPLE</v>
      </c>
      <c r="R55" s="301"/>
      <c r="S55" s="303"/>
    </row>
    <row r="56" spans="3:19" x14ac:dyDescent="0.25">
      <c r="C56" s="299"/>
      <c r="D56" s="300"/>
      <c r="E56" s="301"/>
      <c r="F56" s="300"/>
      <c r="G56" s="301"/>
      <c r="H56" s="301"/>
      <c r="I56" s="301"/>
      <c r="J56" s="301"/>
      <c r="K56" s="301"/>
      <c r="L56" s="301"/>
      <c r="M56" s="336" t="s">
        <v>114</v>
      </c>
      <c r="N56" s="310">
        <f>+Requisitos!MINGEN</f>
        <v>2362582550.5500002</v>
      </c>
      <c r="O56" s="311">
        <f>+Requisitos!$I$7</f>
        <v>3835.3612833603897</v>
      </c>
      <c r="P56" s="312">
        <f>+SUMIF(Q47:Q48,"cumple",O47:O48)</f>
        <v>7277</v>
      </c>
      <c r="Q56" s="313" t="str">
        <f>+IF(P56&gt;O56,"CUMPLE","NO CUMPLE")</f>
        <v>CUMPLE</v>
      </c>
      <c r="R56" s="301"/>
      <c r="S56" s="303"/>
    </row>
    <row r="57" spans="3:19" ht="16.5" thickBot="1" x14ac:dyDescent="0.3">
      <c r="C57" s="314"/>
      <c r="D57" s="315"/>
      <c r="E57" s="316"/>
      <c r="F57" s="315"/>
      <c r="G57" s="316"/>
      <c r="H57" s="316"/>
      <c r="I57" s="316"/>
      <c r="J57" s="316"/>
      <c r="K57" s="316"/>
      <c r="L57" s="316"/>
      <c r="M57" s="317"/>
      <c r="N57" s="318"/>
      <c r="O57" s="319"/>
      <c r="P57" s="319"/>
      <c r="Q57" s="320" t="str">
        <f>+IF(Q55="CUMPLE",IF(Q56="CUMPLE","HÁBIL","NO CUMPLE"),"NO CUMPLE")</f>
        <v>HÁBIL</v>
      </c>
      <c r="R57" s="316"/>
      <c r="S57" s="321"/>
    </row>
    <row r="58" spans="3:19" ht="16.5" thickTop="1" x14ac:dyDescent="0.25"/>
    <row r="59" spans="3:19" ht="16.5" thickBot="1" x14ac:dyDescent="0.3"/>
    <row r="60" spans="3:19" s="263" customFormat="1" ht="16.5" thickBot="1" x14ac:dyDescent="0.3">
      <c r="C60" s="257" t="s">
        <v>67</v>
      </c>
      <c r="D60" s="258"/>
      <c r="E60" s="259">
        <v>4</v>
      </c>
      <c r="F60" s="260" t="str">
        <f>+VLOOKUP(E60,Proponentes!$B$11:$C$47,2,FALSE())</f>
        <v>CONSORCIO AEROPISTAS NORORIENTE</v>
      </c>
      <c r="G60" s="259"/>
      <c r="H60" s="259"/>
      <c r="I60" s="259"/>
      <c r="J60" s="259"/>
      <c r="K60" s="259"/>
      <c r="L60" s="259"/>
      <c r="M60" s="261"/>
      <c r="N60" s="261"/>
      <c r="O60" s="259"/>
      <c r="P60" s="259"/>
      <c r="Q60" s="259"/>
      <c r="R60" s="259"/>
      <c r="S60" s="262"/>
    </row>
    <row r="61" spans="3:19" x14ac:dyDescent="0.25">
      <c r="C61" s="519" t="s">
        <v>68</v>
      </c>
      <c r="D61" s="512" t="s">
        <v>69</v>
      </c>
      <c r="E61" s="512" t="s">
        <v>70</v>
      </c>
      <c r="F61" s="512" t="s">
        <v>71</v>
      </c>
      <c r="G61" s="512" t="s">
        <v>72</v>
      </c>
      <c r="H61" s="512" t="s">
        <v>73</v>
      </c>
      <c r="I61" s="512" t="s">
        <v>74</v>
      </c>
      <c r="J61" s="512" t="s">
        <v>75</v>
      </c>
      <c r="K61" s="512" t="s">
        <v>76</v>
      </c>
      <c r="L61" s="512" t="s">
        <v>77</v>
      </c>
      <c r="M61" s="514" t="s">
        <v>78</v>
      </c>
      <c r="N61" s="516" t="s">
        <v>79</v>
      </c>
      <c r="O61" s="517"/>
      <c r="P61" s="517"/>
      <c r="Q61" s="517"/>
      <c r="R61" s="517"/>
      <c r="S61" s="518"/>
    </row>
    <row r="62" spans="3:19" ht="63.75" thickBot="1" x14ac:dyDescent="0.3">
      <c r="C62" s="520"/>
      <c r="D62" s="513"/>
      <c r="E62" s="513"/>
      <c r="F62" s="513"/>
      <c r="G62" s="513"/>
      <c r="H62" s="513"/>
      <c r="I62" s="513"/>
      <c r="J62" s="513"/>
      <c r="K62" s="513"/>
      <c r="L62" s="513"/>
      <c r="M62" s="515"/>
      <c r="N62" s="264" t="s">
        <v>80</v>
      </c>
      <c r="O62" s="265" t="s">
        <v>81</v>
      </c>
      <c r="P62" s="265" t="s">
        <v>82</v>
      </c>
      <c r="Q62" s="265" t="s">
        <v>135</v>
      </c>
      <c r="R62" s="266" t="s">
        <v>84</v>
      </c>
      <c r="S62" s="267" t="s">
        <v>85</v>
      </c>
    </row>
    <row r="63" spans="3:19" ht="16.5" thickBot="1" x14ac:dyDescent="0.3">
      <c r="C63" s="268" t="s">
        <v>86</v>
      </c>
      <c r="D63" s="269"/>
      <c r="E63" s="270"/>
      <c r="F63" s="269"/>
      <c r="G63" s="270"/>
      <c r="H63" s="270"/>
      <c r="I63" s="270"/>
      <c r="J63" s="270"/>
      <c r="K63" s="270"/>
      <c r="L63" s="270"/>
      <c r="M63" s="271"/>
      <c r="N63" s="271"/>
      <c r="O63" s="270"/>
      <c r="P63" s="270"/>
      <c r="Q63" s="270"/>
      <c r="R63" s="270"/>
      <c r="S63" s="272"/>
    </row>
    <row r="64" spans="3:19" ht="78.75" x14ac:dyDescent="0.25">
      <c r="C64" s="293">
        <v>1</v>
      </c>
      <c r="D64" s="367" t="s">
        <v>151</v>
      </c>
      <c r="E64" s="294" t="s">
        <v>152</v>
      </c>
      <c r="F64" s="367" t="s">
        <v>153</v>
      </c>
      <c r="G64" s="294" t="s">
        <v>90</v>
      </c>
      <c r="H64" s="295">
        <v>0.5</v>
      </c>
      <c r="I64" s="368" t="s">
        <v>154</v>
      </c>
      <c r="J64" s="369">
        <v>35457</v>
      </c>
      <c r="K64" s="369">
        <v>37126</v>
      </c>
      <c r="L64" s="370">
        <v>15</v>
      </c>
      <c r="M64" s="280">
        <v>5240267062</v>
      </c>
      <c r="N64" s="281">
        <v>2620133531</v>
      </c>
      <c r="O64" s="282">
        <f>ROUND(IF(J64&lt;$I$4,0,IF(J64="",0,IF(OR(K64="---",K64=""),N64/LOOKUP(J64,SMLM!$A$3:$A$36,SMLM!$D$3:$D$36),N64/LOOKUP(J64,SMLM!$A$3:$A$36,SMLM!$D$3:$D$36)))),0)</f>
        <v>15233</v>
      </c>
      <c r="P64" s="339">
        <f>+Requisitos!I9</f>
        <v>1350.6493506493507</v>
      </c>
      <c r="Q64" s="284" t="str">
        <f>+IF(O64&lt;&gt;0,IF(O64&gt;P64,"CUMPLE","NO CUMPLE"),"")</f>
        <v>CUMPLE</v>
      </c>
      <c r="R64" s="296" t="s">
        <v>155</v>
      </c>
      <c r="S64" s="371" t="s">
        <v>156</v>
      </c>
    </row>
    <row r="65" spans="3:19" x14ac:dyDescent="0.25">
      <c r="C65" s="372"/>
      <c r="D65" s="373"/>
      <c r="E65" s="372"/>
      <c r="F65" s="373"/>
      <c r="G65" s="372"/>
      <c r="H65" s="374"/>
      <c r="I65" s="375"/>
      <c r="J65" s="376"/>
      <c r="K65" s="376"/>
      <c r="L65" s="377"/>
      <c r="M65" s="378"/>
      <c r="N65" s="379"/>
      <c r="O65" s="380"/>
      <c r="P65" s="380"/>
      <c r="Q65" s="381" t="s">
        <v>120</v>
      </c>
      <c r="R65" s="382"/>
      <c r="S65" s="383"/>
    </row>
    <row r="66" spans="3:19" ht="16.5" thickBot="1" x14ac:dyDescent="0.3">
      <c r="C66" s="384" t="s">
        <v>106</v>
      </c>
      <c r="D66" s="385"/>
      <c r="E66" s="386"/>
      <c r="F66" s="385"/>
      <c r="G66" s="386"/>
      <c r="H66" s="386"/>
      <c r="I66" s="386"/>
      <c r="J66" s="386"/>
      <c r="K66" s="386"/>
      <c r="L66" s="386"/>
      <c r="M66" s="387"/>
      <c r="N66" s="388"/>
      <c r="O66" s="386"/>
      <c r="P66" s="386"/>
      <c r="Q66" s="386"/>
      <c r="R66" s="386"/>
      <c r="S66" s="389"/>
    </row>
    <row r="67" spans="3:19" ht="111" thickBot="1" x14ac:dyDescent="0.3">
      <c r="C67" s="345">
        <v>2</v>
      </c>
      <c r="D67" s="346" t="s">
        <v>157</v>
      </c>
      <c r="E67" s="347" t="s">
        <v>158</v>
      </c>
      <c r="F67" s="346" t="s">
        <v>159</v>
      </c>
      <c r="G67" s="347" t="s">
        <v>90</v>
      </c>
      <c r="H67" s="348">
        <v>0.75</v>
      </c>
      <c r="I67" s="347" t="s">
        <v>160</v>
      </c>
      <c r="J67" s="349">
        <v>38650</v>
      </c>
      <c r="K67" s="349">
        <v>39808</v>
      </c>
      <c r="L67" s="350">
        <v>0</v>
      </c>
      <c r="M67" s="280">
        <v>1649106224</v>
      </c>
      <c r="N67" s="281">
        <f>+M67*H67</f>
        <v>1236829668</v>
      </c>
      <c r="O67" s="282">
        <f>ROUND(IF(J67&lt;$I$4,0,IF(J67="",0,IF(OR(K67="---",K67=""),N67/LOOKUP(J67,SMLM!$A$3:$A$36,SMLM!$D$3:$D$36),N67/LOOKUP(J67,SMLM!$A$3:$A$36,SMLM!$D$3:$D$36)))),0)</f>
        <v>3242</v>
      </c>
      <c r="P67" s="351">
        <f>+Requisitos!I9</f>
        <v>1350.6493506493507</v>
      </c>
      <c r="Q67" s="284" t="str">
        <f t="shared" ref="Q67:Q69" si="2">+IF(O67&lt;&gt;0,IF(O67&gt;P67,"CUMPLE","NO CUMPLE"),"")</f>
        <v>CUMPLE</v>
      </c>
      <c r="R67" s="296" t="s">
        <v>161</v>
      </c>
      <c r="S67" s="353"/>
    </row>
    <row r="68" spans="3:19" ht="111" thickBot="1" x14ac:dyDescent="0.3">
      <c r="C68" s="345">
        <v>3</v>
      </c>
      <c r="D68" s="346" t="s">
        <v>157</v>
      </c>
      <c r="E68" s="347" t="s">
        <v>162</v>
      </c>
      <c r="F68" s="346" t="s">
        <v>163</v>
      </c>
      <c r="G68" s="347" t="s">
        <v>90</v>
      </c>
      <c r="H68" s="348">
        <v>0.75</v>
      </c>
      <c r="I68" s="347" t="s">
        <v>164</v>
      </c>
      <c r="J68" s="349">
        <v>38684</v>
      </c>
      <c r="K68" s="349">
        <v>39690</v>
      </c>
      <c r="L68" s="350">
        <v>0</v>
      </c>
      <c r="M68" s="280">
        <v>1688370055</v>
      </c>
      <c r="N68" s="281">
        <f>+M68*H68</f>
        <v>1266277541.25</v>
      </c>
      <c r="O68" s="282">
        <f>ROUND(IF(J68&lt;$I$4,0,IF(J68="",0,IF(OR(K68="---",K68=""),N68/LOOKUP(J68,SMLM!$A$3:$A$36,SMLM!$D$3:$D$36),N68/LOOKUP(J68,SMLM!$A$3:$A$36,SMLM!$D$3:$D$36)))),0)</f>
        <v>3319</v>
      </c>
      <c r="P68" s="351">
        <f>+Requisitos!I9</f>
        <v>1350.6493506493507</v>
      </c>
      <c r="Q68" s="284" t="str">
        <f t="shared" si="2"/>
        <v>CUMPLE</v>
      </c>
      <c r="R68" s="296" t="s">
        <v>161</v>
      </c>
      <c r="S68" s="353"/>
    </row>
    <row r="69" spans="3:19" ht="63.75" thickBot="1" x14ac:dyDescent="0.3">
      <c r="C69" s="345">
        <v>3</v>
      </c>
      <c r="D69" s="346" t="s">
        <v>157</v>
      </c>
      <c r="E69" s="347" t="s">
        <v>165</v>
      </c>
      <c r="F69" s="346" t="s">
        <v>166</v>
      </c>
      <c r="G69" s="347" t="s">
        <v>90</v>
      </c>
      <c r="H69" s="348">
        <v>1</v>
      </c>
      <c r="I69" s="347" t="s">
        <v>160</v>
      </c>
      <c r="J69" s="349">
        <v>35983</v>
      </c>
      <c r="K69" s="349">
        <v>36428</v>
      </c>
      <c r="L69" s="350">
        <v>0</v>
      </c>
      <c r="M69" s="280">
        <v>240338965.83000001</v>
      </c>
      <c r="N69" s="281">
        <v>240338965.83000001</v>
      </c>
      <c r="O69" s="282">
        <f>ROUND(IF(J69&lt;$I$4,0,IF(J69="",0,IF(OR(K69="---",K69=""),N69/LOOKUP(J69,SMLM!$A$3:$A$36,SMLM!$D$3:$D$36),N69/LOOKUP(J69,SMLM!$A$3:$A$36,SMLM!$D$3:$D$36)))),0)</f>
        <v>1179</v>
      </c>
      <c r="P69" s="351">
        <f>+Requisitos!I9</f>
        <v>1350.6493506493507</v>
      </c>
      <c r="Q69" s="284" t="str">
        <f t="shared" si="2"/>
        <v>NO CUMPLE</v>
      </c>
      <c r="R69" s="296" t="s">
        <v>167</v>
      </c>
      <c r="S69" s="353" t="s">
        <v>168</v>
      </c>
    </row>
    <row r="70" spans="3:19" x14ac:dyDescent="0.25">
      <c r="C70" s="299"/>
      <c r="D70" s="300"/>
      <c r="E70" s="301"/>
      <c r="F70" s="300"/>
      <c r="G70" s="301"/>
      <c r="H70" s="301"/>
      <c r="I70" s="301"/>
      <c r="J70" s="301"/>
      <c r="K70" s="301"/>
      <c r="L70" s="301"/>
      <c r="M70" s="302"/>
      <c r="N70" s="302"/>
      <c r="O70" s="301"/>
      <c r="P70" s="301"/>
      <c r="Q70" s="301"/>
      <c r="R70" s="301"/>
      <c r="S70" s="303"/>
    </row>
    <row r="71" spans="3:19" ht="16.5" thickBot="1" x14ac:dyDescent="0.3">
      <c r="C71" s="299"/>
      <c r="D71" s="300"/>
      <c r="E71" s="301"/>
      <c r="F71" s="300"/>
      <c r="G71" s="301"/>
      <c r="H71" s="301"/>
      <c r="I71" s="301"/>
      <c r="J71" s="301"/>
      <c r="K71" s="301"/>
      <c r="L71" s="301"/>
      <c r="M71" s="302"/>
      <c r="N71" s="302"/>
      <c r="O71" s="301"/>
      <c r="P71" s="301"/>
      <c r="Q71" s="301"/>
      <c r="R71" s="301"/>
      <c r="S71" s="303"/>
    </row>
    <row r="72" spans="3:19" x14ac:dyDescent="0.25">
      <c r="C72" s="299"/>
      <c r="D72" s="300"/>
      <c r="E72" s="301"/>
      <c r="F72" s="300"/>
      <c r="G72" s="301"/>
      <c r="H72" s="301"/>
      <c r="I72" s="301"/>
      <c r="J72" s="301"/>
      <c r="K72" s="301"/>
      <c r="L72" s="301"/>
      <c r="M72" s="304"/>
      <c r="N72" s="305" t="s">
        <v>111</v>
      </c>
      <c r="O72" s="306" t="s">
        <v>46</v>
      </c>
      <c r="P72" s="307" t="s">
        <v>112</v>
      </c>
      <c r="Q72" s="308"/>
      <c r="R72" s="301"/>
      <c r="S72" s="303"/>
    </row>
    <row r="73" spans="3:19" x14ac:dyDescent="0.25">
      <c r="C73" s="299"/>
      <c r="D73" s="300"/>
      <c r="E73" s="301"/>
      <c r="F73" s="300"/>
      <c r="G73" s="301"/>
      <c r="H73" s="301"/>
      <c r="I73" s="301"/>
      <c r="J73" s="301"/>
      <c r="K73" s="301"/>
      <c r="L73" s="301"/>
      <c r="M73" s="336" t="s">
        <v>113</v>
      </c>
      <c r="N73" s="310">
        <f>+Requisitos!SUMAGEN</f>
        <v>4632514805</v>
      </c>
      <c r="O73" s="311">
        <f>+Requisitos!$I$6</f>
        <v>7520.3162418831171</v>
      </c>
      <c r="P73" s="312">
        <f>+SUMIF(Q64:Q69,"cumple",O64:O69)</f>
        <v>21794</v>
      </c>
      <c r="Q73" s="313" t="str">
        <f>+IF(P73&gt;O73,"CUMPLE","NO CUMPLE")</f>
        <v>CUMPLE</v>
      </c>
      <c r="R73" s="301"/>
      <c r="S73" s="303"/>
    </row>
    <row r="74" spans="3:19" x14ac:dyDescent="0.25">
      <c r="C74" s="299"/>
      <c r="D74" s="300"/>
      <c r="E74" s="301"/>
      <c r="F74" s="300"/>
      <c r="G74" s="301"/>
      <c r="H74" s="301"/>
      <c r="I74" s="301"/>
      <c r="J74" s="301"/>
      <c r="K74" s="301"/>
      <c r="L74" s="301"/>
      <c r="M74" s="336" t="s">
        <v>114</v>
      </c>
      <c r="N74" s="310">
        <f>+Requisitos!MINGEN</f>
        <v>2362582550.5500002</v>
      </c>
      <c r="O74" s="311">
        <f>+Requisitos!$I$7</f>
        <v>3835.3612833603897</v>
      </c>
      <c r="P74" s="312">
        <f>+SUMIF(Q64:Q65,"cumple",O64:O65)</f>
        <v>15233</v>
      </c>
      <c r="Q74" s="313" t="str">
        <f>+IF(P74&gt;O74,"CUMPLE","NO CUMPLE")</f>
        <v>CUMPLE</v>
      </c>
      <c r="R74" s="301"/>
      <c r="S74" s="303"/>
    </row>
    <row r="75" spans="3:19" ht="16.5" thickBot="1" x14ac:dyDescent="0.3">
      <c r="C75" s="314"/>
      <c r="D75" s="315"/>
      <c r="E75" s="316"/>
      <c r="F75" s="315"/>
      <c r="G75" s="316"/>
      <c r="H75" s="316"/>
      <c r="I75" s="316"/>
      <c r="J75" s="316"/>
      <c r="K75" s="316"/>
      <c r="L75" s="316"/>
      <c r="M75" s="317"/>
      <c r="N75" s="318"/>
      <c r="O75" s="319"/>
      <c r="P75" s="319"/>
      <c r="Q75" s="320" t="str">
        <f>+IF(Q73="CUMPLE",IF(Q74="CUMPLE","HÁBIL","NO CUMPLE"),"NO CUMPLE")</f>
        <v>HÁBIL</v>
      </c>
      <c r="R75" s="316"/>
      <c r="S75" s="321"/>
    </row>
    <row r="76" spans="3:19" ht="16.5" thickTop="1" x14ac:dyDescent="0.25"/>
    <row r="77" spans="3:19" ht="16.5" thickBot="1" x14ac:dyDescent="0.3"/>
    <row r="78" spans="3:19" s="263" customFormat="1" ht="16.5" thickBot="1" x14ac:dyDescent="0.3">
      <c r="C78" s="257" t="s">
        <v>67</v>
      </c>
      <c r="D78" s="258"/>
      <c r="E78" s="390">
        <v>5</v>
      </c>
      <c r="F78" s="260" t="str">
        <f>+VLOOKUP(E78,Proponentes!$B$11:$C$47,2,FALSE())</f>
        <v>CONSORCIO UNIDO INXI</v>
      </c>
      <c r="G78" s="259"/>
      <c r="H78" s="259"/>
      <c r="I78" s="259"/>
      <c r="J78" s="259"/>
      <c r="K78" s="259"/>
      <c r="L78" s="259"/>
      <c r="M78" s="261"/>
      <c r="N78" s="261"/>
      <c r="O78" s="259"/>
      <c r="P78" s="259"/>
      <c r="Q78" s="259"/>
      <c r="R78" s="259"/>
      <c r="S78" s="262"/>
    </row>
    <row r="79" spans="3:19" x14ac:dyDescent="0.25">
      <c r="C79" s="519" t="s">
        <v>68</v>
      </c>
      <c r="D79" s="512" t="s">
        <v>69</v>
      </c>
      <c r="E79" s="512" t="s">
        <v>70</v>
      </c>
      <c r="F79" s="512" t="s">
        <v>71</v>
      </c>
      <c r="G79" s="512" t="s">
        <v>72</v>
      </c>
      <c r="H79" s="512" t="s">
        <v>73</v>
      </c>
      <c r="I79" s="512" t="s">
        <v>74</v>
      </c>
      <c r="J79" s="512" t="s">
        <v>75</v>
      </c>
      <c r="K79" s="512" t="s">
        <v>76</v>
      </c>
      <c r="L79" s="512" t="s">
        <v>77</v>
      </c>
      <c r="M79" s="514" t="s">
        <v>78</v>
      </c>
      <c r="N79" s="516" t="s">
        <v>79</v>
      </c>
      <c r="O79" s="517"/>
      <c r="P79" s="517"/>
      <c r="Q79" s="517"/>
      <c r="R79" s="517"/>
      <c r="S79" s="518"/>
    </row>
    <row r="80" spans="3:19" ht="63.75" thickBot="1" x14ac:dyDescent="0.3">
      <c r="C80" s="520"/>
      <c r="D80" s="513"/>
      <c r="E80" s="513"/>
      <c r="F80" s="513"/>
      <c r="G80" s="513"/>
      <c r="H80" s="513"/>
      <c r="I80" s="513"/>
      <c r="J80" s="513"/>
      <c r="K80" s="513"/>
      <c r="L80" s="513"/>
      <c r="M80" s="515"/>
      <c r="N80" s="264" t="s">
        <v>80</v>
      </c>
      <c r="O80" s="265" t="s">
        <v>81</v>
      </c>
      <c r="P80" s="265" t="s">
        <v>169</v>
      </c>
      <c r="Q80" s="265" t="s">
        <v>135</v>
      </c>
      <c r="R80" s="266" t="s">
        <v>84</v>
      </c>
      <c r="S80" s="267" t="s">
        <v>85</v>
      </c>
    </row>
    <row r="81" spans="3:19" ht="16.5" thickBot="1" x14ac:dyDescent="0.3">
      <c r="C81" s="268" t="s">
        <v>86</v>
      </c>
      <c r="D81" s="269"/>
      <c r="E81" s="270"/>
      <c r="F81" s="269"/>
      <c r="G81" s="270"/>
      <c r="H81" s="270"/>
      <c r="I81" s="270"/>
      <c r="J81" s="270"/>
      <c r="K81" s="270"/>
      <c r="L81" s="270"/>
      <c r="M81" s="271"/>
      <c r="N81" s="271"/>
      <c r="O81" s="270"/>
      <c r="P81" s="270"/>
      <c r="Q81" s="270"/>
      <c r="R81" s="270"/>
      <c r="S81" s="272"/>
    </row>
    <row r="82" spans="3:19" ht="63.75" thickBot="1" x14ac:dyDescent="0.3">
      <c r="C82" s="293">
        <v>1</v>
      </c>
      <c r="D82" s="391" t="s">
        <v>170</v>
      </c>
      <c r="E82" s="392" t="s">
        <v>171</v>
      </c>
      <c r="F82" s="393" t="s">
        <v>172</v>
      </c>
      <c r="G82" s="392" t="s">
        <v>90</v>
      </c>
      <c r="H82" s="394">
        <v>0.65</v>
      </c>
      <c r="I82" s="395" t="s">
        <v>173</v>
      </c>
      <c r="J82" s="396">
        <v>37838</v>
      </c>
      <c r="K82" s="369">
        <v>40438</v>
      </c>
      <c r="L82" s="369"/>
      <c r="M82" s="280">
        <v>7142015008</v>
      </c>
      <c r="N82" s="281">
        <v>4642309755.1999998</v>
      </c>
      <c r="O82" s="282">
        <f>ROUND(IF(J82&lt;$I$4,0,IF(J82="",0,IF(OR(K82="---",K82=""),N82/LOOKUP(J82,SMLM!$A$3:$A$36,SMLM!$D$3:$D$36),N82/LOOKUP(J82,SMLM!$A$3:$A$36,SMLM!$D$3:$D$36)))),0)</f>
        <v>13983</v>
      </c>
      <c r="P82" s="323">
        <f>+Requisitos!I9</f>
        <v>1350.6493506493507</v>
      </c>
      <c r="Q82" s="284" t="s">
        <v>430</v>
      </c>
      <c r="R82" s="296" t="s">
        <v>174</v>
      </c>
      <c r="S82" s="397" t="s">
        <v>175</v>
      </c>
    </row>
    <row r="83" spans="3:19" ht="48" thickBot="1" x14ac:dyDescent="0.3">
      <c r="C83" s="398">
        <v>2</v>
      </c>
      <c r="D83" s="399" t="s">
        <v>176</v>
      </c>
      <c r="E83" s="400" t="s">
        <v>177</v>
      </c>
      <c r="F83" s="401" t="s">
        <v>178</v>
      </c>
      <c r="G83" s="400" t="s">
        <v>90</v>
      </c>
      <c r="H83" s="402">
        <v>1</v>
      </c>
      <c r="I83" s="403" t="s">
        <v>173</v>
      </c>
      <c r="J83" s="404">
        <v>39147</v>
      </c>
      <c r="K83" s="405">
        <v>40016</v>
      </c>
      <c r="L83" s="405"/>
      <c r="M83" s="280">
        <v>4719365872.3400002</v>
      </c>
      <c r="N83" s="281">
        <v>4719365872.3400002</v>
      </c>
      <c r="O83" s="282">
        <f>ROUND(IF(J83&lt;$I$4,0,IF(J83="",0,IF(OR(K83="---",K83=""),N83/LOOKUP(J83,SMLM!$A$3:$A$36,SMLM!$D$3:$D$36),N83/LOOKUP(J83,SMLM!$A$3:$A$36,SMLM!$D$3:$D$36)))),0)</f>
        <v>10882</v>
      </c>
      <c r="P83" s="323">
        <f>+Requisitos!I9</f>
        <v>1350.6493506493507</v>
      </c>
      <c r="Q83" s="284" t="str">
        <f t="shared" ref="Q83" si="3">+IF(O83&lt;&gt;0,IF(O83&gt;P83,"CUMPLE","NO CUMPLE"),"")</f>
        <v>CUMPLE</v>
      </c>
      <c r="R83" s="406" t="s">
        <v>179</v>
      </c>
      <c r="S83" s="407" t="s">
        <v>180</v>
      </c>
    </row>
    <row r="84" spans="3:19" ht="16.5" thickBot="1" x14ac:dyDescent="0.3">
      <c r="C84" s="268" t="s">
        <v>106</v>
      </c>
      <c r="D84" s="269"/>
      <c r="E84" s="270"/>
      <c r="F84" s="269"/>
      <c r="G84" s="270"/>
      <c r="H84" s="270"/>
      <c r="I84" s="270"/>
      <c r="J84" s="270"/>
      <c r="K84" s="270"/>
      <c r="L84" s="270"/>
      <c r="M84" s="271"/>
      <c r="N84" s="292"/>
      <c r="O84" s="270"/>
      <c r="P84" s="270"/>
      <c r="Q84" s="270"/>
      <c r="R84" s="270"/>
      <c r="S84" s="408"/>
    </row>
    <row r="85" spans="3:19" ht="48" thickBot="1" x14ac:dyDescent="0.3">
      <c r="C85" s="293">
        <v>1</v>
      </c>
      <c r="D85" s="392" t="s">
        <v>181</v>
      </c>
      <c r="E85" s="392" t="s">
        <v>145</v>
      </c>
      <c r="F85" s="409" t="s">
        <v>182</v>
      </c>
      <c r="G85" s="392" t="s">
        <v>117</v>
      </c>
      <c r="H85" s="394" t="s">
        <v>183</v>
      </c>
      <c r="I85" s="392" t="s">
        <v>184</v>
      </c>
      <c r="J85" s="369">
        <v>39525</v>
      </c>
      <c r="K85" s="369" t="s">
        <v>185</v>
      </c>
      <c r="L85" s="369"/>
      <c r="M85" s="280">
        <v>4142726337.270021</v>
      </c>
      <c r="N85" s="281">
        <v>2112790432.0077107</v>
      </c>
      <c r="O85" s="282">
        <f>ROUND(IF(J85&lt;$I$4,0,IF(J85="",0,IF(OR(K85="---",K85=""),N85/LOOKUP(J85,SMLM!$A$3:$A$36,SMLM!$D$3:$D$36),N85/LOOKUP(J85,SMLM!$A$3:$A$36,SMLM!$D$3:$D$36)))),0)</f>
        <v>4578</v>
      </c>
      <c r="P85" s="410">
        <f>+Requisitos!I9</f>
        <v>1350.6493506493507</v>
      </c>
      <c r="Q85" s="284" t="str">
        <f t="shared" ref="Q85:Q86" si="4">+IF(O85&lt;&gt;0,IF(O85&gt;P85,"CUMPLE","NO CUMPLE"),"")</f>
        <v>CUMPLE</v>
      </c>
      <c r="R85" s="296" t="s">
        <v>186</v>
      </c>
      <c r="S85" s="397" t="s">
        <v>187</v>
      </c>
    </row>
    <row r="86" spans="3:19" ht="48" thickBot="1" x14ac:dyDescent="0.3">
      <c r="C86" s="398">
        <v>2</v>
      </c>
      <c r="D86" s="400" t="s">
        <v>188</v>
      </c>
      <c r="E86" s="400" t="s">
        <v>189</v>
      </c>
      <c r="F86" s="411" t="s">
        <v>190</v>
      </c>
      <c r="G86" s="400" t="s">
        <v>117</v>
      </c>
      <c r="H86" s="402" t="s">
        <v>183</v>
      </c>
      <c r="I86" s="403" t="s">
        <v>184</v>
      </c>
      <c r="J86" s="405">
        <v>38427</v>
      </c>
      <c r="K86" s="405">
        <v>39903</v>
      </c>
      <c r="L86" s="405"/>
      <c r="M86" s="280">
        <v>8511088851.2148294</v>
      </c>
      <c r="N86" s="281">
        <v>4340655314.1195631</v>
      </c>
      <c r="O86" s="282">
        <f>ROUND(IF(J86&lt;$I$4,0,IF(J86="",0,IF(OR(K86="---",K86=""),N86/LOOKUP(J86,SMLM!$A$3:$A$36,SMLM!$D$3:$D$36),N86/LOOKUP(J86,SMLM!$A$3:$A$36,SMLM!$D$3:$D$36)))),0)</f>
        <v>11378</v>
      </c>
      <c r="P86" s="410">
        <f>+Requisitos!I9</f>
        <v>1350.6493506493507</v>
      </c>
      <c r="Q86" s="284" t="str">
        <f t="shared" si="4"/>
        <v>CUMPLE</v>
      </c>
      <c r="R86" s="406" t="s">
        <v>191</v>
      </c>
      <c r="S86" s="407" t="s">
        <v>192</v>
      </c>
    </row>
    <row r="87" spans="3:19" x14ac:dyDescent="0.25">
      <c r="C87" s="299"/>
      <c r="D87" s="300"/>
      <c r="E87" s="301"/>
      <c r="F87" s="300"/>
      <c r="G87" s="301"/>
      <c r="H87" s="301"/>
      <c r="I87" s="301"/>
      <c r="J87" s="301"/>
      <c r="K87" s="301"/>
      <c r="L87" s="301"/>
      <c r="M87" s="302"/>
      <c r="N87" s="302"/>
      <c r="O87" s="301"/>
      <c r="P87" s="301"/>
      <c r="Q87" s="301"/>
      <c r="R87" s="301"/>
      <c r="S87" s="303"/>
    </row>
    <row r="88" spans="3:19" ht="16.5" thickBot="1" x14ac:dyDescent="0.3">
      <c r="C88" s="299"/>
      <c r="D88" s="300"/>
      <c r="E88" s="301"/>
      <c r="F88" s="300"/>
      <c r="G88" s="301"/>
      <c r="H88" s="301"/>
      <c r="I88" s="301"/>
      <c r="J88" s="301"/>
      <c r="K88" s="301"/>
      <c r="L88" s="301"/>
      <c r="M88" s="302"/>
      <c r="N88" s="302"/>
      <c r="O88" s="301"/>
      <c r="P88" s="301"/>
      <c r="Q88" s="301"/>
      <c r="R88" s="301"/>
      <c r="S88" s="303"/>
    </row>
    <row r="89" spans="3:19" x14ac:dyDescent="0.25">
      <c r="C89" s="299"/>
      <c r="D89" s="300"/>
      <c r="E89" s="301"/>
      <c r="F89" s="300"/>
      <c r="G89" s="301"/>
      <c r="H89" s="301"/>
      <c r="I89" s="301"/>
      <c r="J89" s="301"/>
      <c r="K89" s="301"/>
      <c r="L89" s="301"/>
      <c r="M89" s="304"/>
      <c r="N89" s="305" t="s">
        <v>111</v>
      </c>
      <c r="O89" s="306" t="s">
        <v>46</v>
      </c>
      <c r="P89" s="307" t="s">
        <v>112</v>
      </c>
      <c r="Q89" s="308"/>
      <c r="R89" s="301"/>
      <c r="S89" s="303"/>
    </row>
    <row r="90" spans="3:19" x14ac:dyDescent="0.25">
      <c r="C90" s="299"/>
      <c r="D90" s="300"/>
      <c r="E90" s="301"/>
      <c r="F90" s="300"/>
      <c r="G90" s="301"/>
      <c r="H90" s="301"/>
      <c r="I90" s="301"/>
      <c r="J90" s="301"/>
      <c r="K90" s="301"/>
      <c r="L90" s="301"/>
      <c r="M90" s="336" t="s">
        <v>113</v>
      </c>
      <c r="N90" s="310">
        <f>+Requisitos!SUMAGEN</f>
        <v>4632514805</v>
      </c>
      <c r="O90" s="311">
        <f>+Requisitos!$I$6</f>
        <v>7520.3162418831171</v>
      </c>
      <c r="P90" s="312">
        <f>+SUMIF(Q82:Q86,"cumple",O82:O86)</f>
        <v>26838</v>
      </c>
      <c r="Q90" s="313" t="str">
        <f>+IF(P90&gt;O90,"CUMPLE","NO CUMPLE")</f>
        <v>CUMPLE</v>
      </c>
      <c r="R90" s="301"/>
      <c r="S90" s="303"/>
    </row>
    <row r="91" spans="3:19" x14ac:dyDescent="0.25">
      <c r="C91" s="299"/>
      <c r="D91" s="300"/>
      <c r="E91" s="301"/>
      <c r="F91" s="300"/>
      <c r="G91" s="301"/>
      <c r="H91" s="301"/>
      <c r="I91" s="301"/>
      <c r="J91" s="301"/>
      <c r="K91" s="301"/>
      <c r="L91" s="301"/>
      <c r="M91" s="336" t="s">
        <v>114</v>
      </c>
      <c r="N91" s="310">
        <f>+Requisitos!MINGEN</f>
        <v>2362582550.5500002</v>
      </c>
      <c r="O91" s="311">
        <f>+Requisitos!$I$7</f>
        <v>3835.3612833603897</v>
      </c>
      <c r="P91" s="312">
        <f>+SUMIF(Q82:Q83,"cumple",O82:O83)</f>
        <v>10882</v>
      </c>
      <c r="Q91" s="313" t="str">
        <f>+IF(P91&gt;O91,"CUMPLE","NO CUMPLE")</f>
        <v>CUMPLE</v>
      </c>
      <c r="R91" s="301"/>
      <c r="S91" s="303"/>
    </row>
    <row r="92" spans="3:19" ht="16.5" thickBot="1" x14ac:dyDescent="0.3">
      <c r="C92" s="314"/>
      <c r="D92" s="315"/>
      <c r="E92" s="316"/>
      <c r="F92" s="315"/>
      <c r="G92" s="316"/>
      <c r="H92" s="316"/>
      <c r="I92" s="316"/>
      <c r="J92" s="316"/>
      <c r="K92" s="316"/>
      <c r="L92" s="301"/>
      <c r="M92" s="317"/>
      <c r="N92" s="318"/>
      <c r="O92" s="319"/>
      <c r="P92" s="319"/>
      <c r="Q92" s="320" t="s">
        <v>459</v>
      </c>
      <c r="R92" s="316"/>
      <c r="S92" s="321"/>
    </row>
    <row r="93" spans="3:19" ht="16.5" thickTop="1" x14ac:dyDescent="0.25">
      <c r="C93" s="250"/>
      <c r="D93" s="251"/>
      <c r="E93" s="250"/>
      <c r="F93" s="251"/>
      <c r="G93" s="250"/>
      <c r="H93" s="250"/>
      <c r="I93" s="250"/>
      <c r="J93" s="250"/>
      <c r="K93" s="250"/>
      <c r="L93" s="250"/>
      <c r="M93" s="252"/>
      <c r="N93" s="252"/>
      <c r="O93" s="250"/>
      <c r="P93" s="250"/>
      <c r="Q93" s="250"/>
      <c r="R93" s="250"/>
      <c r="S93" s="250"/>
    </row>
    <row r="94" spans="3:19" ht="16.5" thickBot="1" x14ac:dyDescent="0.3">
      <c r="C94" s="250"/>
      <c r="D94" s="251"/>
      <c r="E94" s="250"/>
      <c r="F94" s="251"/>
      <c r="G94" s="250"/>
      <c r="H94" s="250"/>
      <c r="I94" s="250"/>
      <c r="J94" s="250"/>
      <c r="K94" s="250"/>
      <c r="L94" s="250"/>
      <c r="M94" s="252"/>
      <c r="N94" s="252"/>
      <c r="O94" s="250"/>
      <c r="P94" s="250"/>
      <c r="Q94" s="250"/>
      <c r="R94" s="250"/>
      <c r="S94" s="250"/>
    </row>
    <row r="95" spans="3:19" s="263" customFormat="1" ht="16.5" thickBot="1" x14ac:dyDescent="0.3">
      <c r="C95" s="257" t="s">
        <v>67</v>
      </c>
      <c r="D95" s="258"/>
      <c r="E95" s="390">
        <v>6</v>
      </c>
      <c r="F95" s="260" t="str">
        <f>+VLOOKUP(E95,Proponentes!$B$11:$C$47,2,FALSE())</f>
        <v>CONSORCIO NORORIENTE</v>
      </c>
      <c r="G95" s="259"/>
      <c r="H95" s="259"/>
      <c r="I95" s="259"/>
      <c r="J95" s="259"/>
      <c r="K95" s="259"/>
      <c r="L95" s="259"/>
      <c r="M95" s="261"/>
      <c r="N95" s="261"/>
      <c r="O95" s="259"/>
      <c r="P95" s="259"/>
      <c r="Q95" s="259"/>
      <c r="R95" s="259"/>
      <c r="S95" s="262"/>
    </row>
    <row r="96" spans="3:19" x14ac:dyDescent="0.25">
      <c r="C96" s="519" t="s">
        <v>68</v>
      </c>
      <c r="D96" s="512" t="s">
        <v>69</v>
      </c>
      <c r="E96" s="512" t="s">
        <v>70</v>
      </c>
      <c r="F96" s="512" t="s">
        <v>71</v>
      </c>
      <c r="G96" s="512" t="s">
        <v>72</v>
      </c>
      <c r="H96" s="512" t="s">
        <v>73</v>
      </c>
      <c r="I96" s="512" t="s">
        <v>74</v>
      </c>
      <c r="J96" s="512" t="s">
        <v>75</v>
      </c>
      <c r="K96" s="512" t="s">
        <v>76</v>
      </c>
      <c r="L96" s="512" t="s">
        <v>77</v>
      </c>
      <c r="M96" s="514" t="s">
        <v>78</v>
      </c>
      <c r="N96" s="516" t="s">
        <v>79</v>
      </c>
      <c r="O96" s="517"/>
      <c r="P96" s="517"/>
      <c r="Q96" s="517"/>
      <c r="R96" s="517"/>
      <c r="S96" s="518"/>
    </row>
    <row r="97" spans="3:19" ht="63.75" thickBot="1" x14ac:dyDescent="0.3">
      <c r="C97" s="520"/>
      <c r="D97" s="513"/>
      <c r="E97" s="513"/>
      <c r="F97" s="513"/>
      <c r="G97" s="513"/>
      <c r="H97" s="513"/>
      <c r="I97" s="513"/>
      <c r="J97" s="513"/>
      <c r="K97" s="513"/>
      <c r="L97" s="513"/>
      <c r="M97" s="515"/>
      <c r="N97" s="264" t="s">
        <v>80</v>
      </c>
      <c r="O97" s="265" t="s">
        <v>81</v>
      </c>
      <c r="P97" s="265" t="s">
        <v>169</v>
      </c>
      <c r="Q97" s="265" t="s">
        <v>135</v>
      </c>
      <c r="R97" s="266" t="s">
        <v>84</v>
      </c>
      <c r="S97" s="267" t="s">
        <v>85</v>
      </c>
    </row>
    <row r="98" spans="3:19" ht="16.5" thickBot="1" x14ac:dyDescent="0.3">
      <c r="C98" s="268" t="s">
        <v>86</v>
      </c>
      <c r="D98" s="269"/>
      <c r="E98" s="270"/>
      <c r="F98" s="269"/>
      <c r="G98" s="270"/>
      <c r="H98" s="270"/>
      <c r="I98" s="270"/>
      <c r="J98" s="270"/>
      <c r="K98" s="270"/>
      <c r="L98" s="270"/>
      <c r="M98" s="271"/>
      <c r="N98" s="271"/>
      <c r="O98" s="270"/>
      <c r="P98" s="270"/>
      <c r="Q98" s="270"/>
      <c r="R98" s="270"/>
      <c r="S98" s="272"/>
    </row>
    <row r="99" spans="3:19" ht="126.75" thickBot="1" x14ac:dyDescent="0.3">
      <c r="C99" s="293">
        <v>1</v>
      </c>
      <c r="D99" s="412" t="s">
        <v>193</v>
      </c>
      <c r="E99" s="275" t="s">
        <v>194</v>
      </c>
      <c r="F99" s="413" t="s">
        <v>195</v>
      </c>
      <c r="G99" s="275" t="s">
        <v>90</v>
      </c>
      <c r="H99" s="276">
        <v>0.5</v>
      </c>
      <c r="I99" s="277" t="s">
        <v>196</v>
      </c>
      <c r="J99" s="414">
        <v>41074</v>
      </c>
      <c r="K99" s="278">
        <v>41523</v>
      </c>
      <c r="L99" s="278"/>
      <c r="M99" s="280">
        <v>8945764395</v>
      </c>
      <c r="N99" s="281">
        <v>4472882197.5</v>
      </c>
      <c r="O99" s="282">
        <f>ROUND(IF(J99&lt;$I$4,0,IF(J99="",0,IF(OR(K99="---",K99=""),N99/LOOKUP(J99,SMLM!$A$3:$A$36,SMLM!$D$3:$D$36),N99/LOOKUP(J99,SMLM!$A$3:$A$36,SMLM!$D$3:$D$36)))),0)</f>
        <v>7893</v>
      </c>
      <c r="P99" s="339">
        <f>+Requisitos!I9</f>
        <v>1350.6493506493507</v>
      </c>
      <c r="Q99" s="284" t="str">
        <f t="shared" ref="Q99" si="5">+IF(O99&lt;&gt;0,IF(O99&gt;P99,"CUMPLE","NO CUMPLE"),"")</f>
        <v>CUMPLE</v>
      </c>
      <c r="R99" s="415" t="s">
        <v>197</v>
      </c>
      <c r="S99" s="290" t="s">
        <v>198</v>
      </c>
    </row>
    <row r="100" spans="3:19" ht="16.5" thickBot="1" x14ac:dyDescent="0.3">
      <c r="C100" s="268" t="s">
        <v>106</v>
      </c>
      <c r="D100" s="269"/>
      <c r="E100" s="270"/>
      <c r="F100" s="269"/>
      <c r="G100" s="270"/>
      <c r="H100" s="270"/>
      <c r="I100" s="270"/>
      <c r="J100" s="270"/>
      <c r="K100" s="270"/>
      <c r="L100" s="270"/>
      <c r="M100" s="271"/>
      <c r="N100" s="292"/>
      <c r="O100" s="270"/>
      <c r="P100" s="270"/>
      <c r="Q100" s="270"/>
      <c r="R100" s="270"/>
      <c r="S100" s="272"/>
    </row>
    <row r="101" spans="3:19" ht="48" thickBot="1" x14ac:dyDescent="0.3">
      <c r="C101" s="293">
        <v>1</v>
      </c>
      <c r="D101" s="294" t="s">
        <v>199</v>
      </c>
      <c r="E101" s="294" t="s">
        <v>145</v>
      </c>
      <c r="F101" s="416" t="s">
        <v>200</v>
      </c>
      <c r="G101" s="294" t="s">
        <v>117</v>
      </c>
      <c r="H101" s="295">
        <v>1</v>
      </c>
      <c r="I101" s="294" t="s">
        <v>201</v>
      </c>
      <c r="J101" s="369">
        <v>38645</v>
      </c>
      <c r="K101" s="369">
        <v>40288</v>
      </c>
      <c r="L101" s="369"/>
      <c r="M101" s="280">
        <v>2460848593.612752</v>
      </c>
      <c r="N101" s="281">
        <v>2460848593.612752</v>
      </c>
      <c r="O101" s="282">
        <f>ROUND(IF(J101&lt;$I$4,0,IF(J101="",0,IF(OR(K101="---",K101=""),N101/LOOKUP(J101,SMLM!$A$3:$A$36,SMLM!$D$3:$D$36),N101/LOOKUP(J101,SMLM!$A$3:$A$36,SMLM!$D$3:$D$36)))),0)</f>
        <v>6450</v>
      </c>
      <c r="P101" s="410">
        <f>+Requisitos!I9</f>
        <v>1350.6493506493507</v>
      </c>
      <c r="Q101" s="284" t="str">
        <f t="shared" ref="Q101:Q102" si="6">+IF(O101&lt;&gt;0,IF(O101&gt;P101,"CUMPLE","NO CUMPLE"),"")</f>
        <v>CUMPLE</v>
      </c>
      <c r="R101" s="296" t="s">
        <v>202</v>
      </c>
      <c r="S101" s="371" t="s">
        <v>203</v>
      </c>
    </row>
    <row r="102" spans="3:19" ht="63.75" thickBot="1" x14ac:dyDescent="0.3">
      <c r="C102" s="398">
        <v>2</v>
      </c>
      <c r="D102" s="417" t="s">
        <v>107</v>
      </c>
      <c r="E102" s="417" t="s">
        <v>189</v>
      </c>
      <c r="F102" s="418" t="s">
        <v>204</v>
      </c>
      <c r="G102" s="417" t="s">
        <v>90</v>
      </c>
      <c r="H102" s="419">
        <v>1</v>
      </c>
      <c r="I102" s="420" t="s">
        <v>201</v>
      </c>
      <c r="J102" s="405">
        <v>38908</v>
      </c>
      <c r="K102" s="405">
        <v>39512</v>
      </c>
      <c r="L102" s="405"/>
      <c r="M102" s="280">
        <v>1947066033</v>
      </c>
      <c r="N102" s="281">
        <v>1947066033</v>
      </c>
      <c r="O102" s="282">
        <f>ROUND(IF(J102&lt;$I$4,0,IF(J102="",0,IF(OR(K102="---",K102=""),N102/LOOKUP(J102,SMLM!$A$3:$A$36,SMLM!$D$3:$D$36),N102/LOOKUP(J102,SMLM!$A$3:$A$36,SMLM!$D$3:$D$36)))),0)</f>
        <v>4772</v>
      </c>
      <c r="P102" s="421">
        <f>+Requisitos!I9</f>
        <v>1350.6493506493507</v>
      </c>
      <c r="Q102" s="284" t="str">
        <f t="shared" si="6"/>
        <v>CUMPLE</v>
      </c>
      <c r="R102" s="406" t="s">
        <v>205</v>
      </c>
      <c r="S102" s="422" t="s">
        <v>206</v>
      </c>
    </row>
    <row r="103" spans="3:19" x14ac:dyDescent="0.25">
      <c r="C103" s="299"/>
      <c r="D103" s="300"/>
      <c r="E103" s="301"/>
      <c r="F103" s="300"/>
      <c r="G103" s="301"/>
      <c r="H103" s="301"/>
      <c r="I103" s="301"/>
      <c r="J103" s="301"/>
      <c r="K103" s="301"/>
      <c r="L103" s="301"/>
      <c r="M103" s="302"/>
      <c r="N103" s="302"/>
      <c r="O103" s="301"/>
      <c r="P103" s="301"/>
      <c r="Q103" s="301"/>
      <c r="R103" s="301"/>
      <c r="S103" s="303"/>
    </row>
    <row r="104" spans="3:19" ht="16.5" thickBot="1" x14ac:dyDescent="0.3">
      <c r="C104" s="299"/>
      <c r="D104" s="300"/>
      <c r="E104" s="301"/>
      <c r="F104" s="300"/>
      <c r="G104" s="301"/>
      <c r="H104" s="301"/>
      <c r="I104" s="301"/>
      <c r="J104" s="301"/>
      <c r="K104" s="301"/>
      <c r="L104" s="301"/>
      <c r="M104" s="302"/>
      <c r="N104" s="302"/>
      <c r="O104" s="301"/>
      <c r="P104" s="301"/>
      <c r="Q104" s="301"/>
      <c r="R104" s="301"/>
      <c r="S104" s="303"/>
    </row>
    <row r="105" spans="3:19" x14ac:dyDescent="0.25">
      <c r="C105" s="299"/>
      <c r="D105" s="300"/>
      <c r="E105" s="301"/>
      <c r="F105" s="300"/>
      <c r="G105" s="301"/>
      <c r="H105" s="301"/>
      <c r="I105" s="301"/>
      <c r="J105" s="301"/>
      <c r="K105" s="301"/>
      <c r="L105" s="301"/>
      <c r="M105" s="304"/>
      <c r="N105" s="305" t="s">
        <v>111</v>
      </c>
      <c r="O105" s="306" t="s">
        <v>46</v>
      </c>
      <c r="P105" s="307" t="s">
        <v>112</v>
      </c>
      <c r="Q105" s="308"/>
      <c r="R105" s="301"/>
      <c r="S105" s="303"/>
    </row>
    <row r="106" spans="3:19" x14ac:dyDescent="0.25">
      <c r="C106" s="299"/>
      <c r="D106" s="300"/>
      <c r="E106" s="301"/>
      <c r="F106" s="300"/>
      <c r="G106" s="301"/>
      <c r="H106" s="301"/>
      <c r="I106" s="301"/>
      <c r="J106" s="301"/>
      <c r="K106" s="301"/>
      <c r="L106" s="301"/>
      <c r="M106" s="336" t="s">
        <v>113</v>
      </c>
      <c r="N106" s="310">
        <f>+Requisitos!SUMAGEN</f>
        <v>4632514805</v>
      </c>
      <c r="O106" s="311">
        <f>+Requisitos!$I$6</f>
        <v>7520.3162418831171</v>
      </c>
      <c r="P106" s="312">
        <f>+SUMIF(Q98:Q102,"cumple",O98:O102)</f>
        <v>19115</v>
      </c>
      <c r="Q106" s="313" t="str">
        <f>+IF(P106&gt;O106,"CUMPLE","NO CUMPLE")</f>
        <v>CUMPLE</v>
      </c>
      <c r="R106" s="301"/>
      <c r="S106" s="303"/>
    </row>
    <row r="107" spans="3:19" x14ac:dyDescent="0.25">
      <c r="C107" s="299"/>
      <c r="D107" s="300"/>
      <c r="E107" s="301"/>
      <c r="F107" s="300"/>
      <c r="G107" s="301"/>
      <c r="H107" s="301"/>
      <c r="I107" s="301"/>
      <c r="J107" s="301"/>
      <c r="K107" s="301"/>
      <c r="L107" s="301"/>
      <c r="M107" s="336" t="s">
        <v>114</v>
      </c>
      <c r="N107" s="310">
        <f>+Requisitos!MINGEN</f>
        <v>2362582550.5500002</v>
      </c>
      <c r="O107" s="311">
        <f>+Requisitos!$I$7</f>
        <v>3835.3612833603897</v>
      </c>
      <c r="P107" s="312">
        <f>+SUMIF(Q98:Q99,"cumple",O98:O99)</f>
        <v>7893</v>
      </c>
      <c r="Q107" s="313" t="str">
        <f>+IF(P107&gt;O107,"CUMPLE","NO CUMPLE")</f>
        <v>CUMPLE</v>
      </c>
      <c r="R107" s="301"/>
      <c r="S107" s="303"/>
    </row>
    <row r="108" spans="3:19" ht="16.5" thickBot="1" x14ac:dyDescent="0.3">
      <c r="C108" s="314"/>
      <c r="D108" s="315"/>
      <c r="E108" s="316"/>
      <c r="F108" s="315"/>
      <c r="G108" s="316"/>
      <c r="H108" s="316"/>
      <c r="I108" s="316"/>
      <c r="J108" s="316"/>
      <c r="K108" s="316"/>
      <c r="L108" s="301"/>
      <c r="M108" s="317"/>
      <c r="N108" s="318"/>
      <c r="O108" s="319"/>
      <c r="P108" s="319"/>
      <c r="Q108" s="320" t="str">
        <f>+IF(Q106="CUMPLE",IF(Q107="CUMPLE","HÁBIL","NO CUMPLE"),"NO CUMPLE")</f>
        <v>HÁBIL</v>
      </c>
      <c r="R108" s="316"/>
      <c r="S108" s="321"/>
    </row>
    <row r="109" spans="3:19" ht="16.5" thickTop="1" x14ac:dyDescent="0.25">
      <c r="C109" s="250"/>
      <c r="D109" s="251"/>
      <c r="E109" s="250"/>
      <c r="F109" s="251"/>
      <c r="G109" s="250"/>
      <c r="H109" s="250"/>
      <c r="I109" s="250"/>
      <c r="J109" s="250"/>
      <c r="K109" s="250"/>
      <c r="L109" s="250"/>
      <c r="M109" s="252"/>
      <c r="N109" s="252"/>
      <c r="O109" s="250"/>
      <c r="P109" s="250"/>
      <c r="Q109" s="250"/>
      <c r="R109" s="250"/>
      <c r="S109" s="250"/>
    </row>
    <row r="110" spans="3:19" ht="16.5" thickBot="1" x14ac:dyDescent="0.3">
      <c r="C110" s="250"/>
      <c r="D110" s="251"/>
      <c r="E110" s="250"/>
      <c r="F110" s="251"/>
      <c r="G110" s="250"/>
      <c r="H110" s="250"/>
      <c r="I110" s="250"/>
      <c r="J110" s="250"/>
      <c r="K110" s="250"/>
      <c r="L110" s="250"/>
      <c r="M110" s="252"/>
      <c r="N110" s="252"/>
      <c r="O110" s="250"/>
      <c r="P110" s="250"/>
      <c r="Q110" s="250"/>
      <c r="R110" s="250"/>
      <c r="S110" s="250"/>
    </row>
    <row r="111" spans="3:19" s="263" customFormat="1" ht="16.5" thickBot="1" x14ac:dyDescent="0.3">
      <c r="C111" s="257" t="s">
        <v>67</v>
      </c>
      <c r="D111" s="258"/>
      <c r="E111" s="390">
        <v>7</v>
      </c>
      <c r="F111" s="260" t="str">
        <f>+VLOOKUP(E111,Proponentes!$B$11:$C$47,2,FALSE())</f>
        <v>CONSORCIO AEROPUERTO 2014</v>
      </c>
      <c r="G111" s="259"/>
      <c r="H111" s="259"/>
      <c r="I111" s="259"/>
      <c r="J111" s="259"/>
      <c r="K111" s="259"/>
      <c r="L111" s="259"/>
      <c r="M111" s="261"/>
      <c r="N111" s="261"/>
      <c r="O111" s="259"/>
      <c r="P111" s="259"/>
      <c r="Q111" s="259"/>
      <c r="R111" s="259"/>
      <c r="S111" s="262"/>
    </row>
    <row r="112" spans="3:19" x14ac:dyDescent="0.25">
      <c r="C112" s="519" t="s">
        <v>68</v>
      </c>
      <c r="D112" s="512" t="s">
        <v>69</v>
      </c>
      <c r="E112" s="512" t="s">
        <v>70</v>
      </c>
      <c r="F112" s="512" t="s">
        <v>71</v>
      </c>
      <c r="G112" s="512" t="s">
        <v>72</v>
      </c>
      <c r="H112" s="512" t="s">
        <v>73</v>
      </c>
      <c r="I112" s="512" t="s">
        <v>74</v>
      </c>
      <c r="J112" s="512" t="s">
        <v>75</v>
      </c>
      <c r="K112" s="512" t="s">
        <v>76</v>
      </c>
      <c r="L112" s="512" t="s">
        <v>77</v>
      </c>
      <c r="M112" s="514" t="s">
        <v>78</v>
      </c>
      <c r="N112" s="516" t="s">
        <v>79</v>
      </c>
      <c r="O112" s="517"/>
      <c r="P112" s="517"/>
      <c r="Q112" s="517"/>
      <c r="R112" s="517"/>
      <c r="S112" s="518"/>
    </row>
    <row r="113" spans="3:19" ht="63.75" thickBot="1" x14ac:dyDescent="0.3">
      <c r="C113" s="520"/>
      <c r="D113" s="513"/>
      <c r="E113" s="513"/>
      <c r="F113" s="513"/>
      <c r="G113" s="513"/>
      <c r="H113" s="513"/>
      <c r="I113" s="513"/>
      <c r="J113" s="513"/>
      <c r="K113" s="513"/>
      <c r="L113" s="513"/>
      <c r="M113" s="515"/>
      <c r="N113" s="264" t="s">
        <v>80</v>
      </c>
      <c r="O113" s="265" t="s">
        <v>81</v>
      </c>
      <c r="P113" s="265" t="s">
        <v>169</v>
      </c>
      <c r="Q113" s="265" t="s">
        <v>135</v>
      </c>
      <c r="R113" s="266" t="s">
        <v>84</v>
      </c>
      <c r="S113" s="267" t="s">
        <v>85</v>
      </c>
    </row>
    <row r="114" spans="3:19" ht="16.5" thickBot="1" x14ac:dyDescent="0.3">
      <c r="C114" s="268" t="s">
        <v>86</v>
      </c>
      <c r="D114" s="269"/>
      <c r="E114" s="270"/>
      <c r="F114" s="269"/>
      <c r="G114" s="270"/>
      <c r="H114" s="270"/>
      <c r="I114" s="270"/>
      <c r="J114" s="270"/>
      <c r="K114" s="270"/>
      <c r="L114" s="270"/>
      <c r="M114" s="271"/>
      <c r="N114" s="271"/>
      <c r="O114" s="270"/>
      <c r="P114" s="270"/>
      <c r="Q114" s="270"/>
      <c r="R114" s="270"/>
      <c r="S114" s="272"/>
    </row>
    <row r="115" spans="3:19" ht="126.75" thickBot="1" x14ac:dyDescent="0.3">
      <c r="C115" s="273">
        <v>1</v>
      </c>
      <c r="D115" s="412" t="s">
        <v>193</v>
      </c>
      <c r="E115" s="275" t="s">
        <v>194</v>
      </c>
      <c r="F115" s="413" t="s">
        <v>195</v>
      </c>
      <c r="G115" s="275" t="s">
        <v>90</v>
      </c>
      <c r="H115" s="276">
        <v>0.5</v>
      </c>
      <c r="I115" s="277" t="s">
        <v>207</v>
      </c>
      <c r="J115" s="414">
        <v>41074</v>
      </c>
      <c r="K115" s="278">
        <v>41523</v>
      </c>
      <c r="L115" s="278"/>
      <c r="M115" s="280">
        <v>8945764395</v>
      </c>
      <c r="N115" s="281">
        <v>4472882197.5</v>
      </c>
      <c r="O115" s="282">
        <f>ROUND(IF(J115&lt;$I$4,0,IF(J115="",0,IF(OR(K115="---",K115=""),N115/LOOKUP(J115,SMLM!$A$3:$A$36,SMLM!$D$3:$D$36),N115/LOOKUP(J115,SMLM!$A$3:$A$36,SMLM!$D$3:$D$36)))),0)</f>
        <v>7893</v>
      </c>
      <c r="P115" s="339">
        <f>+Requisitos!I9</f>
        <v>1350.6493506493507</v>
      </c>
      <c r="Q115" s="284" t="str">
        <f t="shared" ref="Q115" si="7">+IF(O115&lt;&gt;0,IF(O115&gt;P115,"CUMPLE","NO CUMPLE"),"")</f>
        <v>CUMPLE</v>
      </c>
      <c r="R115" s="415" t="s">
        <v>208</v>
      </c>
      <c r="S115" s="290" t="s">
        <v>209</v>
      </c>
    </row>
    <row r="116" spans="3:19" ht="16.5" thickBot="1" x14ac:dyDescent="0.3">
      <c r="C116" s="268" t="s">
        <v>106</v>
      </c>
      <c r="D116" s="269"/>
      <c r="E116" s="270"/>
      <c r="F116" s="269"/>
      <c r="G116" s="270"/>
      <c r="H116" s="270"/>
      <c r="I116" s="270"/>
      <c r="J116" s="270"/>
      <c r="K116" s="270"/>
      <c r="L116" s="270"/>
      <c r="M116" s="271"/>
      <c r="N116" s="292"/>
      <c r="O116" s="270"/>
      <c r="P116" s="270"/>
      <c r="Q116" s="270"/>
      <c r="R116" s="270"/>
      <c r="S116" s="272"/>
    </row>
    <row r="117" spans="3:19" ht="48" thickBot="1" x14ac:dyDescent="0.3">
      <c r="C117" s="293">
        <v>1</v>
      </c>
      <c r="D117" s="294" t="s">
        <v>210</v>
      </c>
      <c r="E117" s="294" t="s">
        <v>211</v>
      </c>
      <c r="F117" s="409" t="s">
        <v>212</v>
      </c>
      <c r="G117" s="294" t="s">
        <v>90</v>
      </c>
      <c r="H117" s="295">
        <v>1</v>
      </c>
      <c r="I117" s="294" t="s">
        <v>213</v>
      </c>
      <c r="J117" s="369">
        <v>35177</v>
      </c>
      <c r="K117" s="369">
        <v>35563</v>
      </c>
      <c r="L117" s="369"/>
      <c r="M117" s="280">
        <v>384734738</v>
      </c>
      <c r="N117" s="281">
        <v>384734738</v>
      </c>
      <c r="O117" s="282">
        <f>ROUND(IF(J117&lt;$I$4,0,IF(J117="",0,IF(OR(K117="---",K117=""),N117/LOOKUP(J117,SMLM!$A$3:$A$36,SMLM!$D$3:$D$36),N117/LOOKUP(J117,SMLM!$A$3:$A$36,SMLM!$D$3:$D$36)))),0)</f>
        <v>2707</v>
      </c>
      <c r="P117" s="410">
        <f>+Requisitos!I9</f>
        <v>1350.6493506493507</v>
      </c>
      <c r="Q117" s="284" t="s">
        <v>430</v>
      </c>
      <c r="R117" s="423" t="s">
        <v>174</v>
      </c>
      <c r="S117" s="286" t="s">
        <v>214</v>
      </c>
    </row>
    <row r="118" spans="3:19" ht="63.75" thickBot="1" x14ac:dyDescent="0.3">
      <c r="C118" s="398">
        <v>2</v>
      </c>
      <c r="D118" s="417" t="s">
        <v>215</v>
      </c>
      <c r="E118" s="417" t="s">
        <v>216</v>
      </c>
      <c r="F118" s="411" t="s">
        <v>217</v>
      </c>
      <c r="G118" s="417" t="s">
        <v>90</v>
      </c>
      <c r="H118" s="419">
        <v>0.25</v>
      </c>
      <c r="I118" s="417" t="s">
        <v>213</v>
      </c>
      <c r="J118" s="405">
        <v>39534</v>
      </c>
      <c r="K118" s="405">
        <v>40628</v>
      </c>
      <c r="L118" s="405"/>
      <c r="M118" s="280">
        <v>3753633746</v>
      </c>
      <c r="N118" s="281">
        <v>938408436.5</v>
      </c>
      <c r="O118" s="282">
        <f>ROUND(IF(J118&lt;$I$4,0,IF(J118="",0,IF(OR(K118="---",K118=""),N118/LOOKUP(J118,SMLM!$A$3:$A$36,SMLM!$D$3:$D$36),N118/LOOKUP(J118,SMLM!$A$3:$A$36,SMLM!$D$3:$D$36)))),0)</f>
        <v>2033</v>
      </c>
      <c r="P118" s="421">
        <f>+Requisitos!I9</f>
        <v>1350.6493506493507</v>
      </c>
      <c r="Q118" s="284" t="str">
        <f t="shared" ref="Q118" si="8">+IF(O118&lt;&gt;0,IF(O118&gt;P118,"CUMPLE","NO CUMPLE"),"")</f>
        <v>CUMPLE</v>
      </c>
      <c r="R118" s="406" t="s">
        <v>218</v>
      </c>
      <c r="S118" s="424" t="s">
        <v>219</v>
      </c>
    </row>
    <row r="119" spans="3:19" x14ac:dyDescent="0.25">
      <c r="C119" s="299"/>
      <c r="D119" s="300"/>
      <c r="E119" s="301"/>
      <c r="F119" s="300"/>
      <c r="G119" s="301"/>
      <c r="H119" s="301"/>
      <c r="I119" s="301"/>
      <c r="J119" s="301"/>
      <c r="K119" s="301"/>
      <c r="L119" s="301"/>
      <c r="M119" s="302"/>
      <c r="N119" s="302"/>
      <c r="O119" s="301"/>
      <c r="P119" s="301"/>
      <c r="Q119" s="301"/>
      <c r="R119" s="301"/>
      <c r="S119" s="303"/>
    </row>
    <row r="120" spans="3:19" ht="16.5" thickBot="1" x14ac:dyDescent="0.3">
      <c r="C120" s="299"/>
      <c r="D120" s="300"/>
      <c r="E120" s="301"/>
      <c r="F120" s="300"/>
      <c r="G120" s="301"/>
      <c r="H120" s="301"/>
      <c r="I120" s="301"/>
      <c r="J120" s="301"/>
      <c r="K120" s="301"/>
      <c r="L120" s="301"/>
      <c r="M120" s="302"/>
      <c r="N120" s="302"/>
      <c r="O120" s="301"/>
      <c r="P120" s="301"/>
      <c r="Q120" s="301"/>
      <c r="R120" s="301"/>
      <c r="S120" s="303"/>
    </row>
    <row r="121" spans="3:19" x14ac:dyDescent="0.25">
      <c r="C121" s="299"/>
      <c r="D121" s="300"/>
      <c r="E121" s="301"/>
      <c r="F121" s="300"/>
      <c r="G121" s="301"/>
      <c r="H121" s="301"/>
      <c r="I121" s="301"/>
      <c r="J121" s="301"/>
      <c r="K121" s="301"/>
      <c r="L121" s="301"/>
      <c r="M121" s="304"/>
      <c r="N121" s="305" t="s">
        <v>111</v>
      </c>
      <c r="O121" s="306" t="s">
        <v>46</v>
      </c>
      <c r="P121" s="307" t="s">
        <v>112</v>
      </c>
      <c r="Q121" s="308"/>
      <c r="R121" s="301"/>
      <c r="S121" s="303"/>
    </row>
    <row r="122" spans="3:19" x14ac:dyDescent="0.25">
      <c r="C122" s="299"/>
      <c r="D122" s="300"/>
      <c r="E122" s="301"/>
      <c r="F122" s="300"/>
      <c r="G122" s="301"/>
      <c r="H122" s="301"/>
      <c r="I122" s="301"/>
      <c r="J122" s="301"/>
      <c r="K122" s="301"/>
      <c r="L122" s="301"/>
      <c r="M122" s="336" t="s">
        <v>113</v>
      </c>
      <c r="N122" s="310">
        <f>+Requisitos!SUMAGEN</f>
        <v>4632514805</v>
      </c>
      <c r="O122" s="311">
        <f>+Requisitos!$I$6</f>
        <v>7520.3162418831171</v>
      </c>
      <c r="P122" s="312">
        <f>+SUMIF(Q114:Q118,"cumple",O114:O118)</f>
        <v>9926</v>
      </c>
      <c r="Q122" s="313" t="str">
        <f>+IF(P122&gt;O122,"CUMPLE","NO CUMPLE")</f>
        <v>CUMPLE</v>
      </c>
      <c r="R122" s="301"/>
      <c r="S122" s="303"/>
    </row>
    <row r="123" spans="3:19" x14ac:dyDescent="0.25">
      <c r="C123" s="299"/>
      <c r="D123" s="300"/>
      <c r="E123" s="301"/>
      <c r="F123" s="300"/>
      <c r="G123" s="301"/>
      <c r="H123" s="301"/>
      <c r="I123" s="301"/>
      <c r="J123" s="301"/>
      <c r="K123" s="301"/>
      <c r="L123" s="301"/>
      <c r="M123" s="336" t="s">
        <v>114</v>
      </c>
      <c r="N123" s="310">
        <f>+Requisitos!MINGEN</f>
        <v>2362582550.5500002</v>
      </c>
      <c r="O123" s="311">
        <f>+Requisitos!$I$7</f>
        <v>3835.3612833603897</v>
      </c>
      <c r="P123" s="312">
        <f>+SUMIF(Q114:Q115,"cumple",O114:O115)</f>
        <v>7893</v>
      </c>
      <c r="Q123" s="313" t="str">
        <f>+IF(P123&gt;O123,"CUMPLE","NO CUMPLE")</f>
        <v>CUMPLE</v>
      </c>
      <c r="R123" s="301"/>
      <c r="S123" s="303"/>
    </row>
    <row r="124" spans="3:19" ht="16.5" thickBot="1" x14ac:dyDescent="0.3">
      <c r="C124" s="314"/>
      <c r="D124" s="315"/>
      <c r="E124" s="316"/>
      <c r="F124" s="315"/>
      <c r="G124" s="316"/>
      <c r="H124" s="316"/>
      <c r="I124" s="316"/>
      <c r="J124" s="316"/>
      <c r="K124" s="316"/>
      <c r="L124" s="301"/>
      <c r="M124" s="317"/>
      <c r="N124" s="318"/>
      <c r="O124" s="319"/>
      <c r="P124" s="319"/>
      <c r="Q124" s="320" t="s">
        <v>459</v>
      </c>
      <c r="R124" s="316"/>
      <c r="S124" s="321"/>
    </row>
    <row r="125" spans="3:19" ht="16.5" thickTop="1" x14ac:dyDescent="0.25"/>
    <row r="126" spans="3:19" ht="16.5" thickBot="1" x14ac:dyDescent="0.3"/>
    <row r="127" spans="3:19" s="263" customFormat="1" ht="16.5" thickBot="1" x14ac:dyDescent="0.3">
      <c r="C127" s="257" t="s">
        <v>67</v>
      </c>
      <c r="D127" s="258"/>
      <c r="E127" s="259">
        <v>8</v>
      </c>
      <c r="F127" s="260" t="str">
        <f>+VLOOKUP(E127,Proponentes!$B$11:$C$47,2,FALSE())</f>
        <v>CONSORCIO CINCO</v>
      </c>
      <c r="G127" s="259"/>
      <c r="H127" s="259"/>
      <c r="I127" s="259"/>
      <c r="J127" s="259"/>
      <c r="K127" s="259"/>
      <c r="L127" s="259"/>
      <c r="M127" s="261"/>
      <c r="N127" s="261"/>
      <c r="O127" s="259"/>
      <c r="P127" s="390"/>
      <c r="Q127" s="259"/>
      <c r="R127" s="425"/>
      <c r="S127" s="262"/>
    </row>
    <row r="128" spans="3:19" x14ac:dyDescent="0.25">
      <c r="C128" s="519" t="s">
        <v>68</v>
      </c>
      <c r="D128" s="512" t="s">
        <v>69</v>
      </c>
      <c r="E128" s="512" t="s">
        <v>70</v>
      </c>
      <c r="F128" s="512" t="s">
        <v>71</v>
      </c>
      <c r="G128" s="512" t="s">
        <v>72</v>
      </c>
      <c r="H128" s="512" t="s">
        <v>73</v>
      </c>
      <c r="I128" s="512" t="s">
        <v>74</v>
      </c>
      <c r="J128" s="512" t="s">
        <v>75</v>
      </c>
      <c r="K128" s="512" t="s">
        <v>76</v>
      </c>
      <c r="L128" s="512" t="s">
        <v>77</v>
      </c>
      <c r="M128" s="514" t="s">
        <v>78</v>
      </c>
      <c r="N128" s="516" t="s">
        <v>79</v>
      </c>
      <c r="O128" s="517"/>
      <c r="P128" s="517"/>
      <c r="Q128" s="517"/>
      <c r="R128" s="517"/>
      <c r="S128" s="518"/>
    </row>
    <row r="129" spans="3:19" ht="63.75" thickBot="1" x14ac:dyDescent="0.3">
      <c r="C129" s="520"/>
      <c r="D129" s="513"/>
      <c r="E129" s="513"/>
      <c r="F129" s="513"/>
      <c r="G129" s="513"/>
      <c r="H129" s="513"/>
      <c r="I129" s="513"/>
      <c r="J129" s="513"/>
      <c r="K129" s="513"/>
      <c r="L129" s="513"/>
      <c r="M129" s="515"/>
      <c r="N129" s="264" t="s">
        <v>80</v>
      </c>
      <c r="O129" s="265" t="s">
        <v>81</v>
      </c>
      <c r="P129" s="265" t="s">
        <v>82</v>
      </c>
      <c r="Q129" s="265" t="s">
        <v>83</v>
      </c>
      <c r="R129" s="426" t="s">
        <v>84</v>
      </c>
      <c r="S129" s="267" t="s">
        <v>85</v>
      </c>
    </row>
    <row r="130" spans="3:19" ht="16.5" thickBot="1" x14ac:dyDescent="0.3">
      <c r="C130" s="362" t="s">
        <v>86</v>
      </c>
      <c r="D130" s="363"/>
      <c r="E130" s="364"/>
      <c r="F130" s="363"/>
      <c r="G130" s="364"/>
      <c r="H130" s="364"/>
      <c r="I130" s="364"/>
      <c r="J130" s="364"/>
      <c r="K130" s="364"/>
      <c r="L130" s="364"/>
      <c r="M130" s="365"/>
      <c r="N130" s="365"/>
      <c r="O130" s="364"/>
      <c r="P130" s="427"/>
      <c r="Q130" s="364"/>
      <c r="R130" s="428"/>
      <c r="S130" s="366"/>
    </row>
    <row r="131" spans="3:19" ht="48" thickBot="1" x14ac:dyDescent="0.3">
      <c r="C131" s="429">
        <v>1</v>
      </c>
      <c r="D131" s="430" t="s">
        <v>220</v>
      </c>
      <c r="E131" s="431" t="s">
        <v>221</v>
      </c>
      <c r="F131" s="430" t="s">
        <v>222</v>
      </c>
      <c r="G131" s="431" t="s">
        <v>223</v>
      </c>
      <c r="H131" s="432">
        <v>0.25</v>
      </c>
      <c r="I131" s="433" t="s">
        <v>224</v>
      </c>
      <c r="J131" s="434">
        <v>37788</v>
      </c>
      <c r="K131" s="434">
        <v>38612</v>
      </c>
      <c r="L131" s="435"/>
      <c r="M131" s="280">
        <v>2363195725</v>
      </c>
      <c r="N131" s="281">
        <v>590798931.25</v>
      </c>
      <c r="O131" s="282">
        <f>ROUND(IF(J131&lt;$I$4,0,IF(J131="",0,IF(OR(K131="---",K131=""),N131/LOOKUP(J131,SMLM!$A$3:$A$36,SMLM!$D$3:$D$36),N131/LOOKUP(J131,SMLM!$A$3:$A$36,SMLM!$D$3:$D$36)))),0)</f>
        <v>1780</v>
      </c>
      <c r="P131" s="436">
        <f>+Requisitos!I9</f>
        <v>1350.6493506493507</v>
      </c>
      <c r="Q131" s="284" t="str">
        <f t="shared" ref="Q131:Q132" si="9">+IF(O131&lt;&gt;0,IF(O131&gt;P131,"CUMPLE","NO CUMPLE"),"")</f>
        <v>CUMPLE</v>
      </c>
      <c r="R131" s="437">
        <v>37</v>
      </c>
      <c r="S131" s="438" t="s">
        <v>225</v>
      </c>
    </row>
    <row r="132" spans="3:19" ht="79.5" thickBot="1" x14ac:dyDescent="0.3">
      <c r="C132" s="439">
        <v>2</v>
      </c>
      <c r="D132" s="440" t="s">
        <v>226</v>
      </c>
      <c r="E132" s="441" t="s">
        <v>227</v>
      </c>
      <c r="F132" s="440" t="s">
        <v>228</v>
      </c>
      <c r="G132" s="441" t="s">
        <v>223</v>
      </c>
      <c r="H132" s="442">
        <v>1</v>
      </c>
      <c r="I132" s="443" t="s">
        <v>224</v>
      </c>
      <c r="J132" s="444">
        <v>37991</v>
      </c>
      <c r="K132" s="444">
        <v>38628</v>
      </c>
      <c r="L132" s="445"/>
      <c r="M132" s="280">
        <v>1126696953</v>
      </c>
      <c r="N132" s="281">
        <v>1126696953</v>
      </c>
      <c r="O132" s="282">
        <f>ROUND(IF(J132&lt;$I$4,0,IF(J132="",0,IF(OR(K132="---",K132=""),N132/LOOKUP(J132,SMLM!$A$3:$A$36,SMLM!$D$3:$D$36),N132/LOOKUP(J132,SMLM!$A$3:$A$36,SMLM!$D$3:$D$36)))),0)</f>
        <v>3147</v>
      </c>
      <c r="P132" s="446">
        <f>+Requisitos!I9</f>
        <v>1350.6493506493507</v>
      </c>
      <c r="Q132" s="284" t="str">
        <f t="shared" si="9"/>
        <v>CUMPLE</v>
      </c>
      <c r="R132" s="447">
        <v>33</v>
      </c>
      <c r="S132" s="448" t="s">
        <v>229</v>
      </c>
    </row>
    <row r="133" spans="3:19" ht="16.5" thickBot="1" x14ac:dyDescent="0.3">
      <c r="C133" s="299" t="s">
        <v>106</v>
      </c>
      <c r="D133" s="300"/>
      <c r="E133" s="301"/>
      <c r="F133" s="300"/>
      <c r="G133" s="301"/>
      <c r="H133" s="301"/>
      <c r="I133" s="301"/>
      <c r="J133" s="301"/>
      <c r="K133" s="301"/>
      <c r="L133" s="301"/>
      <c r="M133" s="302"/>
      <c r="N133" s="449"/>
      <c r="O133" s="450"/>
      <c r="P133" s="450"/>
      <c r="Q133" s="381" t="s">
        <v>120</v>
      </c>
      <c r="R133" s="451"/>
      <c r="S133" s="303"/>
    </row>
    <row r="134" spans="3:19" ht="63.75" thickBot="1" x14ac:dyDescent="0.3">
      <c r="C134" s="429">
        <v>1</v>
      </c>
      <c r="D134" s="430" t="s">
        <v>230</v>
      </c>
      <c r="E134" s="431" t="s">
        <v>231</v>
      </c>
      <c r="F134" s="430" t="s">
        <v>232</v>
      </c>
      <c r="G134" s="431" t="s">
        <v>223</v>
      </c>
      <c r="H134" s="432">
        <v>1</v>
      </c>
      <c r="I134" s="431" t="s">
        <v>233</v>
      </c>
      <c r="J134" s="434">
        <v>41271</v>
      </c>
      <c r="K134" s="434">
        <v>41635</v>
      </c>
      <c r="L134" s="435"/>
      <c r="M134" s="280">
        <v>958455800</v>
      </c>
      <c r="N134" s="281">
        <v>958455800</v>
      </c>
      <c r="O134" s="282">
        <f>ROUND(IF(J134&lt;$I$4,0,IF(J134="",0,IF(OR(K134="---",K134=""),N134/LOOKUP(J134,SMLM!$A$3:$A$36,SMLM!$D$3:$D$36),N134/LOOKUP(J134,SMLM!$A$3:$A$36,SMLM!$D$3:$D$36)))),0)</f>
        <v>1691</v>
      </c>
      <c r="P134" s="436">
        <f>+Requisitos!I9</f>
        <v>1350.6493506493507</v>
      </c>
      <c r="Q134" s="284" t="str">
        <f t="shared" ref="Q134:Q135" si="10">+IF(O134&lt;&gt;0,IF(O134&gt;P134,"CUMPLE","NO CUMPLE"),"")</f>
        <v>CUMPLE</v>
      </c>
      <c r="R134" s="437">
        <v>80</v>
      </c>
      <c r="S134" s="438" t="s">
        <v>234</v>
      </c>
    </row>
    <row r="135" spans="3:19" ht="79.5" thickBot="1" x14ac:dyDescent="0.3">
      <c r="C135" s="439">
        <v>2</v>
      </c>
      <c r="D135" s="440" t="s">
        <v>235</v>
      </c>
      <c r="E135" s="441" t="s">
        <v>236</v>
      </c>
      <c r="F135" s="440" t="s">
        <v>237</v>
      </c>
      <c r="G135" s="441" t="s">
        <v>223</v>
      </c>
      <c r="H135" s="442">
        <v>0.5</v>
      </c>
      <c r="I135" s="441" t="s">
        <v>233</v>
      </c>
      <c r="J135" s="444">
        <v>37188</v>
      </c>
      <c r="K135" s="444">
        <v>37623</v>
      </c>
      <c r="L135" s="445"/>
      <c r="M135" s="280">
        <v>761649757</v>
      </c>
      <c r="N135" s="281">
        <v>380824878.5</v>
      </c>
      <c r="O135" s="282">
        <f>ROUND(IF(J135&lt;$I$4,0,IF(J135="",0,IF(OR(K135="---",K135=""),N135/LOOKUP(J135,SMLM!$A$3:$A$36,SMLM!$D$3:$D$36),N135/LOOKUP(J135,SMLM!$A$3:$A$36,SMLM!$D$3:$D$36)))),0)</f>
        <v>1332</v>
      </c>
      <c r="P135" s="446">
        <f>+Requisitos!I9</f>
        <v>1350.6493506493507</v>
      </c>
      <c r="Q135" s="284" t="str">
        <f t="shared" si="10"/>
        <v>NO CUMPLE</v>
      </c>
      <c r="R135" s="447">
        <v>59</v>
      </c>
      <c r="S135" s="448" t="s">
        <v>238</v>
      </c>
    </row>
    <row r="136" spans="3:19" x14ac:dyDescent="0.25">
      <c r="C136" s="299"/>
      <c r="D136" s="300"/>
      <c r="E136" s="301"/>
      <c r="F136" s="300"/>
      <c r="G136" s="301"/>
      <c r="H136" s="301"/>
      <c r="I136" s="301"/>
      <c r="J136" s="301"/>
      <c r="K136" s="301"/>
      <c r="L136" s="301"/>
      <c r="M136" s="302"/>
      <c r="N136" s="302"/>
      <c r="O136" s="301"/>
      <c r="P136" s="452"/>
      <c r="Q136" s="301"/>
      <c r="R136" s="451"/>
      <c r="S136" s="303"/>
    </row>
    <row r="137" spans="3:19" ht="16.5" thickBot="1" x14ac:dyDescent="0.3">
      <c r="C137" s="299"/>
      <c r="D137" s="300"/>
      <c r="E137" s="301"/>
      <c r="F137" s="300"/>
      <c r="G137" s="301"/>
      <c r="H137" s="301"/>
      <c r="I137" s="301"/>
      <c r="J137" s="301"/>
      <c r="K137" s="301"/>
      <c r="L137" s="301"/>
      <c r="M137" s="302"/>
      <c r="N137" s="302"/>
      <c r="O137" s="301"/>
      <c r="P137" s="452"/>
      <c r="Q137" s="301"/>
      <c r="R137" s="451"/>
      <c r="S137" s="303"/>
    </row>
    <row r="138" spans="3:19" x14ac:dyDescent="0.25">
      <c r="C138" s="299"/>
      <c r="D138" s="300"/>
      <c r="E138" s="301"/>
      <c r="F138" s="300"/>
      <c r="G138" s="301"/>
      <c r="H138" s="301"/>
      <c r="I138" s="301"/>
      <c r="J138" s="301"/>
      <c r="K138" s="301"/>
      <c r="L138" s="301"/>
      <c r="M138" s="304"/>
      <c r="N138" s="305" t="s">
        <v>111</v>
      </c>
      <c r="O138" s="306" t="s">
        <v>46</v>
      </c>
      <c r="P138" s="307" t="s">
        <v>112</v>
      </c>
      <c r="Q138" s="308"/>
      <c r="R138" s="451"/>
      <c r="S138" s="303"/>
    </row>
    <row r="139" spans="3:19" x14ac:dyDescent="0.25">
      <c r="C139" s="299"/>
      <c r="D139" s="300"/>
      <c r="E139" s="301"/>
      <c r="F139" s="300"/>
      <c r="G139" s="301"/>
      <c r="H139" s="301"/>
      <c r="I139" s="301"/>
      <c r="J139" s="301"/>
      <c r="K139" s="301"/>
      <c r="L139" s="301"/>
      <c r="M139" s="336" t="s">
        <v>113</v>
      </c>
      <c r="N139" s="310">
        <f>+Requisitos!SUMAGEN</f>
        <v>4632514805</v>
      </c>
      <c r="O139" s="311">
        <f>+Requisitos!$I$6</f>
        <v>7520.3162418831171</v>
      </c>
      <c r="P139" s="312">
        <f>+SUMIF(Q131:Q135,"cumple",O131:O135)</f>
        <v>6618</v>
      </c>
      <c r="Q139" s="313" t="str">
        <f>+IF(P139&gt;O139,"CUMPLE","NO CUMPLE")</f>
        <v>NO CUMPLE</v>
      </c>
      <c r="R139" s="451"/>
      <c r="S139" s="303"/>
    </row>
    <row r="140" spans="3:19" x14ac:dyDescent="0.25">
      <c r="C140" s="299"/>
      <c r="D140" s="300"/>
      <c r="E140" s="301"/>
      <c r="F140" s="300"/>
      <c r="G140" s="301"/>
      <c r="H140" s="301"/>
      <c r="I140" s="301"/>
      <c r="J140" s="301"/>
      <c r="K140" s="301"/>
      <c r="L140" s="301"/>
      <c r="M140" s="336" t="s">
        <v>114</v>
      </c>
      <c r="N140" s="310">
        <f>+Requisitos!MINGEN</f>
        <v>2362582550.5500002</v>
      </c>
      <c r="O140" s="311">
        <f>+Requisitos!$I$7</f>
        <v>3835.3612833603897</v>
      </c>
      <c r="P140" s="312">
        <f>+SUMIF(Q131:Q132,"cumple",O131:O132)</f>
        <v>4927</v>
      </c>
      <c r="Q140" s="313" t="str">
        <f>+IF(P140&gt;O140,"CUMPLE","NO CUMPLE")</f>
        <v>CUMPLE</v>
      </c>
      <c r="R140" s="451"/>
      <c r="S140" s="303"/>
    </row>
    <row r="141" spans="3:19" ht="16.5" thickBot="1" x14ac:dyDescent="0.3">
      <c r="C141" s="314"/>
      <c r="D141" s="315"/>
      <c r="E141" s="316"/>
      <c r="F141" s="315"/>
      <c r="G141" s="316"/>
      <c r="H141" s="316"/>
      <c r="I141" s="316"/>
      <c r="J141" s="316"/>
      <c r="K141" s="316"/>
      <c r="L141" s="316"/>
      <c r="M141" s="317"/>
      <c r="N141" s="318"/>
      <c r="O141" s="319"/>
      <c r="P141" s="319"/>
      <c r="Q141" s="320" t="str">
        <f>+IF(Q139="CUMPLE",IF(Q140="CUMPLE","HÁBIL","NO CUMPLE"),"NO CUMPLE")</f>
        <v>NO CUMPLE</v>
      </c>
      <c r="R141" s="453"/>
      <c r="S141" s="321"/>
    </row>
    <row r="142" spans="3:19" ht="16.5" thickTop="1" x14ac:dyDescent="0.25"/>
    <row r="143" spans="3:19" ht="16.5" thickBot="1" x14ac:dyDescent="0.3"/>
    <row r="144" spans="3:19" s="263" customFormat="1" ht="16.5" thickBot="1" x14ac:dyDescent="0.3">
      <c r="C144" s="257" t="s">
        <v>67</v>
      </c>
      <c r="D144" s="258"/>
      <c r="E144" s="259">
        <v>9</v>
      </c>
      <c r="F144" s="260" t="str">
        <f>+VLOOKUP(E144,Proponentes!$B$11:$C$47,2,FALSE())</f>
        <v>CONSORCIO DISCONSULTORIA SERINCO</v>
      </c>
      <c r="G144" s="259"/>
      <c r="H144" s="259"/>
      <c r="I144" s="259"/>
      <c r="J144" s="259"/>
      <c r="K144" s="259"/>
      <c r="L144" s="259"/>
      <c r="M144" s="261"/>
      <c r="N144" s="261"/>
      <c r="O144" s="259"/>
      <c r="P144" s="390"/>
      <c r="Q144" s="259"/>
      <c r="R144" s="259"/>
      <c r="S144" s="262"/>
    </row>
    <row r="145" spans="3:19" x14ac:dyDescent="0.25">
      <c r="C145" s="519" t="s">
        <v>68</v>
      </c>
      <c r="D145" s="512" t="s">
        <v>69</v>
      </c>
      <c r="E145" s="512" t="s">
        <v>70</v>
      </c>
      <c r="F145" s="512" t="s">
        <v>71</v>
      </c>
      <c r="G145" s="512" t="s">
        <v>72</v>
      </c>
      <c r="H145" s="512" t="s">
        <v>73</v>
      </c>
      <c r="I145" s="512" t="s">
        <v>74</v>
      </c>
      <c r="J145" s="512" t="s">
        <v>75</v>
      </c>
      <c r="K145" s="512" t="s">
        <v>76</v>
      </c>
      <c r="L145" s="512" t="s">
        <v>77</v>
      </c>
      <c r="M145" s="514" t="s">
        <v>78</v>
      </c>
      <c r="N145" s="516" t="s">
        <v>79</v>
      </c>
      <c r="O145" s="517"/>
      <c r="P145" s="517"/>
      <c r="Q145" s="517"/>
      <c r="R145" s="517"/>
      <c r="S145" s="518"/>
    </row>
    <row r="146" spans="3:19" ht="63.75" thickBot="1" x14ac:dyDescent="0.3">
      <c r="C146" s="520"/>
      <c r="D146" s="513"/>
      <c r="E146" s="513"/>
      <c r="F146" s="513"/>
      <c r="G146" s="513"/>
      <c r="H146" s="513"/>
      <c r="I146" s="513"/>
      <c r="J146" s="513"/>
      <c r="K146" s="513"/>
      <c r="L146" s="513"/>
      <c r="M146" s="515"/>
      <c r="N146" s="264" t="s">
        <v>80</v>
      </c>
      <c r="O146" s="265" t="s">
        <v>81</v>
      </c>
      <c r="P146" s="265" t="s">
        <v>82</v>
      </c>
      <c r="Q146" s="265" t="s">
        <v>83</v>
      </c>
      <c r="R146" s="266" t="s">
        <v>84</v>
      </c>
      <c r="S146" s="267" t="s">
        <v>85</v>
      </c>
    </row>
    <row r="147" spans="3:19" ht="16.5" thickBot="1" x14ac:dyDescent="0.3">
      <c r="C147" s="362" t="s">
        <v>86</v>
      </c>
      <c r="D147" s="363"/>
      <c r="E147" s="364"/>
      <c r="F147" s="363"/>
      <c r="G147" s="364"/>
      <c r="H147" s="364"/>
      <c r="I147" s="364"/>
      <c r="J147" s="364"/>
      <c r="K147" s="364"/>
      <c r="L147" s="364"/>
      <c r="M147" s="365"/>
      <c r="N147" s="365"/>
      <c r="O147" s="364"/>
      <c r="P147" s="427"/>
      <c r="Q147" s="364"/>
      <c r="R147" s="364"/>
      <c r="S147" s="366"/>
    </row>
    <row r="148" spans="3:19" ht="63.75" thickBot="1" x14ac:dyDescent="0.3">
      <c r="C148" s="345">
        <v>1</v>
      </c>
      <c r="D148" s="454" t="s">
        <v>181</v>
      </c>
      <c r="E148" s="455" t="s">
        <v>239</v>
      </c>
      <c r="F148" s="454" t="s">
        <v>240</v>
      </c>
      <c r="G148" s="455" t="s">
        <v>241</v>
      </c>
      <c r="H148" s="456">
        <v>0.5</v>
      </c>
      <c r="I148" s="457" t="s">
        <v>242</v>
      </c>
      <c r="J148" s="349">
        <v>37576</v>
      </c>
      <c r="K148" s="349">
        <v>38763</v>
      </c>
      <c r="L148" s="350">
        <v>15</v>
      </c>
      <c r="M148" s="280">
        <v>6000217860.1157875</v>
      </c>
      <c r="N148" s="281">
        <v>3000108930.0578938</v>
      </c>
      <c r="O148" s="282">
        <f>ROUND(IF(J148&lt;$I$4,0,IF(J148="",0,IF(OR(K148="---",K148=""),N148/LOOKUP(J148,SMLM!$A$3:$A$36,SMLM!$D$3:$D$36),N148/LOOKUP(J148,SMLM!$A$3:$A$36,SMLM!$D$3:$D$36)))),0)</f>
        <v>9709</v>
      </c>
      <c r="P148" s="436">
        <f>+Requisitos!I9</f>
        <v>1350.6493506493507</v>
      </c>
      <c r="Q148" s="284" t="str">
        <f t="shared" ref="Q148:Q150" si="11">+IF(O148&lt;&gt;0,IF(O148&gt;P148,"CUMPLE","NO CUMPLE"),"")</f>
        <v>CUMPLE</v>
      </c>
      <c r="R148" s="437">
        <v>62</v>
      </c>
      <c r="S148" s="438" t="s">
        <v>243</v>
      </c>
    </row>
    <row r="149" spans="3:19" ht="48" thickBot="1" x14ac:dyDescent="0.3">
      <c r="C149" s="439">
        <v>2</v>
      </c>
      <c r="D149" s="440" t="s">
        <v>181</v>
      </c>
      <c r="E149" s="441" t="s">
        <v>244</v>
      </c>
      <c r="F149" s="440" t="s">
        <v>245</v>
      </c>
      <c r="G149" s="441" t="s">
        <v>241</v>
      </c>
      <c r="H149" s="442">
        <v>0.5</v>
      </c>
      <c r="I149" s="443" t="s">
        <v>242</v>
      </c>
      <c r="J149" s="444">
        <v>38596</v>
      </c>
      <c r="K149" s="444">
        <v>39629</v>
      </c>
      <c r="L149" s="445"/>
      <c r="M149" s="280">
        <v>2078981228.5530114</v>
      </c>
      <c r="N149" s="281">
        <v>1039490614.2765057</v>
      </c>
      <c r="O149" s="282">
        <f>ROUND(IF(J149&lt;$I$4,0,IF(J149="",0,IF(OR(K149="---",K149=""),N149/LOOKUP(J149,SMLM!$A$3:$A$36,SMLM!$D$3:$D$36),N149/LOOKUP(J149,SMLM!$A$3:$A$36,SMLM!$D$3:$D$36)))),0)</f>
        <v>2725</v>
      </c>
      <c r="P149" s="446">
        <f>+Requisitos!I9</f>
        <v>1350.6493506493507</v>
      </c>
      <c r="Q149" s="284" t="str">
        <f t="shared" si="11"/>
        <v>CUMPLE</v>
      </c>
      <c r="R149" s="447">
        <v>64</v>
      </c>
      <c r="S149" s="438" t="s">
        <v>246</v>
      </c>
    </row>
    <row r="150" spans="3:19" ht="48" thickBot="1" x14ac:dyDescent="0.3">
      <c r="C150" s="439">
        <v>3</v>
      </c>
      <c r="D150" s="440" t="s">
        <v>181</v>
      </c>
      <c r="E150" s="441" t="s">
        <v>247</v>
      </c>
      <c r="F150" s="440" t="s">
        <v>248</v>
      </c>
      <c r="G150" s="441" t="s">
        <v>241</v>
      </c>
      <c r="H150" s="442">
        <v>0.5</v>
      </c>
      <c r="I150" s="443" t="s">
        <v>242</v>
      </c>
      <c r="J150" s="444">
        <v>36774</v>
      </c>
      <c r="K150" s="444">
        <v>37806</v>
      </c>
      <c r="L150" s="445"/>
      <c r="M150" s="280">
        <v>1431393302.0931938</v>
      </c>
      <c r="N150" s="281">
        <v>715696651.04659688</v>
      </c>
      <c r="O150" s="282">
        <f>ROUND(IF(J150&lt;$I$4,0,IF(J150="",0,IF(OR(K150="---",K150=""),N150/LOOKUP(J150,SMLM!$A$3:$A$36,SMLM!$D$3:$D$36),N150/LOOKUP(J150,SMLM!$A$3:$A$36,SMLM!$D$3:$D$36)))),0)</f>
        <v>2752</v>
      </c>
      <c r="P150" s="446">
        <f>+Requisitos!I9</f>
        <v>1350.6493506493507</v>
      </c>
      <c r="Q150" s="284" t="str">
        <f t="shared" si="11"/>
        <v>CUMPLE</v>
      </c>
      <c r="R150" s="447">
        <v>63</v>
      </c>
      <c r="S150" s="438" t="s">
        <v>249</v>
      </c>
    </row>
    <row r="151" spans="3:19" ht="16.5" thickBot="1" x14ac:dyDescent="0.3">
      <c r="C151" s="299" t="s">
        <v>106</v>
      </c>
      <c r="D151" s="300"/>
      <c r="E151" s="301"/>
      <c r="F151" s="300"/>
      <c r="G151" s="301"/>
      <c r="H151" s="301"/>
      <c r="I151" s="301"/>
      <c r="J151" s="301"/>
      <c r="K151" s="301"/>
      <c r="L151" s="301"/>
      <c r="M151" s="302"/>
      <c r="N151" s="449"/>
      <c r="O151" s="450"/>
      <c r="P151" s="450"/>
      <c r="Q151" s="381" t="s">
        <v>120</v>
      </c>
      <c r="R151" s="451"/>
      <c r="S151" s="303"/>
    </row>
    <row r="152" spans="3:19" ht="47.25" x14ac:dyDescent="0.25">
      <c r="C152" s="429">
        <v>1</v>
      </c>
      <c r="D152" s="430" t="s">
        <v>250</v>
      </c>
      <c r="E152" s="431" t="s">
        <v>251</v>
      </c>
      <c r="F152" s="430" t="s">
        <v>252</v>
      </c>
      <c r="G152" s="431" t="s">
        <v>223</v>
      </c>
      <c r="H152" s="432">
        <v>0.6</v>
      </c>
      <c r="I152" s="431" t="s">
        <v>253</v>
      </c>
      <c r="J152" s="434">
        <v>37188</v>
      </c>
      <c r="K152" s="434">
        <v>38771</v>
      </c>
      <c r="L152" s="435"/>
      <c r="M152" s="280">
        <v>2111434083</v>
      </c>
      <c r="N152" s="281">
        <v>1266860449.8</v>
      </c>
      <c r="O152" s="282">
        <f>ROUND(IF(J152&lt;$I$4,0,IF(J152="",0,IF(OR(K152="---",K152=""),N152/LOOKUP(J152,SMLM!$A$3:$A$36,SMLM!$D$3:$D$36),N152/LOOKUP(J152,SMLM!$A$3:$A$36,SMLM!$D$3:$D$36)))),0)</f>
        <v>4430</v>
      </c>
      <c r="P152" s="436">
        <f>+Requisitos!I9</f>
        <v>1350.6493506493507</v>
      </c>
      <c r="Q152" s="284" t="str">
        <f t="shared" ref="Q152" si="12">+IF(O152&lt;&gt;0,IF(O152&gt;P152,"CUMPLE","NO CUMPLE"),"")</f>
        <v>CUMPLE</v>
      </c>
      <c r="R152" s="437">
        <v>42</v>
      </c>
      <c r="S152" s="438" t="s">
        <v>254</v>
      </c>
    </row>
    <row r="153" spans="3:19" x14ac:dyDescent="0.25">
      <c r="C153" s="299"/>
      <c r="D153" s="300"/>
      <c r="E153" s="301"/>
      <c r="F153" s="300"/>
      <c r="G153" s="301"/>
      <c r="H153" s="301"/>
      <c r="I153" s="301"/>
      <c r="J153" s="301"/>
      <c r="K153" s="301"/>
      <c r="L153" s="301"/>
      <c r="M153" s="302"/>
      <c r="N153" s="302"/>
      <c r="O153" s="301"/>
      <c r="P153" s="452"/>
      <c r="Q153" s="301"/>
      <c r="R153" s="301"/>
      <c r="S153" s="303"/>
    </row>
    <row r="154" spans="3:19" ht="16.5" thickBot="1" x14ac:dyDescent="0.3">
      <c r="C154" s="299"/>
      <c r="D154" s="300"/>
      <c r="E154" s="301"/>
      <c r="F154" s="300"/>
      <c r="G154" s="301"/>
      <c r="H154" s="301"/>
      <c r="I154" s="301"/>
      <c r="J154" s="301"/>
      <c r="K154" s="301"/>
      <c r="L154" s="301"/>
      <c r="M154" s="302"/>
      <c r="N154" s="302"/>
      <c r="O154" s="301"/>
      <c r="P154" s="452"/>
      <c r="Q154" s="301"/>
      <c r="R154" s="301"/>
      <c r="S154" s="303"/>
    </row>
    <row r="155" spans="3:19" x14ac:dyDescent="0.25">
      <c r="C155" s="299"/>
      <c r="D155" s="300"/>
      <c r="E155" s="301"/>
      <c r="F155" s="300"/>
      <c r="G155" s="301"/>
      <c r="H155" s="301"/>
      <c r="I155" s="301"/>
      <c r="J155" s="301"/>
      <c r="K155" s="301"/>
      <c r="L155" s="301"/>
      <c r="M155" s="304"/>
      <c r="N155" s="305" t="s">
        <v>111</v>
      </c>
      <c r="O155" s="306" t="s">
        <v>46</v>
      </c>
      <c r="P155" s="307" t="s">
        <v>112</v>
      </c>
      <c r="Q155" s="308"/>
      <c r="R155" s="301"/>
      <c r="S155" s="303"/>
    </row>
    <row r="156" spans="3:19" x14ac:dyDescent="0.25">
      <c r="C156" s="299"/>
      <c r="D156" s="300"/>
      <c r="E156" s="301"/>
      <c r="F156" s="300"/>
      <c r="G156" s="301"/>
      <c r="H156" s="301"/>
      <c r="I156" s="301"/>
      <c r="J156" s="301"/>
      <c r="K156" s="301"/>
      <c r="L156" s="301"/>
      <c r="M156" s="336" t="s">
        <v>113</v>
      </c>
      <c r="N156" s="310">
        <f>+Requisitos!SUMAGEN</f>
        <v>4632514805</v>
      </c>
      <c r="O156" s="311">
        <f>+Requisitos!$I$6</f>
        <v>7520.3162418831171</v>
      </c>
      <c r="P156" s="312">
        <f>+SUMIF(Q148:Q152,"cumple",O148:O152)</f>
        <v>19616</v>
      </c>
      <c r="Q156" s="313" t="str">
        <f>+IF(P156&gt;O156,"CUMPLE","NO CUMPLE")</f>
        <v>CUMPLE</v>
      </c>
      <c r="R156" s="301"/>
      <c r="S156" s="303"/>
    </row>
    <row r="157" spans="3:19" x14ac:dyDescent="0.25">
      <c r="C157" s="299"/>
      <c r="D157" s="300"/>
      <c r="E157" s="301"/>
      <c r="F157" s="300"/>
      <c r="G157" s="301"/>
      <c r="H157" s="301"/>
      <c r="I157" s="301"/>
      <c r="J157" s="301"/>
      <c r="K157" s="301"/>
      <c r="L157" s="301"/>
      <c r="M157" s="336" t="s">
        <v>114</v>
      </c>
      <c r="N157" s="310">
        <f>+Requisitos!MINGEN</f>
        <v>2362582550.5500002</v>
      </c>
      <c r="O157" s="311">
        <f>+Requisitos!$I$7</f>
        <v>3835.3612833603897</v>
      </c>
      <c r="P157" s="312">
        <f>+SUMIF(Q148:Q150,"cumple",O148:O150)</f>
        <v>15186</v>
      </c>
      <c r="Q157" s="313" t="str">
        <f>+IF(P157&gt;O157,"CUMPLE","NO CUMPLE")</f>
        <v>CUMPLE</v>
      </c>
      <c r="R157" s="301"/>
      <c r="S157" s="303"/>
    </row>
    <row r="158" spans="3:19" ht="16.5" thickBot="1" x14ac:dyDescent="0.3">
      <c r="C158" s="314"/>
      <c r="D158" s="315"/>
      <c r="E158" s="316"/>
      <c r="F158" s="315"/>
      <c r="G158" s="316"/>
      <c r="H158" s="316"/>
      <c r="I158" s="316"/>
      <c r="J158" s="316"/>
      <c r="K158" s="316"/>
      <c r="L158" s="316"/>
      <c r="M158" s="317"/>
      <c r="N158" s="318"/>
      <c r="O158" s="319"/>
      <c r="P158" s="319"/>
      <c r="Q158" s="320" t="str">
        <f>+IF(Q156="CUMPLE",IF(Q157="CUMPLE","HÁBIL","NO CUMPLE"),"NO CUMPLE")</f>
        <v>HÁBIL</v>
      </c>
      <c r="R158" s="316"/>
      <c r="S158" s="321"/>
    </row>
    <row r="159" spans="3:19" ht="16.5" thickTop="1" x14ac:dyDescent="0.25"/>
    <row r="160" spans="3:19" ht="16.5" thickBot="1" x14ac:dyDescent="0.3"/>
    <row r="161" spans="3:19" s="263" customFormat="1" ht="16.5" thickBot="1" x14ac:dyDescent="0.3">
      <c r="C161" s="257" t="s">
        <v>67</v>
      </c>
      <c r="D161" s="258"/>
      <c r="E161" s="259">
        <v>10</v>
      </c>
      <c r="F161" s="260" t="str">
        <f>+VLOOKUP(E161,Proponentes!$B$11:$C$47,2,FALSE())</f>
        <v>CONSORCIO INTERSA - OMICRON</v>
      </c>
      <c r="G161" s="259"/>
      <c r="H161" s="259"/>
      <c r="I161" s="259"/>
      <c r="J161" s="259"/>
      <c r="K161" s="259"/>
      <c r="L161" s="259"/>
      <c r="M161" s="261"/>
      <c r="N161" s="261"/>
      <c r="O161" s="259"/>
      <c r="P161" s="390"/>
      <c r="Q161" s="259"/>
      <c r="R161" s="259"/>
      <c r="S161" s="262"/>
    </row>
    <row r="162" spans="3:19" x14ac:dyDescent="0.25">
      <c r="C162" s="519" t="s">
        <v>68</v>
      </c>
      <c r="D162" s="512" t="s">
        <v>69</v>
      </c>
      <c r="E162" s="512" t="s">
        <v>70</v>
      </c>
      <c r="F162" s="512" t="s">
        <v>71</v>
      </c>
      <c r="G162" s="512" t="s">
        <v>72</v>
      </c>
      <c r="H162" s="512" t="s">
        <v>73</v>
      </c>
      <c r="I162" s="512" t="s">
        <v>74</v>
      </c>
      <c r="J162" s="512" t="s">
        <v>75</v>
      </c>
      <c r="K162" s="512" t="s">
        <v>76</v>
      </c>
      <c r="L162" s="512" t="s">
        <v>77</v>
      </c>
      <c r="M162" s="514" t="s">
        <v>78</v>
      </c>
      <c r="N162" s="516" t="s">
        <v>79</v>
      </c>
      <c r="O162" s="517"/>
      <c r="P162" s="517"/>
      <c r="Q162" s="517"/>
      <c r="R162" s="517"/>
      <c r="S162" s="518"/>
    </row>
    <row r="163" spans="3:19" ht="63.75" thickBot="1" x14ac:dyDescent="0.3">
      <c r="C163" s="520"/>
      <c r="D163" s="513"/>
      <c r="E163" s="513"/>
      <c r="F163" s="513"/>
      <c r="G163" s="513"/>
      <c r="H163" s="513"/>
      <c r="I163" s="513"/>
      <c r="J163" s="513"/>
      <c r="K163" s="513"/>
      <c r="L163" s="513"/>
      <c r="M163" s="515"/>
      <c r="N163" s="264" t="s">
        <v>80</v>
      </c>
      <c r="O163" s="265" t="s">
        <v>81</v>
      </c>
      <c r="P163" s="265" t="s">
        <v>82</v>
      </c>
      <c r="Q163" s="265" t="s">
        <v>83</v>
      </c>
      <c r="R163" s="266" t="s">
        <v>84</v>
      </c>
      <c r="S163" s="267" t="s">
        <v>85</v>
      </c>
    </row>
    <row r="164" spans="3:19" ht="16.5" thickBot="1" x14ac:dyDescent="0.3">
      <c r="C164" s="362" t="s">
        <v>86</v>
      </c>
      <c r="D164" s="363"/>
      <c r="E164" s="364"/>
      <c r="F164" s="363"/>
      <c r="G164" s="364"/>
      <c r="H164" s="364"/>
      <c r="I164" s="364"/>
      <c r="J164" s="364"/>
      <c r="K164" s="364"/>
      <c r="L164" s="364"/>
      <c r="M164" s="365"/>
      <c r="N164" s="365"/>
      <c r="O164" s="364"/>
      <c r="P164" s="427"/>
      <c r="Q164" s="364"/>
      <c r="R164" s="364"/>
      <c r="S164" s="366"/>
    </row>
    <row r="165" spans="3:19" ht="63.75" thickBot="1" x14ac:dyDescent="0.3">
      <c r="C165" s="429">
        <v>1</v>
      </c>
      <c r="D165" s="430" t="s">
        <v>181</v>
      </c>
      <c r="E165" s="431" t="s">
        <v>255</v>
      </c>
      <c r="F165" s="430" t="s">
        <v>256</v>
      </c>
      <c r="G165" s="431" t="s">
        <v>241</v>
      </c>
      <c r="H165" s="432">
        <v>1</v>
      </c>
      <c r="I165" s="433" t="s">
        <v>257</v>
      </c>
      <c r="J165" s="434">
        <v>38056</v>
      </c>
      <c r="K165" s="434">
        <v>39436</v>
      </c>
      <c r="L165" s="435"/>
      <c r="M165" s="280">
        <v>3120768151.0231442</v>
      </c>
      <c r="N165" s="281">
        <v>3120768151.0231442</v>
      </c>
      <c r="O165" s="282">
        <f>ROUND(IF(J165&lt;$I$4,0,IF(J165="",0,IF(OR(K165="---",K165=""),N165/LOOKUP(J165,SMLM!$A$3:$A$36,SMLM!$D$3:$D$36),N165/LOOKUP(J165,SMLM!$A$3:$A$36,SMLM!$D$3:$D$36)))),0)</f>
        <v>8717</v>
      </c>
      <c r="P165" s="436">
        <f>+Requisitos!I9</f>
        <v>1350.6493506493507</v>
      </c>
      <c r="Q165" s="284" t="str">
        <f t="shared" ref="Q165:Q166" si="13">+IF(O165&lt;&gt;0,IF(O165&gt;P165,"CUMPLE","NO CUMPLE"),"")</f>
        <v>CUMPLE</v>
      </c>
      <c r="R165" s="437"/>
      <c r="S165" s="438" t="s">
        <v>258</v>
      </c>
    </row>
    <row r="166" spans="3:19" ht="16.5" thickBot="1" x14ac:dyDescent="0.3">
      <c r="C166" s="439">
        <v>2</v>
      </c>
      <c r="D166" s="440"/>
      <c r="E166" s="441"/>
      <c r="F166" s="440"/>
      <c r="G166" s="441"/>
      <c r="H166" s="442"/>
      <c r="I166" s="443"/>
      <c r="J166" s="444"/>
      <c r="K166" s="444"/>
      <c r="L166" s="445"/>
      <c r="M166" s="280"/>
      <c r="N166" s="281">
        <v>0</v>
      </c>
      <c r="O166" s="282">
        <f>ROUND(IF(J166&lt;$I$4,0,IF(J166="",0,IF(OR(K166="---",K166=""),N166/LOOKUP(J166,SMLM!$A$3:$A$36,SMLM!$D$3:$D$36),N166/LOOKUP(J166,SMLM!$A$3:$A$36,SMLM!$D$3:$D$36)))),0)</f>
        <v>0</v>
      </c>
      <c r="P166" s="446">
        <f>+Requisitos!I9</f>
        <v>1350.6493506493507</v>
      </c>
      <c r="Q166" s="284" t="str">
        <f t="shared" si="13"/>
        <v/>
      </c>
      <c r="R166" s="447"/>
      <c r="S166" s="448"/>
    </row>
    <row r="167" spans="3:19" ht="16.5" thickBot="1" x14ac:dyDescent="0.3">
      <c r="C167" s="299" t="s">
        <v>106</v>
      </c>
      <c r="D167" s="300"/>
      <c r="E167" s="301"/>
      <c r="F167" s="300"/>
      <c r="G167" s="301"/>
      <c r="H167" s="301"/>
      <c r="I167" s="301"/>
      <c r="J167" s="301"/>
      <c r="K167" s="301"/>
      <c r="L167" s="301"/>
      <c r="M167" s="302"/>
      <c r="N167" s="449"/>
      <c r="O167" s="450"/>
      <c r="P167" s="450"/>
      <c r="Q167" s="381" t="s">
        <v>120</v>
      </c>
      <c r="R167" s="451"/>
      <c r="S167" s="303"/>
    </row>
    <row r="168" spans="3:19" ht="221.25" thickBot="1" x14ac:dyDescent="0.3">
      <c r="C168" s="429">
        <v>1</v>
      </c>
      <c r="D168" s="430" t="s">
        <v>259</v>
      </c>
      <c r="E168" s="431" t="s">
        <v>260</v>
      </c>
      <c r="F168" s="430" t="s">
        <v>261</v>
      </c>
      <c r="G168" s="431" t="s">
        <v>223</v>
      </c>
      <c r="H168" s="432">
        <v>0.5</v>
      </c>
      <c r="I168" s="431" t="s">
        <v>262</v>
      </c>
      <c r="J168" s="434">
        <v>38772</v>
      </c>
      <c r="K168" s="434">
        <v>40656</v>
      </c>
      <c r="L168" s="435"/>
      <c r="M168" s="280">
        <v>4793832856</v>
      </c>
      <c r="N168" s="281">
        <v>2396916428</v>
      </c>
      <c r="O168" s="282">
        <f>ROUND(IF(J168&lt;$I$4,0,IF(J168="",0,IF(OR(K168="---",K168=""),N168/LOOKUP(J168,SMLM!$A$3:$A$36,SMLM!$D$3:$D$36),N168/LOOKUP(J168,SMLM!$A$3:$A$36,SMLM!$D$3:$D$36)))),0)</f>
        <v>5875</v>
      </c>
      <c r="P168" s="436">
        <f>+Requisitos!I9</f>
        <v>1350.6493506493507</v>
      </c>
      <c r="Q168" s="284" t="str">
        <f t="shared" ref="Q168:Q169" si="14">+IF(O168&lt;&gt;0,IF(O168&gt;P168,"CUMPLE","NO CUMPLE"),"")</f>
        <v>CUMPLE</v>
      </c>
      <c r="R168" s="437">
        <v>72</v>
      </c>
      <c r="S168" s="438" t="s">
        <v>263</v>
      </c>
    </row>
    <row r="169" spans="3:19" ht="16.5" thickBot="1" x14ac:dyDescent="0.3">
      <c r="C169" s="439">
        <v>2</v>
      </c>
      <c r="D169" s="440"/>
      <c r="E169" s="441"/>
      <c r="F169" s="440"/>
      <c r="G169" s="441"/>
      <c r="H169" s="442"/>
      <c r="I169" s="441"/>
      <c r="J169" s="444"/>
      <c r="K169" s="444"/>
      <c r="L169" s="445"/>
      <c r="M169" s="280"/>
      <c r="N169" s="281">
        <v>0</v>
      </c>
      <c r="O169" s="458">
        <v>0</v>
      </c>
      <c r="P169" s="446">
        <v>1350.6493506493507</v>
      </c>
      <c r="Q169" s="284" t="str">
        <f t="shared" si="14"/>
        <v/>
      </c>
      <c r="R169" s="447"/>
      <c r="S169" s="448"/>
    </row>
    <row r="170" spans="3:19" x14ac:dyDescent="0.25">
      <c r="C170" s="299"/>
      <c r="D170" s="300"/>
      <c r="E170" s="301"/>
      <c r="F170" s="300"/>
      <c r="G170" s="301"/>
      <c r="H170" s="301"/>
      <c r="I170" s="301"/>
      <c r="J170" s="301"/>
      <c r="K170" s="301"/>
      <c r="L170" s="301"/>
      <c r="M170" s="302"/>
      <c r="N170" s="302"/>
      <c r="O170" s="301"/>
      <c r="P170" s="452"/>
      <c r="Q170" s="301"/>
      <c r="R170" s="301"/>
      <c r="S170" s="303"/>
    </row>
    <row r="171" spans="3:19" ht="16.5" thickBot="1" x14ac:dyDescent="0.3">
      <c r="C171" s="299"/>
      <c r="D171" s="300"/>
      <c r="E171" s="301"/>
      <c r="F171" s="300"/>
      <c r="G171" s="301"/>
      <c r="H171" s="301"/>
      <c r="I171" s="301"/>
      <c r="J171" s="301"/>
      <c r="K171" s="301"/>
      <c r="L171" s="301"/>
      <c r="M171" s="302"/>
      <c r="N171" s="302"/>
      <c r="O171" s="301"/>
      <c r="P171" s="452"/>
      <c r="Q171" s="301"/>
      <c r="R171" s="301"/>
      <c r="S171" s="303"/>
    </row>
    <row r="172" spans="3:19" x14ac:dyDescent="0.25">
      <c r="C172" s="299"/>
      <c r="D172" s="300"/>
      <c r="E172" s="301"/>
      <c r="F172" s="300"/>
      <c r="G172" s="301"/>
      <c r="H172" s="301"/>
      <c r="I172" s="301"/>
      <c r="J172" s="301"/>
      <c r="K172" s="301"/>
      <c r="L172" s="301"/>
      <c r="M172" s="304"/>
      <c r="N172" s="305" t="s">
        <v>111</v>
      </c>
      <c r="O172" s="306" t="s">
        <v>46</v>
      </c>
      <c r="P172" s="307" t="s">
        <v>112</v>
      </c>
      <c r="Q172" s="308"/>
      <c r="R172" s="301"/>
      <c r="S172" s="303"/>
    </row>
    <row r="173" spans="3:19" x14ac:dyDescent="0.25">
      <c r="C173" s="299"/>
      <c r="D173" s="300"/>
      <c r="E173" s="301"/>
      <c r="F173" s="300"/>
      <c r="G173" s="301"/>
      <c r="H173" s="301"/>
      <c r="I173" s="301"/>
      <c r="J173" s="301"/>
      <c r="K173" s="301"/>
      <c r="L173" s="301"/>
      <c r="M173" s="336" t="s">
        <v>113</v>
      </c>
      <c r="N173" s="310">
        <f>+Requisitos!SUMAGEN</f>
        <v>4632514805</v>
      </c>
      <c r="O173" s="311">
        <f>+Requisitos!$I$6</f>
        <v>7520.3162418831171</v>
      </c>
      <c r="P173" s="312">
        <f>+SUMIF(Q165:Q169,"cumple",O165:O169)</f>
        <v>14592</v>
      </c>
      <c r="Q173" s="313" t="str">
        <f>+IF(P173&gt;O173,"CUMPLE","NO CUMPLE")</f>
        <v>CUMPLE</v>
      </c>
      <c r="R173" s="301"/>
      <c r="S173" s="303"/>
    </row>
    <row r="174" spans="3:19" x14ac:dyDescent="0.25">
      <c r="C174" s="299"/>
      <c r="D174" s="300"/>
      <c r="E174" s="301"/>
      <c r="F174" s="300"/>
      <c r="G174" s="301"/>
      <c r="H174" s="301"/>
      <c r="I174" s="301"/>
      <c r="J174" s="301"/>
      <c r="K174" s="301"/>
      <c r="L174" s="301"/>
      <c r="M174" s="336" t="s">
        <v>114</v>
      </c>
      <c r="N174" s="310">
        <f>+Requisitos!MINGEN</f>
        <v>2362582550.5500002</v>
      </c>
      <c r="O174" s="311">
        <f>+Requisitos!$I$7</f>
        <v>3835.3612833603897</v>
      </c>
      <c r="P174" s="312">
        <f>+SUMIF(Q165:Q166,"cumple",O165:O166)</f>
        <v>8717</v>
      </c>
      <c r="Q174" s="313" t="str">
        <f>+IF(P174&gt;O174,"CUMPLE","NO CUMPLE")</f>
        <v>CUMPLE</v>
      </c>
      <c r="R174" s="301"/>
      <c r="S174" s="303"/>
    </row>
    <row r="175" spans="3:19" ht="16.5" thickBot="1" x14ac:dyDescent="0.3">
      <c r="C175" s="314"/>
      <c r="D175" s="315"/>
      <c r="E175" s="316"/>
      <c r="F175" s="315"/>
      <c r="G175" s="316"/>
      <c r="H175" s="316"/>
      <c r="I175" s="316"/>
      <c r="J175" s="316"/>
      <c r="K175" s="316"/>
      <c r="L175" s="316"/>
      <c r="M175" s="317"/>
      <c r="N175" s="318"/>
      <c r="O175" s="319"/>
      <c r="P175" s="319"/>
      <c r="Q175" s="320" t="str">
        <f>+IF(Q173="CUMPLE",IF(Q174="CUMPLE","HÁBIL","NO CUMPLE"),"NO CUMPLE")</f>
        <v>HÁBIL</v>
      </c>
      <c r="R175" s="316"/>
      <c r="S175" s="321"/>
    </row>
    <row r="176" spans="3:19" ht="16.5" thickTop="1" x14ac:dyDescent="0.25"/>
    <row r="177" spans="3:19" ht="16.5" thickBot="1" x14ac:dyDescent="0.3"/>
    <row r="178" spans="3:19" s="263" customFormat="1" ht="32.25" thickBot="1" x14ac:dyDescent="0.3">
      <c r="C178" s="459" t="s">
        <v>67</v>
      </c>
      <c r="D178" s="260"/>
      <c r="E178" s="460">
        <v>11</v>
      </c>
      <c r="F178" s="260" t="str">
        <f>+VLOOKUP(E178,Proponentes!$B$11:$C$47,2,FALSE())</f>
        <v>CONSORCIO AERO – NORORIENTE</v>
      </c>
      <c r="G178" s="461"/>
      <c r="H178" s="461"/>
      <c r="I178" s="461"/>
      <c r="J178" s="461"/>
      <c r="K178" s="461"/>
      <c r="L178" s="461"/>
      <c r="M178" s="462"/>
      <c r="N178" s="462"/>
      <c r="O178" s="461"/>
      <c r="P178" s="461"/>
      <c r="Q178" s="461"/>
      <c r="R178" s="461"/>
      <c r="S178" s="463"/>
    </row>
    <row r="179" spans="3:19" x14ac:dyDescent="0.25">
      <c r="C179" s="519" t="s">
        <v>68</v>
      </c>
      <c r="D179" s="512" t="s">
        <v>69</v>
      </c>
      <c r="E179" s="512" t="s">
        <v>70</v>
      </c>
      <c r="F179" s="512" t="s">
        <v>71</v>
      </c>
      <c r="G179" s="512" t="s">
        <v>72</v>
      </c>
      <c r="H179" s="512" t="s">
        <v>73</v>
      </c>
      <c r="I179" s="512" t="s">
        <v>74</v>
      </c>
      <c r="J179" s="512" t="s">
        <v>75</v>
      </c>
      <c r="K179" s="512" t="s">
        <v>76</v>
      </c>
      <c r="L179" s="512" t="s">
        <v>77</v>
      </c>
      <c r="M179" s="514" t="s">
        <v>78</v>
      </c>
      <c r="N179" s="516" t="s">
        <v>79</v>
      </c>
      <c r="O179" s="517"/>
      <c r="P179" s="517"/>
      <c r="Q179" s="517"/>
      <c r="R179" s="517"/>
      <c r="S179" s="518"/>
    </row>
    <row r="180" spans="3:19" ht="63.75" thickBot="1" x14ac:dyDescent="0.3">
      <c r="C180" s="520"/>
      <c r="D180" s="513"/>
      <c r="E180" s="513"/>
      <c r="F180" s="513"/>
      <c r="G180" s="513"/>
      <c r="H180" s="513"/>
      <c r="I180" s="513"/>
      <c r="J180" s="513"/>
      <c r="K180" s="513"/>
      <c r="L180" s="513"/>
      <c r="M180" s="515"/>
      <c r="N180" s="264" t="s">
        <v>80</v>
      </c>
      <c r="O180" s="265" t="s">
        <v>81</v>
      </c>
      <c r="P180" s="265" t="s">
        <v>82</v>
      </c>
      <c r="Q180" s="265" t="s">
        <v>83</v>
      </c>
      <c r="R180" s="266" t="s">
        <v>84</v>
      </c>
      <c r="S180" s="267" t="s">
        <v>85</v>
      </c>
    </row>
    <row r="181" spans="3:19" ht="16.5" thickBot="1" x14ac:dyDescent="0.3">
      <c r="C181" s="543" t="s">
        <v>86</v>
      </c>
      <c r="D181" s="544"/>
      <c r="E181" s="464"/>
      <c r="F181" s="465" t="s">
        <v>264</v>
      </c>
      <c r="G181" s="464"/>
      <c r="H181" s="464"/>
      <c r="I181" s="464"/>
      <c r="J181" s="464"/>
      <c r="K181" s="464"/>
      <c r="L181" s="464"/>
      <c r="M181" s="466"/>
      <c r="N181" s="466"/>
      <c r="O181" s="464"/>
      <c r="P181" s="464"/>
      <c r="Q181" s="464"/>
      <c r="R181" s="464"/>
      <c r="S181" s="467"/>
    </row>
    <row r="182" spans="3:19" ht="95.25" thickBot="1" x14ac:dyDescent="0.3">
      <c r="C182" s="468">
        <v>1</v>
      </c>
      <c r="D182" s="469" t="s">
        <v>265</v>
      </c>
      <c r="E182" s="470"/>
      <c r="F182" s="470" t="s">
        <v>266</v>
      </c>
      <c r="G182" s="470" t="s">
        <v>241</v>
      </c>
      <c r="H182" s="471">
        <v>0.5</v>
      </c>
      <c r="I182" s="472" t="s">
        <v>267</v>
      </c>
      <c r="J182" s="473">
        <v>39400</v>
      </c>
      <c r="K182" s="473">
        <v>40968</v>
      </c>
      <c r="L182" s="279">
        <v>15</v>
      </c>
      <c r="M182" s="280">
        <v>6134373.3300000001</v>
      </c>
      <c r="N182" s="281">
        <v>3067186.665</v>
      </c>
      <c r="O182" s="282">
        <v>7012.14</v>
      </c>
      <c r="P182" s="339">
        <f>+Requisitos!I9</f>
        <v>1350.6493506493507</v>
      </c>
      <c r="Q182" s="284" t="str">
        <f t="shared" ref="Q182" si="15">+IF(O182&lt;&gt;0,IF(O182&gt;P182,"CUMPLE","NO CUMPLE"),"")</f>
        <v>CUMPLE</v>
      </c>
      <c r="R182" s="474" t="s">
        <v>268</v>
      </c>
      <c r="S182" s="475" t="s">
        <v>269</v>
      </c>
    </row>
    <row r="183" spans="3:19" ht="16.5" thickBot="1" x14ac:dyDescent="0.3">
      <c r="C183" s="543" t="s">
        <v>106</v>
      </c>
      <c r="D183" s="544"/>
      <c r="E183" s="464"/>
      <c r="F183" s="465" t="s">
        <v>41</v>
      </c>
      <c r="G183" s="464"/>
      <c r="H183" s="464"/>
      <c r="I183" s="464"/>
      <c r="J183" s="464"/>
      <c r="K183" s="464"/>
      <c r="L183" s="464"/>
      <c r="M183" s="466"/>
      <c r="N183" s="476"/>
      <c r="O183" s="464"/>
      <c r="P183" s="464"/>
      <c r="Q183" s="464"/>
      <c r="R183" s="464"/>
      <c r="S183" s="467"/>
    </row>
    <row r="184" spans="3:19" ht="95.25" thickBot="1" x14ac:dyDescent="0.3">
      <c r="C184" s="468">
        <v>1</v>
      </c>
      <c r="D184" s="469" t="s">
        <v>270</v>
      </c>
      <c r="E184" s="470"/>
      <c r="F184" s="470" t="s">
        <v>271</v>
      </c>
      <c r="G184" s="470" t="s">
        <v>223</v>
      </c>
      <c r="H184" s="477">
        <v>1</v>
      </c>
      <c r="I184" s="470" t="s">
        <v>272</v>
      </c>
      <c r="J184" s="473">
        <v>40268</v>
      </c>
      <c r="K184" s="473">
        <v>40847</v>
      </c>
      <c r="L184" s="279">
        <v>15</v>
      </c>
      <c r="M184" s="280">
        <v>1576786280</v>
      </c>
      <c r="N184" s="281">
        <v>1576786280</v>
      </c>
      <c r="O184" s="282">
        <f>ROUND(IF(J184&lt;$I$4,0,IF(J184="",0,IF(OR(K184="---",K184=""),N184/LOOKUP(J184,SMLM!$A$3:$A$36,SMLM!$D$3:$D$36),N184/LOOKUP(J184,SMLM!$A$3:$A$36,SMLM!$D$3:$D$36)))),0)</f>
        <v>3062</v>
      </c>
      <c r="P184" s="283">
        <f>+Requisitos!I9</f>
        <v>1350.6493506493507</v>
      </c>
      <c r="Q184" s="284" t="str">
        <f t="shared" ref="Q184:Q185" si="16">+IF(O184&lt;&gt;0,IF(O184&gt;P184,"CUMPLE","NO CUMPLE"),"")</f>
        <v>CUMPLE</v>
      </c>
      <c r="R184" s="474" t="s">
        <v>273</v>
      </c>
      <c r="S184" s="475" t="s">
        <v>274</v>
      </c>
    </row>
    <row r="185" spans="3:19" ht="142.5" thickBot="1" x14ac:dyDescent="0.3">
      <c r="C185" s="478">
        <v>2</v>
      </c>
      <c r="D185" s="479" t="s">
        <v>275</v>
      </c>
      <c r="E185" s="480"/>
      <c r="F185" s="480" t="s">
        <v>276</v>
      </c>
      <c r="G185" s="480" t="s">
        <v>223</v>
      </c>
      <c r="H185" s="481">
        <v>0.4</v>
      </c>
      <c r="I185" s="482" t="s">
        <v>272</v>
      </c>
      <c r="J185" s="483">
        <v>40143</v>
      </c>
      <c r="K185" s="483">
        <v>41183</v>
      </c>
      <c r="L185" s="484">
        <v>0</v>
      </c>
      <c r="M185" s="280">
        <v>4331349652</v>
      </c>
      <c r="N185" s="281">
        <v>1732539860.8000002</v>
      </c>
      <c r="O185" s="282">
        <f>ROUND(IF(J185&lt;$I$4,0,IF(J185="",0,IF(OR(K185="---",K185=""),N185/LOOKUP(J185,SMLM!$A$3:$A$36,SMLM!$D$3:$D$36),N185/LOOKUP(J185,SMLM!$A$3:$A$36,SMLM!$D$3:$D$36)))),0)</f>
        <v>3487</v>
      </c>
      <c r="P185" s="332">
        <f>+Requisitos!I9</f>
        <v>1350.6493506493507</v>
      </c>
      <c r="Q185" s="284" t="str">
        <f t="shared" si="16"/>
        <v>CUMPLE</v>
      </c>
      <c r="R185" s="485" t="s">
        <v>277</v>
      </c>
      <c r="S185" s="486" t="s">
        <v>278</v>
      </c>
    </row>
    <row r="186" spans="3:19" x14ac:dyDescent="0.25">
      <c r="C186" s="487"/>
      <c r="D186" s="488"/>
      <c r="E186" s="489"/>
      <c r="F186" s="488"/>
      <c r="G186" s="489"/>
      <c r="H186" s="489"/>
      <c r="I186" s="489"/>
      <c r="J186" s="489"/>
      <c r="K186" s="489"/>
      <c r="L186" s="489"/>
      <c r="M186" s="490"/>
      <c r="N186" s="490"/>
      <c r="O186" s="489"/>
      <c r="P186" s="489"/>
      <c r="Q186" s="489"/>
      <c r="R186" s="489"/>
      <c r="S186" s="491"/>
    </row>
    <row r="187" spans="3:19" ht="16.5" thickBot="1" x14ac:dyDescent="0.3">
      <c r="C187" s="487"/>
      <c r="D187" s="488"/>
      <c r="E187" s="489"/>
      <c r="F187" s="488"/>
      <c r="G187" s="489"/>
      <c r="H187" s="489"/>
      <c r="I187" s="489"/>
      <c r="J187" s="489"/>
      <c r="K187" s="489"/>
      <c r="L187" s="489"/>
      <c r="M187" s="490"/>
      <c r="N187" s="490"/>
      <c r="O187" s="489"/>
      <c r="P187" s="489"/>
      <c r="Q187" s="489"/>
      <c r="R187" s="489"/>
      <c r="S187" s="491"/>
    </row>
    <row r="188" spans="3:19" x14ac:dyDescent="0.25">
      <c r="C188" s="487"/>
      <c r="D188" s="488"/>
      <c r="E188" s="489"/>
      <c r="F188" s="488"/>
      <c r="G188" s="489"/>
      <c r="H188" s="489"/>
      <c r="I188" s="489"/>
      <c r="J188" s="489"/>
      <c r="K188" s="489"/>
      <c r="L188" s="489"/>
      <c r="M188" s="304"/>
      <c r="N188" s="305" t="s">
        <v>111</v>
      </c>
      <c r="O188" s="306" t="s">
        <v>46</v>
      </c>
      <c r="P188" s="307" t="s">
        <v>112</v>
      </c>
      <c r="Q188" s="308"/>
      <c r="R188" s="489"/>
      <c r="S188" s="491"/>
    </row>
    <row r="189" spans="3:19" x14ac:dyDescent="0.25">
      <c r="C189" s="487"/>
      <c r="D189" s="488"/>
      <c r="E189" s="489"/>
      <c r="F189" s="488"/>
      <c r="G189" s="489"/>
      <c r="H189" s="489"/>
      <c r="I189" s="489"/>
      <c r="J189" s="489"/>
      <c r="K189" s="489"/>
      <c r="L189" s="489"/>
      <c r="M189" s="336" t="s">
        <v>113</v>
      </c>
      <c r="N189" s="310">
        <f>+Requisitos!SUMAGEN</f>
        <v>4632514805</v>
      </c>
      <c r="O189" s="311">
        <f>+Requisitos!$I$6</f>
        <v>7520.3162418831171</v>
      </c>
      <c r="P189" s="312">
        <f>+SUMIF(Q181:Q185,"cumple",O181:O185)</f>
        <v>13561.14</v>
      </c>
      <c r="Q189" s="313" t="str">
        <f>+IF(P189&gt;O189,"CUMPLE","NO CUMPLE")</f>
        <v>CUMPLE</v>
      </c>
      <c r="R189" s="489"/>
      <c r="S189" s="491"/>
    </row>
    <row r="190" spans="3:19" x14ac:dyDescent="0.25">
      <c r="C190" s="487"/>
      <c r="D190" s="488"/>
      <c r="E190" s="489"/>
      <c r="F190" s="488"/>
      <c r="G190" s="489"/>
      <c r="H190" s="489"/>
      <c r="I190" s="489"/>
      <c r="J190" s="489"/>
      <c r="K190" s="489"/>
      <c r="L190" s="489"/>
      <c r="M190" s="336" t="s">
        <v>114</v>
      </c>
      <c r="N190" s="310">
        <f>+Requisitos!MINGEN</f>
        <v>2362582550.5500002</v>
      </c>
      <c r="O190" s="311">
        <f>+Requisitos!$I$7</f>
        <v>3835.3612833603897</v>
      </c>
      <c r="P190" s="312">
        <f>+SUMIF(Q181:Q182,"cumple",O181:O182)</f>
        <v>7012.14</v>
      </c>
      <c r="Q190" s="313" t="str">
        <f>+IF(P190&gt;O190,"CUMPLE","NO CUMPLE")</f>
        <v>CUMPLE</v>
      </c>
      <c r="R190" s="489"/>
      <c r="S190" s="491"/>
    </row>
    <row r="191" spans="3:19" ht="16.5" thickBot="1" x14ac:dyDescent="0.3">
      <c r="C191" s="492"/>
      <c r="D191" s="493"/>
      <c r="E191" s="494"/>
      <c r="F191" s="493"/>
      <c r="G191" s="494"/>
      <c r="H191" s="494"/>
      <c r="I191" s="494"/>
      <c r="J191" s="494"/>
      <c r="K191" s="494"/>
      <c r="L191" s="494"/>
      <c r="M191" s="317"/>
      <c r="N191" s="318"/>
      <c r="O191" s="319"/>
      <c r="P191" s="319"/>
      <c r="Q191" s="320" t="str">
        <f>+IF(Q189="CUMPLE",IF(Q190="CUMPLE","HÁBIL","NO CUMPLE"),"NO CUMPLE")</f>
        <v>HÁBIL</v>
      </c>
      <c r="R191" s="494"/>
      <c r="S191" s="495"/>
    </row>
    <row r="192" spans="3:19" ht="16.5" thickTop="1" x14ac:dyDescent="0.25"/>
    <row r="193" spans="3:19" ht="16.5" thickBot="1" x14ac:dyDescent="0.3"/>
    <row r="194" spans="3:19" s="263" customFormat="1" ht="32.25" thickBot="1" x14ac:dyDescent="0.3">
      <c r="C194" s="459" t="s">
        <v>67</v>
      </c>
      <c r="D194" s="260"/>
      <c r="E194" s="460">
        <v>12</v>
      </c>
      <c r="F194" s="260" t="str">
        <f>+VLOOKUP(E194,Proponentes!$B$11:$C$47,2,FALSE())</f>
        <v>CONSORCIO UG – PEB</v>
      </c>
      <c r="G194" s="461"/>
      <c r="H194" s="461"/>
      <c r="I194" s="461"/>
      <c r="J194" s="461"/>
      <c r="K194" s="461"/>
      <c r="L194" s="461"/>
      <c r="M194" s="462"/>
      <c r="N194" s="462"/>
      <c r="O194" s="461"/>
      <c r="P194" s="461"/>
      <c r="Q194" s="461"/>
      <c r="R194" s="461"/>
      <c r="S194" s="463"/>
    </row>
    <row r="195" spans="3:19" x14ac:dyDescent="0.25">
      <c r="C195" s="519" t="s">
        <v>68</v>
      </c>
      <c r="D195" s="512" t="s">
        <v>69</v>
      </c>
      <c r="E195" s="512" t="s">
        <v>70</v>
      </c>
      <c r="F195" s="512" t="s">
        <v>71</v>
      </c>
      <c r="G195" s="512" t="s">
        <v>72</v>
      </c>
      <c r="H195" s="512" t="s">
        <v>73</v>
      </c>
      <c r="I195" s="512" t="s">
        <v>74</v>
      </c>
      <c r="J195" s="512" t="s">
        <v>75</v>
      </c>
      <c r="K195" s="512" t="s">
        <v>76</v>
      </c>
      <c r="L195" s="512" t="s">
        <v>77</v>
      </c>
      <c r="M195" s="514" t="s">
        <v>78</v>
      </c>
      <c r="N195" s="516" t="s">
        <v>79</v>
      </c>
      <c r="O195" s="517"/>
      <c r="P195" s="517"/>
      <c r="Q195" s="517"/>
      <c r="R195" s="517"/>
      <c r="S195" s="518"/>
    </row>
    <row r="196" spans="3:19" ht="63.75" thickBot="1" x14ac:dyDescent="0.3">
      <c r="C196" s="545"/>
      <c r="D196" s="546"/>
      <c r="E196" s="546"/>
      <c r="F196" s="513"/>
      <c r="G196" s="513"/>
      <c r="H196" s="513"/>
      <c r="I196" s="513"/>
      <c r="J196" s="513"/>
      <c r="K196" s="513"/>
      <c r="L196" s="513"/>
      <c r="M196" s="515"/>
      <c r="N196" s="264" t="s">
        <v>80</v>
      </c>
      <c r="O196" s="265" t="s">
        <v>81</v>
      </c>
      <c r="P196" s="265" t="s">
        <v>82</v>
      </c>
      <c r="Q196" s="265" t="s">
        <v>83</v>
      </c>
      <c r="R196" s="266" t="s">
        <v>84</v>
      </c>
      <c r="S196" s="267" t="s">
        <v>85</v>
      </c>
    </row>
    <row r="197" spans="3:19" ht="16.5" thickBot="1" x14ac:dyDescent="0.3">
      <c r="C197" s="547" t="s">
        <v>86</v>
      </c>
      <c r="D197" s="547"/>
      <c r="E197" s="547"/>
      <c r="F197" s="465" t="s">
        <v>43</v>
      </c>
      <c r="G197" s="464"/>
      <c r="H197" s="464"/>
      <c r="I197" s="464"/>
      <c r="J197" s="464"/>
      <c r="K197" s="464"/>
      <c r="L197" s="464"/>
      <c r="M197" s="466"/>
      <c r="N197" s="466"/>
      <c r="O197" s="464"/>
      <c r="P197" s="464"/>
      <c r="Q197" s="464"/>
      <c r="R197" s="464"/>
      <c r="S197" s="467"/>
    </row>
    <row r="198" spans="3:19" ht="63.75" thickBot="1" x14ac:dyDescent="0.3">
      <c r="C198" s="496">
        <v>1</v>
      </c>
      <c r="D198" s="497" t="s">
        <v>279</v>
      </c>
      <c r="E198" s="498"/>
      <c r="F198" s="470" t="s">
        <v>280</v>
      </c>
      <c r="G198" s="470" t="s">
        <v>241</v>
      </c>
      <c r="H198" s="471">
        <v>1</v>
      </c>
      <c r="I198" s="472" t="s">
        <v>281</v>
      </c>
      <c r="J198" s="473">
        <v>38338</v>
      </c>
      <c r="K198" s="473">
        <v>39082</v>
      </c>
      <c r="L198" s="279"/>
      <c r="M198" s="280">
        <v>1468222665.1099999</v>
      </c>
      <c r="N198" s="281">
        <v>1468222665.1099999</v>
      </c>
      <c r="O198" s="282">
        <f>ROUND(IF(J198&lt;$I$4,0,IF(J198="",0,IF(OR(K198="---",K198=""),N198/LOOKUP(J198,SMLM!$A$3:$A$36,SMLM!$D$3:$D$36),N198/LOOKUP(J198,SMLM!$A$3:$A$36,SMLM!$D$3:$D$36)))),0)</f>
        <v>4101</v>
      </c>
      <c r="P198" s="339">
        <f>+Requisitos!I9</f>
        <v>1350.6493506493507</v>
      </c>
      <c r="Q198" s="284" t="str">
        <f t="shared" ref="Q198:Q199" si="17">+IF(O198&lt;&gt;0,IF(O198&gt;P198,"CUMPLE","NO CUMPLE"),"")</f>
        <v>CUMPLE</v>
      </c>
      <c r="R198" s="474" t="s">
        <v>282</v>
      </c>
      <c r="S198" s="475" t="s">
        <v>283</v>
      </c>
    </row>
    <row r="199" spans="3:19" ht="63.75" thickBot="1" x14ac:dyDescent="0.3">
      <c r="C199" s="468">
        <v>2</v>
      </c>
      <c r="D199" s="469" t="s">
        <v>284</v>
      </c>
      <c r="E199" s="470" t="s">
        <v>285</v>
      </c>
      <c r="F199" s="470" t="s">
        <v>286</v>
      </c>
      <c r="G199" s="470" t="s">
        <v>223</v>
      </c>
      <c r="H199" s="477">
        <v>0.4</v>
      </c>
      <c r="I199" s="472" t="s">
        <v>281</v>
      </c>
      <c r="J199" s="473">
        <v>41282</v>
      </c>
      <c r="K199" s="473" t="s">
        <v>287</v>
      </c>
      <c r="L199" s="279"/>
      <c r="M199" s="280">
        <v>1163338632</v>
      </c>
      <c r="N199" s="281">
        <v>465335452.80000001</v>
      </c>
      <c r="O199" s="282">
        <f>ROUND(IF(J199&lt;$I$4,0,IF(J199="",0,IF(OR(K199="---",K199=""),N199/LOOKUP(J199,SMLM!$A$3:$A$36,SMLM!$D$3:$D$36),N199/LOOKUP(J199,SMLM!$A$3:$A$36,SMLM!$D$3:$D$36)))),0)</f>
        <v>789</v>
      </c>
      <c r="P199" s="283">
        <f>+Requisitos!I9</f>
        <v>1350.6493506493507</v>
      </c>
      <c r="Q199" s="284" t="str">
        <f t="shared" si="17"/>
        <v>NO CUMPLE</v>
      </c>
      <c r="R199" s="474" t="s">
        <v>288</v>
      </c>
      <c r="S199" s="475" t="s">
        <v>289</v>
      </c>
    </row>
    <row r="200" spans="3:19" ht="16.5" thickBot="1" x14ac:dyDescent="0.3">
      <c r="C200" s="543" t="s">
        <v>106</v>
      </c>
      <c r="D200" s="544"/>
      <c r="E200" s="544"/>
      <c r="F200" s="465" t="s">
        <v>44</v>
      </c>
      <c r="G200" s="464"/>
      <c r="H200" s="464"/>
      <c r="I200" s="464"/>
      <c r="J200" s="464"/>
      <c r="K200" s="464"/>
      <c r="L200" s="464"/>
      <c r="M200" s="466"/>
      <c r="N200" s="476"/>
      <c r="O200" s="464"/>
      <c r="P200" s="464"/>
      <c r="Q200" s="464"/>
      <c r="R200" s="464"/>
      <c r="S200" s="467"/>
    </row>
    <row r="201" spans="3:19" ht="95.25" thickBot="1" x14ac:dyDescent="0.3">
      <c r="C201" s="468">
        <v>1</v>
      </c>
      <c r="D201" s="469" t="s">
        <v>290</v>
      </c>
      <c r="E201" s="470" t="s">
        <v>291</v>
      </c>
      <c r="F201" s="470" t="s">
        <v>292</v>
      </c>
      <c r="G201" s="470" t="s">
        <v>223</v>
      </c>
      <c r="H201" s="477">
        <v>0.4</v>
      </c>
      <c r="I201" s="470" t="s">
        <v>293</v>
      </c>
      <c r="J201" s="473">
        <v>37188</v>
      </c>
      <c r="K201" s="473">
        <v>38283</v>
      </c>
      <c r="L201" s="279"/>
      <c r="M201" s="280">
        <v>2111434083</v>
      </c>
      <c r="N201" s="281">
        <v>844573633.20000005</v>
      </c>
      <c r="O201" s="282">
        <f>ROUND(IF(J201&lt;$I$4,0,IF(J201="",0,IF(OR(K201="---",K201=""),N201/LOOKUP(J201,SMLM!$A$3:$A$36,SMLM!$D$3:$D$36),N201/LOOKUP(J201,SMLM!$A$3:$A$36,SMLM!$D$3:$D$36)))),0)</f>
        <v>2953</v>
      </c>
      <c r="P201" s="283">
        <f>+Requisitos!I9</f>
        <v>1350.6493506493507</v>
      </c>
      <c r="Q201" s="284" t="str">
        <f t="shared" ref="Q201:Q202" si="18">+IF(O201&lt;&gt;0,IF(O201&gt;P201,"CUMPLE","NO CUMPLE"),"")</f>
        <v>CUMPLE</v>
      </c>
      <c r="R201" s="474" t="s">
        <v>294</v>
      </c>
      <c r="S201" s="475" t="s">
        <v>295</v>
      </c>
    </row>
    <row r="202" spans="3:19" ht="63.75" thickBot="1" x14ac:dyDescent="0.3">
      <c r="C202" s="478">
        <v>2</v>
      </c>
      <c r="D202" s="479" t="s">
        <v>296</v>
      </c>
      <c r="E202" s="480" t="s">
        <v>297</v>
      </c>
      <c r="F202" s="480" t="s">
        <v>298</v>
      </c>
      <c r="G202" s="480" t="s">
        <v>223</v>
      </c>
      <c r="H202" s="481">
        <v>1</v>
      </c>
      <c r="I202" s="470" t="s">
        <v>293</v>
      </c>
      <c r="J202" s="473">
        <v>38366</v>
      </c>
      <c r="K202" s="483">
        <v>39094</v>
      </c>
      <c r="L202" s="484"/>
      <c r="M202" s="280">
        <v>3161732843.9899998</v>
      </c>
      <c r="N202" s="281">
        <v>3161732843.9899998</v>
      </c>
      <c r="O202" s="282">
        <f>ROUND(IF(J202&lt;$I$4,0,IF(J202="",0,IF(OR(K202="---",K202=""),N202/LOOKUP(J202,SMLM!$A$3:$A$36,SMLM!$D$3:$D$36),N202/LOOKUP(J202,SMLM!$A$3:$A$36,SMLM!$D$3:$D$36)))),0)</f>
        <v>8288</v>
      </c>
      <c r="P202" s="332">
        <f>+Requisitos!I9</f>
        <v>1350.6493506493507</v>
      </c>
      <c r="Q202" s="284" t="str">
        <f t="shared" si="18"/>
        <v>CUMPLE</v>
      </c>
      <c r="R202" s="485" t="s">
        <v>299</v>
      </c>
      <c r="S202" s="486" t="s">
        <v>300</v>
      </c>
    </row>
    <row r="203" spans="3:19" x14ac:dyDescent="0.25">
      <c r="C203" s="487"/>
      <c r="D203" s="488"/>
      <c r="E203" s="499"/>
      <c r="F203" s="488"/>
      <c r="G203" s="489"/>
      <c r="H203" s="489"/>
      <c r="I203" s="489"/>
      <c r="J203" s="489"/>
      <c r="K203" s="489"/>
      <c r="L203" s="489"/>
      <c r="M203" s="490"/>
      <c r="N203" s="490"/>
      <c r="O203" s="489"/>
      <c r="P203" s="489"/>
      <c r="Q203" s="489"/>
      <c r="R203" s="489"/>
      <c r="S203" s="491"/>
    </row>
    <row r="204" spans="3:19" ht="16.5" thickBot="1" x14ac:dyDescent="0.3">
      <c r="C204" s="487"/>
      <c r="D204" s="488"/>
      <c r="E204" s="499"/>
      <c r="F204" s="488"/>
      <c r="G204" s="489"/>
      <c r="H204" s="489"/>
      <c r="I204" s="489"/>
      <c r="J204" s="489"/>
      <c r="K204" s="489"/>
      <c r="L204" s="489"/>
      <c r="M204" s="490"/>
      <c r="N204" s="490"/>
      <c r="O204" s="489"/>
      <c r="P204" s="489"/>
      <c r="Q204" s="489"/>
      <c r="R204" s="489"/>
      <c r="S204" s="491"/>
    </row>
    <row r="205" spans="3:19" x14ac:dyDescent="0.25">
      <c r="C205" s="487"/>
      <c r="D205" s="488"/>
      <c r="E205" s="499"/>
      <c r="F205" s="488"/>
      <c r="G205" s="489"/>
      <c r="H205" s="489"/>
      <c r="I205" s="489"/>
      <c r="J205" s="489"/>
      <c r="K205" s="489"/>
      <c r="L205" s="489"/>
      <c r="M205" s="304"/>
      <c r="N205" s="305" t="s">
        <v>111</v>
      </c>
      <c r="O205" s="306" t="s">
        <v>46</v>
      </c>
      <c r="P205" s="307" t="s">
        <v>112</v>
      </c>
      <c r="Q205" s="308"/>
      <c r="R205" s="489"/>
      <c r="S205" s="491"/>
    </row>
    <row r="206" spans="3:19" x14ac:dyDescent="0.25">
      <c r="C206" s="487"/>
      <c r="D206" s="488"/>
      <c r="E206" s="499"/>
      <c r="F206" s="488"/>
      <c r="G206" s="489"/>
      <c r="H206" s="489"/>
      <c r="I206" s="489"/>
      <c r="J206" s="489"/>
      <c r="K206" s="489"/>
      <c r="L206" s="489"/>
      <c r="M206" s="336" t="s">
        <v>113</v>
      </c>
      <c r="N206" s="310">
        <f>+Requisitos!SUMAGEN</f>
        <v>4632514805</v>
      </c>
      <c r="O206" s="311">
        <f>+Requisitos!$I$6</f>
        <v>7520.3162418831171</v>
      </c>
      <c r="P206" s="312">
        <f>+SUMIF(Q198:Q202,"cumple",O198:O202)</f>
        <v>15342</v>
      </c>
      <c r="Q206" s="313" t="str">
        <f>+IF(P206&gt;O206,"CUMPLE","NO CUMPLE")</f>
        <v>CUMPLE</v>
      </c>
      <c r="R206" s="489"/>
      <c r="S206" s="491"/>
    </row>
    <row r="207" spans="3:19" x14ac:dyDescent="0.25">
      <c r="C207" s="487"/>
      <c r="D207" s="488"/>
      <c r="E207" s="499"/>
      <c r="F207" s="488"/>
      <c r="G207" s="489"/>
      <c r="H207" s="489"/>
      <c r="I207" s="489"/>
      <c r="J207" s="489"/>
      <c r="K207" s="489"/>
      <c r="L207" s="489"/>
      <c r="M207" s="336" t="s">
        <v>114</v>
      </c>
      <c r="N207" s="310">
        <f>+Requisitos!MINGEN</f>
        <v>2362582550.5500002</v>
      </c>
      <c r="O207" s="311">
        <f>+Requisitos!$I$7</f>
        <v>3835.3612833603897</v>
      </c>
      <c r="P207" s="312">
        <f>+SUMIF(Q198:Q199,"cumple",O198:O199)</f>
        <v>4101</v>
      </c>
      <c r="Q207" s="313" t="str">
        <f>+IF(P207&gt;O207,"CUMPLE","NO CUMPLE")</f>
        <v>CUMPLE</v>
      </c>
      <c r="R207" s="489"/>
      <c r="S207" s="491"/>
    </row>
    <row r="208" spans="3:19" ht="16.5" thickBot="1" x14ac:dyDescent="0.3">
      <c r="C208" s="492"/>
      <c r="D208" s="493"/>
      <c r="E208" s="500"/>
      <c r="F208" s="493"/>
      <c r="G208" s="494"/>
      <c r="H208" s="494"/>
      <c r="I208" s="494"/>
      <c r="J208" s="494"/>
      <c r="K208" s="494"/>
      <c r="L208" s="494"/>
      <c r="M208" s="317"/>
      <c r="N208" s="318"/>
      <c r="O208" s="319"/>
      <c r="P208" s="319"/>
      <c r="Q208" s="320" t="str">
        <f>+IF(Q206="CUMPLE",IF(Q207="CUMPLE","HÁBIL","NO CUMPLE"),"NO CUMPLE")</f>
        <v>HÁBIL</v>
      </c>
      <c r="R208" s="494"/>
      <c r="S208" s="495"/>
    </row>
    <row r="209" spans="13:14" ht="16.5" thickTop="1" x14ac:dyDescent="0.25">
      <c r="M209" s="501"/>
      <c r="N209" s="501"/>
    </row>
  </sheetData>
  <mergeCells count="163">
    <mergeCell ref="M195:M196"/>
    <mergeCell ref="N195:S195"/>
    <mergeCell ref="C197:E197"/>
    <mergeCell ref="C200:E200"/>
    <mergeCell ref="G195:G196"/>
    <mergeCell ref="H195:H196"/>
    <mergeCell ref="I195:I196"/>
    <mergeCell ref="J195:J196"/>
    <mergeCell ref="K195:K196"/>
    <mergeCell ref="L195:L196"/>
    <mergeCell ref="C181:D181"/>
    <mergeCell ref="C183:D183"/>
    <mergeCell ref="C195:C196"/>
    <mergeCell ref="D195:D196"/>
    <mergeCell ref="E195:E196"/>
    <mergeCell ref="F195:F196"/>
    <mergeCell ref="I179:I180"/>
    <mergeCell ref="J179:J180"/>
    <mergeCell ref="K179:K180"/>
    <mergeCell ref="L179:L180"/>
    <mergeCell ref="M179:M180"/>
    <mergeCell ref="N179:S179"/>
    <mergeCell ref="C179:C180"/>
    <mergeCell ref="D179:D180"/>
    <mergeCell ref="E179:E180"/>
    <mergeCell ref="F179:F180"/>
    <mergeCell ref="G179:G180"/>
    <mergeCell ref="H179:H180"/>
    <mergeCell ref="I162:I163"/>
    <mergeCell ref="J162:J163"/>
    <mergeCell ref="K162:K163"/>
    <mergeCell ref="L162:L163"/>
    <mergeCell ref="M162:M163"/>
    <mergeCell ref="N162:S162"/>
    <mergeCell ref="C162:C163"/>
    <mergeCell ref="D162:D163"/>
    <mergeCell ref="E162:E163"/>
    <mergeCell ref="F162:F163"/>
    <mergeCell ref="G162:G163"/>
    <mergeCell ref="H162:H163"/>
    <mergeCell ref="I145:I146"/>
    <mergeCell ref="J145:J146"/>
    <mergeCell ref="K145:K146"/>
    <mergeCell ref="L145:L146"/>
    <mergeCell ref="M145:M146"/>
    <mergeCell ref="N145:S145"/>
    <mergeCell ref="C145:C146"/>
    <mergeCell ref="D145:D146"/>
    <mergeCell ref="E145:E146"/>
    <mergeCell ref="F145:F146"/>
    <mergeCell ref="G145:G146"/>
    <mergeCell ref="H145:H146"/>
    <mergeCell ref="I128:I129"/>
    <mergeCell ref="J128:J129"/>
    <mergeCell ref="K128:K129"/>
    <mergeCell ref="L128:L129"/>
    <mergeCell ref="M128:M129"/>
    <mergeCell ref="N128:S128"/>
    <mergeCell ref="C128:C129"/>
    <mergeCell ref="D128:D129"/>
    <mergeCell ref="E128:E129"/>
    <mergeCell ref="F128:F129"/>
    <mergeCell ref="G128:G129"/>
    <mergeCell ref="H128:H129"/>
    <mergeCell ref="I112:I113"/>
    <mergeCell ref="J112:J113"/>
    <mergeCell ref="K112:K113"/>
    <mergeCell ref="M112:M113"/>
    <mergeCell ref="N112:S112"/>
    <mergeCell ref="L112:L113"/>
    <mergeCell ref="C112:C113"/>
    <mergeCell ref="D112:D113"/>
    <mergeCell ref="E112:E113"/>
    <mergeCell ref="F112:F113"/>
    <mergeCell ref="G112:G113"/>
    <mergeCell ref="H112:H113"/>
    <mergeCell ref="I96:I97"/>
    <mergeCell ref="J96:J97"/>
    <mergeCell ref="K96:K97"/>
    <mergeCell ref="M96:M97"/>
    <mergeCell ref="N96:S96"/>
    <mergeCell ref="L96:L97"/>
    <mergeCell ref="C96:C97"/>
    <mergeCell ref="D96:D97"/>
    <mergeCell ref="E96:E97"/>
    <mergeCell ref="F96:F97"/>
    <mergeCell ref="G96:G97"/>
    <mergeCell ref="H96:H97"/>
    <mergeCell ref="J79:J80"/>
    <mergeCell ref="K79:K80"/>
    <mergeCell ref="M79:M80"/>
    <mergeCell ref="N79:S79"/>
    <mergeCell ref="L79:L80"/>
    <mergeCell ref="L61:L62"/>
    <mergeCell ref="M61:M62"/>
    <mergeCell ref="N61:S61"/>
    <mergeCell ref="C79:C80"/>
    <mergeCell ref="D79:D80"/>
    <mergeCell ref="E79:E80"/>
    <mergeCell ref="F79:F80"/>
    <mergeCell ref="G79:G80"/>
    <mergeCell ref="H79:H80"/>
    <mergeCell ref="I79:I80"/>
    <mergeCell ref="C61:C62"/>
    <mergeCell ref="D61:D62"/>
    <mergeCell ref="E61:E62"/>
    <mergeCell ref="F61:F62"/>
    <mergeCell ref="G61:G62"/>
    <mergeCell ref="H61:H62"/>
    <mergeCell ref="I61:I62"/>
    <mergeCell ref="J61:J62"/>
    <mergeCell ref="K61:K62"/>
    <mergeCell ref="L27:L28"/>
    <mergeCell ref="M27:M28"/>
    <mergeCell ref="N27:S27"/>
    <mergeCell ref="C44:C45"/>
    <mergeCell ref="D44:D45"/>
    <mergeCell ref="E44:E45"/>
    <mergeCell ref="F44:F45"/>
    <mergeCell ref="G44:G45"/>
    <mergeCell ref="N44:S44"/>
    <mergeCell ref="H44:H45"/>
    <mergeCell ref="I44:I45"/>
    <mergeCell ref="J44:J45"/>
    <mergeCell ref="K44:K45"/>
    <mergeCell ref="L44:L45"/>
    <mergeCell ref="M44:M45"/>
    <mergeCell ref="Q14:Q15"/>
    <mergeCell ref="R14:R15"/>
    <mergeCell ref="S14:S15"/>
    <mergeCell ref="C27:C28"/>
    <mergeCell ref="D27:D28"/>
    <mergeCell ref="E27:E28"/>
    <mergeCell ref="F27:F28"/>
    <mergeCell ref="G27:G28"/>
    <mergeCell ref="H27:H28"/>
    <mergeCell ref="I27:I28"/>
    <mergeCell ref="J14:J15"/>
    <mergeCell ref="K14:K15"/>
    <mergeCell ref="M14:M15"/>
    <mergeCell ref="N14:N15"/>
    <mergeCell ref="O14:O15"/>
    <mergeCell ref="P14:P15"/>
    <mergeCell ref="C14:C15"/>
    <mergeCell ref="D14:D15"/>
    <mergeCell ref="E14:E15"/>
    <mergeCell ref="G14:G15"/>
    <mergeCell ref="H14:H15"/>
    <mergeCell ref="I14:I15"/>
    <mergeCell ref="J27:J28"/>
    <mergeCell ref="K27:K28"/>
    <mergeCell ref="I9:I10"/>
    <mergeCell ref="J9:J10"/>
    <mergeCell ref="K9:K10"/>
    <mergeCell ref="L9:L10"/>
    <mergeCell ref="M9:M10"/>
    <mergeCell ref="N9:S9"/>
    <mergeCell ref="C9:C10"/>
    <mergeCell ref="D9:D10"/>
    <mergeCell ref="E9:E10"/>
    <mergeCell ref="F9:F10"/>
    <mergeCell ref="G9:G10"/>
    <mergeCell ref="H9:H10"/>
  </mergeCells>
  <conditionalFormatting sqref="P14">
    <cfRule type="cellIs" dxfId="1078" priority="860" stopIfTrue="1" operator="greaterThan">
      <formula>0</formula>
    </cfRule>
  </conditionalFormatting>
  <conditionalFormatting sqref="C14:M14 P14 C17:I17">
    <cfRule type="cellIs" dxfId="1077" priority="859" stopIfTrue="1" operator="greaterThan">
      <formula>0</formula>
    </cfRule>
  </conditionalFormatting>
  <conditionalFormatting sqref="O14">
    <cfRule type="cellIs" dxfId="1076" priority="858" stopIfTrue="1" operator="greaterThan">
      <formula>0</formula>
    </cfRule>
  </conditionalFormatting>
  <conditionalFormatting sqref="P17">
    <cfRule type="cellIs" dxfId="1075" priority="856" stopIfTrue="1" operator="greaterThan">
      <formula>0</formula>
    </cfRule>
  </conditionalFormatting>
  <conditionalFormatting sqref="P17">
    <cfRule type="cellIs" dxfId="1074" priority="855" stopIfTrue="1" operator="greaterThan">
      <formula>0</formula>
    </cfRule>
  </conditionalFormatting>
  <conditionalFormatting sqref="R17">
    <cfRule type="cellIs" dxfId="1073" priority="853" stopIfTrue="1" operator="greaterThan">
      <formula>0</formula>
    </cfRule>
  </conditionalFormatting>
  <conditionalFormatting sqref="R17">
    <cfRule type="cellIs" dxfId="1072" priority="854" stopIfTrue="1" operator="greaterThan">
      <formula>0</formula>
    </cfRule>
  </conditionalFormatting>
  <conditionalFormatting sqref="J17:M17">
    <cfRule type="cellIs" dxfId="1071" priority="852" stopIfTrue="1" operator="greaterThan">
      <formula>0</formula>
    </cfRule>
  </conditionalFormatting>
  <conditionalFormatting sqref="N14">
    <cfRule type="cellIs" dxfId="1070" priority="851" stopIfTrue="1" operator="greaterThan">
      <formula>0</formula>
    </cfRule>
  </conditionalFormatting>
  <conditionalFormatting sqref="N14">
    <cfRule type="cellIs" dxfId="1069" priority="850" stopIfTrue="1" operator="greaterThan">
      <formula>0</formula>
    </cfRule>
  </conditionalFormatting>
  <conditionalFormatting sqref="N14">
    <cfRule type="cellIs" dxfId="1068" priority="849" stopIfTrue="1" operator="greaterThan">
      <formula>0</formula>
    </cfRule>
  </conditionalFormatting>
  <conditionalFormatting sqref="N17">
    <cfRule type="cellIs" dxfId="1067" priority="848" stopIfTrue="1" operator="greaterThan">
      <formula>0</formula>
    </cfRule>
  </conditionalFormatting>
  <conditionalFormatting sqref="N17">
    <cfRule type="cellIs" dxfId="1066" priority="847" stopIfTrue="1" operator="greaterThan">
      <formula>0</formula>
    </cfRule>
  </conditionalFormatting>
  <conditionalFormatting sqref="N17">
    <cfRule type="cellIs" dxfId="1065" priority="846" stopIfTrue="1" operator="greaterThan">
      <formula>0</formula>
    </cfRule>
  </conditionalFormatting>
  <conditionalFormatting sqref="P12:P13">
    <cfRule type="cellIs" dxfId="1064" priority="845" stopIfTrue="1" operator="greaterThan">
      <formula>0</formula>
    </cfRule>
  </conditionalFormatting>
  <conditionalFormatting sqref="C12:M12 P12:P13">
    <cfRule type="cellIs" dxfId="1063" priority="844" stopIfTrue="1" operator="greaterThan">
      <formula>0</formula>
    </cfRule>
  </conditionalFormatting>
  <conditionalFormatting sqref="L15">
    <cfRule type="cellIs" dxfId="1062" priority="835" stopIfTrue="1" operator="greaterThan">
      <formula>0</formula>
    </cfRule>
  </conditionalFormatting>
  <conditionalFormatting sqref="N12">
    <cfRule type="cellIs" dxfId="1061" priority="843" stopIfTrue="1" operator="greaterThan">
      <formula>0</formula>
    </cfRule>
  </conditionalFormatting>
  <conditionalFormatting sqref="N12">
    <cfRule type="cellIs" dxfId="1060" priority="842" stopIfTrue="1" operator="greaterThan">
      <formula>0</formula>
    </cfRule>
  </conditionalFormatting>
  <conditionalFormatting sqref="N12">
    <cfRule type="cellIs" dxfId="1059" priority="841" stopIfTrue="1" operator="greaterThan">
      <formula>0</formula>
    </cfRule>
  </conditionalFormatting>
  <conditionalFormatting sqref="C13:L13">
    <cfRule type="cellIs" dxfId="1058" priority="839" stopIfTrue="1" operator="greaterThan">
      <formula>0</formula>
    </cfRule>
  </conditionalFormatting>
  <conditionalFormatting sqref="Q14">
    <cfRule type="cellIs" dxfId="1057" priority="825" stopIfTrue="1" operator="greaterThan">
      <formula>0</formula>
    </cfRule>
  </conditionalFormatting>
  <conditionalFormatting sqref="Q14">
    <cfRule type="cellIs" dxfId="1056" priority="824" stopIfTrue="1" operator="greaterThan">
      <formula>0</formula>
    </cfRule>
  </conditionalFormatting>
  <conditionalFormatting sqref="R14">
    <cfRule type="cellIs" dxfId="1055" priority="823" stopIfTrue="1" operator="greaterThan">
      <formula>0</formula>
    </cfRule>
  </conditionalFormatting>
  <conditionalFormatting sqref="R14">
    <cfRule type="cellIs" dxfId="1054" priority="822" stopIfTrue="1" operator="greaterThan">
      <formula>0</formula>
    </cfRule>
  </conditionalFormatting>
  <conditionalFormatting sqref="F15">
    <cfRule type="cellIs" dxfId="1053" priority="834" stopIfTrue="1" operator="greaterThan">
      <formula>0</formula>
    </cfRule>
  </conditionalFormatting>
  <conditionalFormatting sqref="Q12">
    <cfRule type="cellIs" dxfId="1052" priority="833" stopIfTrue="1" operator="greaterThan">
      <formula>0</formula>
    </cfRule>
  </conditionalFormatting>
  <conditionalFormatting sqref="Q12">
    <cfRule type="cellIs" dxfId="1051" priority="832" stopIfTrue="1" operator="greaterThan">
      <formula>0</formula>
    </cfRule>
  </conditionalFormatting>
  <conditionalFormatting sqref="R12">
    <cfRule type="cellIs" dxfId="1050" priority="831" stopIfTrue="1" operator="greaterThan">
      <formula>0</formula>
    </cfRule>
  </conditionalFormatting>
  <conditionalFormatting sqref="R12">
    <cfRule type="cellIs" dxfId="1049" priority="830" stopIfTrue="1" operator="greaterThan">
      <formula>0</formula>
    </cfRule>
  </conditionalFormatting>
  <conditionalFormatting sqref="Q13">
    <cfRule type="cellIs" dxfId="1048" priority="829" stopIfTrue="1" operator="greaterThan">
      <formula>0</formula>
    </cfRule>
  </conditionalFormatting>
  <conditionalFormatting sqref="Q13">
    <cfRule type="cellIs" dxfId="1047" priority="828" stopIfTrue="1" operator="greaterThan">
      <formula>0</formula>
    </cfRule>
  </conditionalFormatting>
  <conditionalFormatting sqref="R13">
    <cfRule type="cellIs" dxfId="1046" priority="827" stopIfTrue="1" operator="greaterThan">
      <formula>0</formula>
    </cfRule>
  </conditionalFormatting>
  <conditionalFormatting sqref="R13">
    <cfRule type="cellIs" dxfId="1045" priority="826" stopIfTrue="1" operator="greaterThan">
      <formula>0</formula>
    </cfRule>
  </conditionalFormatting>
  <conditionalFormatting sqref="P30 P32:P33">
    <cfRule type="cellIs" dxfId="1044" priority="817" stopIfTrue="1" operator="greaterThan">
      <formula>0</formula>
    </cfRule>
  </conditionalFormatting>
  <conditionalFormatting sqref="C30:L30 P30 P32:P33">
    <cfRule type="cellIs" dxfId="1043" priority="816" stopIfTrue="1" operator="greaterThan">
      <formula>0</formula>
    </cfRule>
  </conditionalFormatting>
  <conditionalFormatting sqref="R30">
    <cfRule type="cellIs" dxfId="1042" priority="813" stopIfTrue="1" operator="greaterThan">
      <formula>0</formula>
    </cfRule>
  </conditionalFormatting>
  <conditionalFormatting sqref="R30">
    <cfRule type="cellIs" dxfId="1041" priority="814" stopIfTrue="1" operator="greaterThan">
      <formula>0</formula>
    </cfRule>
  </conditionalFormatting>
  <conditionalFormatting sqref="Q31">
    <cfRule type="cellIs" dxfId="1040" priority="793" stopIfTrue="1" operator="greaterThan">
      <formula>0</formula>
    </cfRule>
  </conditionalFormatting>
  <conditionalFormatting sqref="N33">
    <cfRule type="cellIs" dxfId="1039" priority="804" stopIfTrue="1" operator="greaterThan">
      <formula>0</formula>
    </cfRule>
  </conditionalFormatting>
  <conditionalFormatting sqref="N33">
    <cfRule type="cellIs" dxfId="1038" priority="803" stopIfTrue="1" operator="greaterThan">
      <formula>0</formula>
    </cfRule>
  </conditionalFormatting>
  <conditionalFormatting sqref="N33">
    <cfRule type="cellIs" dxfId="1037" priority="802" stopIfTrue="1" operator="greaterThan">
      <formula>0</formula>
    </cfRule>
  </conditionalFormatting>
  <conditionalFormatting sqref="C33:L33">
    <cfRule type="cellIs" dxfId="1036" priority="808" stopIfTrue="1" operator="greaterThan">
      <formula>0</formula>
    </cfRule>
  </conditionalFormatting>
  <conditionalFormatting sqref="R33">
    <cfRule type="cellIs" dxfId="1035" priority="806" stopIfTrue="1" operator="greaterThan">
      <formula>0</formula>
    </cfRule>
  </conditionalFormatting>
  <conditionalFormatting sqref="R33">
    <cfRule type="cellIs" dxfId="1034" priority="805" stopIfTrue="1" operator="greaterThan">
      <formula>0</formula>
    </cfRule>
  </conditionalFormatting>
  <conditionalFormatting sqref="N32">
    <cfRule type="cellIs" dxfId="1033" priority="798" stopIfTrue="1" operator="greaterThan">
      <formula>0</formula>
    </cfRule>
  </conditionalFormatting>
  <conditionalFormatting sqref="N32">
    <cfRule type="cellIs" dxfId="1032" priority="797" stopIfTrue="1" operator="greaterThan">
      <formula>0</formula>
    </cfRule>
  </conditionalFormatting>
  <conditionalFormatting sqref="N32">
    <cfRule type="cellIs" dxfId="1031" priority="796" stopIfTrue="1" operator="greaterThan">
      <formula>0</formula>
    </cfRule>
  </conditionalFormatting>
  <conditionalFormatting sqref="Q31">
    <cfRule type="cellIs" dxfId="1030" priority="792" stopIfTrue="1" operator="greaterThan">
      <formula>0</formula>
    </cfRule>
  </conditionalFormatting>
  <conditionalFormatting sqref="C32:L32">
    <cfRule type="cellIs" dxfId="1029" priority="800" stopIfTrue="1" operator="greaterThan">
      <formula>0</formula>
    </cfRule>
  </conditionalFormatting>
  <conditionalFormatting sqref="P34">
    <cfRule type="cellIs" dxfId="1028" priority="791" stopIfTrue="1" operator="greaterThan">
      <formula>0</formula>
    </cfRule>
  </conditionalFormatting>
  <conditionalFormatting sqref="P34">
    <cfRule type="cellIs" dxfId="1027" priority="790" stopIfTrue="1" operator="greaterThan">
      <formula>0</formula>
    </cfRule>
  </conditionalFormatting>
  <conditionalFormatting sqref="N34">
    <cfRule type="cellIs" dxfId="1026" priority="784" stopIfTrue="1" operator="greaterThan">
      <formula>0</formula>
    </cfRule>
  </conditionalFormatting>
  <conditionalFormatting sqref="N34">
    <cfRule type="cellIs" dxfId="1025" priority="783" stopIfTrue="1" operator="greaterThan">
      <formula>0</formula>
    </cfRule>
  </conditionalFormatting>
  <conditionalFormatting sqref="N34">
    <cfRule type="cellIs" dxfId="1024" priority="782" stopIfTrue="1" operator="greaterThan">
      <formula>0</formula>
    </cfRule>
  </conditionalFormatting>
  <conditionalFormatting sqref="P182">
    <cfRule type="cellIs" dxfId="1023" priority="490" stopIfTrue="1" operator="greaterThan">
      <formula>0</formula>
    </cfRule>
  </conditionalFormatting>
  <conditionalFormatting sqref="C34:L34">
    <cfRule type="cellIs" dxfId="1022" priority="788" stopIfTrue="1" operator="greaterThan">
      <formula>0</formula>
    </cfRule>
  </conditionalFormatting>
  <conditionalFormatting sqref="R34">
    <cfRule type="cellIs" dxfId="1021" priority="786" stopIfTrue="1" operator="greaterThan">
      <formula>0</formula>
    </cfRule>
  </conditionalFormatting>
  <conditionalFormatting sqref="R34">
    <cfRule type="cellIs" dxfId="1020" priority="785" stopIfTrue="1" operator="greaterThan">
      <formula>0</formula>
    </cfRule>
  </conditionalFormatting>
  <conditionalFormatting sqref="R32">
    <cfRule type="cellIs" dxfId="1019" priority="780" stopIfTrue="1" operator="greaterThan">
      <formula>0</formula>
    </cfRule>
  </conditionalFormatting>
  <conditionalFormatting sqref="R32">
    <cfRule type="cellIs" dxfId="1018" priority="781" stopIfTrue="1" operator="greaterThan">
      <formula>0</formula>
    </cfRule>
  </conditionalFormatting>
  <conditionalFormatting sqref="P31">
    <cfRule type="cellIs" dxfId="1017" priority="778" stopIfTrue="1" operator="greaterThan">
      <formula>0</formula>
    </cfRule>
  </conditionalFormatting>
  <conditionalFormatting sqref="P31">
    <cfRule type="cellIs" dxfId="1016" priority="779" stopIfTrue="1" operator="greaterThan">
      <formula>0</formula>
    </cfRule>
  </conditionalFormatting>
  <conditionalFormatting sqref="P47">
    <cfRule type="cellIs" dxfId="1015" priority="777" stopIfTrue="1" operator="greaterThan">
      <formula>0</formula>
    </cfRule>
  </conditionalFormatting>
  <conditionalFormatting sqref="C50:K50 P47 C47:L47">
    <cfRule type="cellIs" dxfId="1014" priority="776" stopIfTrue="1" operator="greaterThan">
      <formula>0</formula>
    </cfRule>
  </conditionalFormatting>
  <conditionalFormatting sqref="N50">
    <cfRule type="cellIs" dxfId="1013" priority="773" stopIfTrue="1" operator="greaterThan">
      <formula>0</formula>
    </cfRule>
  </conditionalFormatting>
  <conditionalFormatting sqref="N50">
    <cfRule type="cellIs" dxfId="1012" priority="772" stopIfTrue="1" operator="greaterThan">
      <formula>0</formula>
    </cfRule>
  </conditionalFormatting>
  <conditionalFormatting sqref="N50">
    <cfRule type="cellIs" dxfId="1011" priority="771" stopIfTrue="1" operator="greaterThan">
      <formula>0</formula>
    </cfRule>
  </conditionalFormatting>
  <conditionalFormatting sqref="L50">
    <cfRule type="cellIs" dxfId="1010" priority="769" stopIfTrue="1" operator="greaterThan">
      <formula>0</formula>
    </cfRule>
  </conditionalFormatting>
  <conditionalFormatting sqref="P50">
    <cfRule type="cellIs" dxfId="1009" priority="768" stopIfTrue="1" operator="greaterThan">
      <formula>0</formula>
    </cfRule>
  </conditionalFormatting>
  <conditionalFormatting sqref="P50">
    <cfRule type="cellIs" dxfId="1008" priority="767" stopIfTrue="1" operator="greaterThan">
      <formula>0</formula>
    </cfRule>
  </conditionalFormatting>
  <conditionalFormatting sqref="P185">
    <cfRule type="cellIs" dxfId="1007" priority="472" stopIfTrue="1" operator="greaterThan">
      <formula>0</formula>
    </cfRule>
  </conditionalFormatting>
  <conditionalFormatting sqref="P185">
    <cfRule type="cellIs" dxfId="1006" priority="473" stopIfTrue="1" operator="greaterThan">
      <formula>0</formula>
    </cfRule>
  </conditionalFormatting>
  <conditionalFormatting sqref="R50">
    <cfRule type="cellIs" dxfId="1005" priority="763" stopIfTrue="1" operator="greaterThan">
      <formula>0</formula>
    </cfRule>
  </conditionalFormatting>
  <conditionalFormatting sqref="R50">
    <cfRule type="cellIs" dxfId="1004" priority="764" stopIfTrue="1" operator="greaterThan">
      <formula>0</formula>
    </cfRule>
  </conditionalFormatting>
  <conditionalFormatting sqref="C51 F51:H51 J51:K51">
    <cfRule type="cellIs" dxfId="1003" priority="762" stopIfTrue="1" operator="greaterThan">
      <formula>0</formula>
    </cfRule>
  </conditionalFormatting>
  <conditionalFormatting sqref="N51">
    <cfRule type="cellIs" dxfId="1002" priority="760" stopIfTrue="1" operator="greaterThan">
      <formula>0</formula>
    </cfRule>
  </conditionalFormatting>
  <conditionalFormatting sqref="N51">
    <cfRule type="cellIs" dxfId="1001" priority="759" stopIfTrue="1" operator="greaterThan">
      <formula>0</formula>
    </cfRule>
  </conditionalFormatting>
  <conditionalFormatting sqref="N51">
    <cfRule type="cellIs" dxfId="1000" priority="758" stopIfTrue="1" operator="greaterThan">
      <formula>0</formula>
    </cfRule>
  </conditionalFormatting>
  <conditionalFormatting sqref="L51">
    <cfRule type="cellIs" dxfId="999" priority="756" stopIfTrue="1" operator="greaterThan">
      <formula>0</formula>
    </cfRule>
  </conditionalFormatting>
  <conditionalFormatting sqref="P51">
    <cfRule type="cellIs" dxfId="998" priority="755" stopIfTrue="1" operator="greaterThan">
      <formula>0</formula>
    </cfRule>
  </conditionalFormatting>
  <conditionalFormatting sqref="P51">
    <cfRule type="cellIs" dxfId="997" priority="754" stopIfTrue="1" operator="greaterThan">
      <formula>0</formula>
    </cfRule>
  </conditionalFormatting>
  <conditionalFormatting sqref="C48:E48 G48:H48 L48">
    <cfRule type="cellIs" dxfId="996" priority="750" stopIfTrue="1" operator="greaterThan">
      <formula>0</formula>
    </cfRule>
  </conditionalFormatting>
  <conditionalFormatting sqref="F48">
    <cfRule type="cellIs" dxfId="995" priority="747" stopIfTrue="1" operator="greaterThan">
      <formula>0</formula>
    </cfRule>
  </conditionalFormatting>
  <conditionalFormatting sqref="F48">
    <cfRule type="cellIs" dxfId="994" priority="748" stopIfTrue="1" operator="notEqual">
      <formula>""</formula>
    </cfRule>
  </conditionalFormatting>
  <conditionalFormatting sqref="J48:K48">
    <cfRule type="cellIs" dxfId="993" priority="746" stopIfTrue="1" operator="notEqual">
      <formula>""</formula>
    </cfRule>
  </conditionalFormatting>
  <conditionalFormatting sqref="J48:K48">
    <cfRule type="cellIs" dxfId="992" priority="745" stopIfTrue="1" operator="greaterThan">
      <formula>0</formula>
    </cfRule>
  </conditionalFormatting>
  <conditionalFormatting sqref="F115">
    <cfRule type="cellIs" dxfId="991" priority="604" stopIfTrue="1" operator="greaterThan">
      <formula>0</formula>
    </cfRule>
  </conditionalFormatting>
  <conditionalFormatting sqref="N47">
    <cfRule type="cellIs" dxfId="990" priority="742" stopIfTrue="1" operator="greaterThan">
      <formula>0</formula>
    </cfRule>
  </conditionalFormatting>
  <conditionalFormatting sqref="N47">
    <cfRule type="cellIs" dxfId="989" priority="741" stopIfTrue="1" operator="greaterThan">
      <formula>0</formula>
    </cfRule>
  </conditionalFormatting>
  <conditionalFormatting sqref="N47">
    <cfRule type="cellIs" dxfId="988" priority="740" stopIfTrue="1" operator="greaterThan">
      <formula>0</formula>
    </cfRule>
  </conditionalFormatting>
  <conditionalFormatting sqref="R47">
    <cfRule type="cellIs" dxfId="987" priority="738" stopIfTrue="1" operator="greaterThan">
      <formula>0</formula>
    </cfRule>
  </conditionalFormatting>
  <conditionalFormatting sqref="R47">
    <cfRule type="cellIs" dxfId="986" priority="739" stopIfTrue="1" operator="greaterThan">
      <formula>0</formula>
    </cfRule>
  </conditionalFormatting>
  <conditionalFormatting sqref="I48">
    <cfRule type="cellIs" dxfId="985" priority="737" stopIfTrue="1" operator="greaterThan">
      <formula>0</formula>
    </cfRule>
  </conditionalFormatting>
  <conditionalFormatting sqref="N48">
    <cfRule type="cellIs" dxfId="984" priority="736" stopIfTrue="1" operator="greaterThan">
      <formula>0</formula>
    </cfRule>
  </conditionalFormatting>
  <conditionalFormatting sqref="N48">
    <cfRule type="cellIs" dxfId="983" priority="735" stopIfTrue="1" operator="greaterThan">
      <formula>0</formula>
    </cfRule>
  </conditionalFormatting>
  <conditionalFormatting sqref="N48">
    <cfRule type="cellIs" dxfId="982" priority="734" stopIfTrue="1" operator="greaterThan">
      <formula>0</formula>
    </cfRule>
  </conditionalFormatting>
  <conditionalFormatting sqref="P48">
    <cfRule type="cellIs" dxfId="981" priority="733" stopIfTrue="1" operator="greaterThan">
      <formula>0</formula>
    </cfRule>
  </conditionalFormatting>
  <conditionalFormatting sqref="P48">
    <cfRule type="cellIs" dxfId="980" priority="732" stopIfTrue="1" operator="greaterThan">
      <formula>0</formula>
    </cfRule>
  </conditionalFormatting>
  <conditionalFormatting sqref="R48">
    <cfRule type="cellIs" dxfId="979" priority="730" stopIfTrue="1" operator="greaterThan">
      <formula>0</formula>
    </cfRule>
  </conditionalFormatting>
  <conditionalFormatting sqref="R48">
    <cfRule type="cellIs" dxfId="978" priority="731" stopIfTrue="1" operator="greaterThan">
      <formula>0</formula>
    </cfRule>
  </conditionalFormatting>
  <conditionalFormatting sqref="D51">
    <cfRule type="cellIs" dxfId="977" priority="729" stopIfTrue="1" operator="greaterThan">
      <formula>0</formula>
    </cfRule>
  </conditionalFormatting>
  <conditionalFormatting sqref="E51">
    <cfRule type="cellIs" dxfId="976" priority="728" stopIfTrue="1" operator="greaterThan">
      <formula>0</formula>
    </cfRule>
  </conditionalFormatting>
  <conditionalFormatting sqref="I51">
    <cfRule type="cellIs" dxfId="975" priority="727" stopIfTrue="1" operator="greaterThan">
      <formula>0</formula>
    </cfRule>
  </conditionalFormatting>
  <conditionalFormatting sqref="R51">
    <cfRule type="cellIs" dxfId="974" priority="725" stopIfTrue="1" operator="greaterThan">
      <formula>0</formula>
    </cfRule>
  </conditionalFormatting>
  <conditionalFormatting sqref="R51">
    <cfRule type="cellIs" dxfId="973" priority="726" stopIfTrue="1" operator="greaterThan">
      <formula>0</formula>
    </cfRule>
  </conditionalFormatting>
  <conditionalFormatting sqref="P64">
    <cfRule type="cellIs" dxfId="972" priority="724" stopIfTrue="1" operator="greaterThan">
      <formula>0</formula>
    </cfRule>
  </conditionalFormatting>
  <conditionalFormatting sqref="C67:K67 C64:L64 P64">
    <cfRule type="cellIs" dxfId="971" priority="723" stopIfTrue="1" operator="greaterThan">
      <formula>0</formula>
    </cfRule>
  </conditionalFormatting>
  <conditionalFormatting sqref="J134:L134">
    <cfRule type="cellIs" dxfId="970" priority="591" stopIfTrue="1" operator="greaterThan">
      <formula>0</formula>
    </cfRule>
  </conditionalFormatting>
  <conditionalFormatting sqref="L67">
    <cfRule type="cellIs" dxfId="969" priority="717" stopIfTrue="1" operator="greaterThan">
      <formula>0</formula>
    </cfRule>
  </conditionalFormatting>
  <conditionalFormatting sqref="P67">
    <cfRule type="cellIs" dxfId="968" priority="716" stopIfTrue="1" operator="greaterThan">
      <formula>0</formula>
    </cfRule>
  </conditionalFormatting>
  <conditionalFormatting sqref="P67">
    <cfRule type="cellIs" dxfId="967" priority="715" stopIfTrue="1" operator="greaterThan">
      <formula>0</formula>
    </cfRule>
  </conditionalFormatting>
  <conditionalFormatting sqref="R64">
    <cfRule type="cellIs" dxfId="966" priority="712" stopIfTrue="1" operator="greaterThan">
      <formula>0</formula>
    </cfRule>
  </conditionalFormatting>
  <conditionalFormatting sqref="R64">
    <cfRule type="cellIs" dxfId="965" priority="711" stopIfTrue="1" operator="greaterThan">
      <formula>0</formula>
    </cfRule>
  </conditionalFormatting>
  <conditionalFormatting sqref="Q65">
    <cfRule type="cellIs" dxfId="964" priority="710" stopIfTrue="1" operator="greaterThan">
      <formula>0</formula>
    </cfRule>
  </conditionalFormatting>
  <conditionalFormatting sqref="Q65 C65:M65">
    <cfRule type="cellIs" dxfId="963" priority="709" stopIfTrue="1" operator="greaterThan">
      <formula>0</formula>
    </cfRule>
  </conditionalFormatting>
  <conditionalFormatting sqref="O65">
    <cfRule type="cellIs" dxfId="962" priority="708" stopIfTrue="1" operator="greaterThan">
      <formula>0</formula>
    </cfRule>
  </conditionalFormatting>
  <conditionalFormatting sqref="R65">
    <cfRule type="cellIs" dxfId="961" priority="707" stopIfTrue="1" operator="greaterThan">
      <formula>0</formula>
    </cfRule>
  </conditionalFormatting>
  <conditionalFormatting sqref="R65">
    <cfRule type="cellIs" dxfId="960" priority="706" stopIfTrue="1" operator="greaterThan">
      <formula>0</formula>
    </cfRule>
  </conditionalFormatting>
  <conditionalFormatting sqref="N65">
    <cfRule type="cellIs" dxfId="959" priority="705" stopIfTrue="1" operator="greaterThan">
      <formula>0</formula>
    </cfRule>
  </conditionalFormatting>
  <conditionalFormatting sqref="N65">
    <cfRule type="cellIs" dxfId="958" priority="704" stopIfTrue="1" operator="greaterThan">
      <formula>0</formula>
    </cfRule>
  </conditionalFormatting>
  <conditionalFormatting sqref="N65">
    <cfRule type="cellIs" dxfId="957" priority="703" stopIfTrue="1" operator="greaterThan">
      <formula>0</formula>
    </cfRule>
  </conditionalFormatting>
  <conditionalFormatting sqref="P65">
    <cfRule type="cellIs" dxfId="956" priority="702" stopIfTrue="1" operator="greaterThan">
      <formula>0</formula>
    </cfRule>
  </conditionalFormatting>
  <conditionalFormatting sqref="P65">
    <cfRule type="cellIs" dxfId="955" priority="701" stopIfTrue="1" operator="greaterThan">
      <formula>0</formula>
    </cfRule>
  </conditionalFormatting>
  <conditionalFormatting sqref="P68">
    <cfRule type="cellIs" dxfId="954" priority="688" stopIfTrue="1" operator="greaterThan">
      <formula>0</formula>
    </cfRule>
  </conditionalFormatting>
  <conditionalFormatting sqref="R67">
    <cfRule type="cellIs" dxfId="953" priority="697" stopIfTrue="1" operator="greaterThan">
      <formula>0</formula>
    </cfRule>
  </conditionalFormatting>
  <conditionalFormatting sqref="R67">
    <cfRule type="cellIs" dxfId="952" priority="696" stopIfTrue="1" operator="greaterThan">
      <formula>0</formula>
    </cfRule>
  </conditionalFormatting>
  <conditionalFormatting sqref="P148:P150 P152 R152 R148:R150 Q151">
    <cfRule type="cellIs" dxfId="951" priority="548" stopIfTrue="1" operator="greaterThan">
      <formula>0</formula>
    </cfRule>
  </conditionalFormatting>
  <conditionalFormatting sqref="P148:P150 P152 R152 R148:R150 Q151 C148:L150 C152:L152">
    <cfRule type="cellIs" dxfId="950" priority="547" stopIfTrue="1" operator="greaterThan">
      <formula>0</formula>
    </cfRule>
  </conditionalFormatting>
  <conditionalFormatting sqref="R135">
    <cfRule type="cellIs" dxfId="949" priority="567" stopIfTrue="1" operator="greaterThan">
      <formula>0</formula>
    </cfRule>
  </conditionalFormatting>
  <conditionalFormatting sqref="L69">
    <cfRule type="cellIs" dxfId="948" priority="677" stopIfTrue="1" operator="greaterThan">
      <formula>0</formula>
    </cfRule>
  </conditionalFormatting>
  <conditionalFormatting sqref="P68">
    <cfRule type="cellIs" dxfId="947" priority="689" stopIfTrue="1" operator="greaterThan">
      <formula>0</formula>
    </cfRule>
  </conditionalFormatting>
  <conditionalFormatting sqref="R68">
    <cfRule type="cellIs" dxfId="946" priority="685" stopIfTrue="1" operator="greaterThan">
      <formula>0</formula>
    </cfRule>
  </conditionalFormatting>
  <conditionalFormatting sqref="R68">
    <cfRule type="cellIs" dxfId="945" priority="684" stopIfTrue="1" operator="greaterThan">
      <formula>0</formula>
    </cfRule>
  </conditionalFormatting>
  <conditionalFormatting sqref="C68:K68">
    <cfRule type="cellIs" dxfId="944" priority="695" stopIfTrue="1" operator="greaterThan">
      <formula>0</formula>
    </cfRule>
  </conditionalFormatting>
  <conditionalFormatting sqref="L68">
    <cfRule type="cellIs" dxfId="943" priority="690" stopIfTrue="1" operator="greaterThan">
      <formula>0</formula>
    </cfRule>
  </conditionalFormatting>
  <conditionalFormatting sqref="I69">
    <cfRule type="cellIs" dxfId="942" priority="672" stopIfTrue="1" operator="greaterThan">
      <formula>0</formula>
    </cfRule>
  </conditionalFormatting>
  <conditionalFormatting sqref="C69:H69 J69:K69">
    <cfRule type="cellIs" dxfId="941" priority="683" stopIfTrue="1" operator="greaterThan">
      <formula>0</formula>
    </cfRule>
  </conditionalFormatting>
  <conditionalFormatting sqref="P69">
    <cfRule type="cellIs" dxfId="940" priority="676" stopIfTrue="1" operator="greaterThan">
      <formula>0</formula>
    </cfRule>
  </conditionalFormatting>
  <conditionalFormatting sqref="P69">
    <cfRule type="cellIs" dxfId="939" priority="675" stopIfTrue="1" operator="greaterThan">
      <formula>0</formula>
    </cfRule>
  </conditionalFormatting>
  <conditionalFormatting sqref="J201:K201">
    <cfRule type="cellIs" dxfId="938" priority="384" stopIfTrue="1" operator="greaterThan">
      <formula>0</formula>
    </cfRule>
  </conditionalFormatting>
  <conditionalFormatting sqref="R69">
    <cfRule type="cellIs" dxfId="937" priority="671" stopIfTrue="1" operator="greaterThan">
      <formula>0</formula>
    </cfRule>
  </conditionalFormatting>
  <conditionalFormatting sqref="R69">
    <cfRule type="cellIs" dxfId="936" priority="670" stopIfTrue="1" operator="greaterThan">
      <formula>0</formula>
    </cfRule>
  </conditionalFormatting>
  <conditionalFormatting sqref="P168">
    <cfRule type="cellIs" dxfId="935" priority="540" stopIfTrue="1" operator="greaterThan">
      <formula>0</formula>
    </cfRule>
  </conditionalFormatting>
  <conditionalFormatting sqref="P82">
    <cfRule type="cellIs" dxfId="934" priority="667" stopIfTrue="1" operator="greaterThan">
      <formula>0</formula>
    </cfRule>
  </conditionalFormatting>
  <conditionalFormatting sqref="C85:L86 P82 C101:C102 C82:L82 C115:E115 C99 G115:L115">
    <cfRule type="cellIs" dxfId="933" priority="666" stopIfTrue="1" operator="greaterThan">
      <formula>0</formula>
    </cfRule>
  </conditionalFormatting>
  <conditionalFormatting sqref="C134:L135">
    <cfRule type="cellIs" dxfId="932" priority="552" stopIfTrue="1" operator="greaterThan">
      <formula>0</formula>
    </cfRule>
  </conditionalFormatting>
  <conditionalFormatting sqref="P85:P86">
    <cfRule type="cellIs" dxfId="931" priority="659" stopIfTrue="1" operator="greaterThan">
      <formula>0</formula>
    </cfRule>
  </conditionalFormatting>
  <conditionalFormatting sqref="P85:P86">
    <cfRule type="cellIs" dxfId="930" priority="658" stopIfTrue="1" operator="greaterThan">
      <formula>0</formula>
    </cfRule>
  </conditionalFormatting>
  <conditionalFormatting sqref="R85:R86">
    <cfRule type="cellIs" dxfId="929" priority="652" stopIfTrue="1" operator="greaterThan">
      <formula>0</formula>
    </cfRule>
  </conditionalFormatting>
  <conditionalFormatting sqref="R82">
    <cfRule type="cellIs" dxfId="928" priority="655" stopIfTrue="1" operator="greaterThan">
      <formula>0</formula>
    </cfRule>
  </conditionalFormatting>
  <conditionalFormatting sqref="R82">
    <cfRule type="cellIs" dxfId="927" priority="654" stopIfTrue="1" operator="greaterThan">
      <formula>0</formula>
    </cfRule>
  </conditionalFormatting>
  <conditionalFormatting sqref="R85:R86">
    <cfRule type="cellIs" dxfId="926" priority="653" stopIfTrue="1" operator="greaterThan">
      <formula>0</formula>
    </cfRule>
  </conditionalFormatting>
  <conditionalFormatting sqref="P115">
    <cfRule type="cellIs" dxfId="925" priority="648" stopIfTrue="1" operator="greaterThan">
      <formula>0</formula>
    </cfRule>
  </conditionalFormatting>
  <conditionalFormatting sqref="C117:L118 P115">
    <cfRule type="cellIs" dxfId="924" priority="647" stopIfTrue="1" operator="greaterThan">
      <formula>0</formula>
    </cfRule>
  </conditionalFormatting>
  <conditionalFormatting sqref="P117:P118">
    <cfRule type="cellIs" dxfId="923" priority="640" stopIfTrue="1" operator="greaterThan">
      <formula>0</formula>
    </cfRule>
  </conditionalFormatting>
  <conditionalFormatting sqref="P117:P118">
    <cfRule type="cellIs" dxfId="922" priority="639" stopIfTrue="1" operator="greaterThan">
      <formula>0</formula>
    </cfRule>
  </conditionalFormatting>
  <conditionalFormatting sqref="R117:R118">
    <cfRule type="cellIs" dxfId="921" priority="633" stopIfTrue="1" operator="greaterThan">
      <formula>0</formula>
    </cfRule>
  </conditionalFormatting>
  <conditionalFormatting sqref="R115">
    <cfRule type="cellIs" dxfId="920" priority="636" stopIfTrue="1" operator="greaterThan">
      <formula>0</formula>
    </cfRule>
  </conditionalFormatting>
  <conditionalFormatting sqref="R115">
    <cfRule type="cellIs" dxfId="919" priority="635" stopIfTrue="1" operator="greaterThan">
      <formula>0</formula>
    </cfRule>
  </conditionalFormatting>
  <conditionalFormatting sqref="R117:R118">
    <cfRule type="cellIs" dxfId="918" priority="634" stopIfTrue="1" operator="greaterThan">
      <formula>0</formula>
    </cfRule>
  </conditionalFormatting>
  <conditionalFormatting sqref="P99">
    <cfRule type="cellIs" dxfId="917" priority="629" stopIfTrue="1" operator="greaterThan">
      <formula>0</formula>
    </cfRule>
  </conditionalFormatting>
  <conditionalFormatting sqref="P99">
    <cfRule type="cellIs" dxfId="916" priority="628" stopIfTrue="1" operator="greaterThan">
      <formula>0</formula>
    </cfRule>
  </conditionalFormatting>
  <conditionalFormatting sqref="C83:L83">
    <cfRule type="cellIs" dxfId="915" priority="622" stopIfTrue="1" operator="greaterThan">
      <formula>0</formula>
    </cfRule>
  </conditionalFormatting>
  <conditionalFormatting sqref="R83">
    <cfRule type="cellIs" dxfId="914" priority="620" stopIfTrue="1" operator="greaterThan">
      <formula>0</formula>
    </cfRule>
  </conditionalFormatting>
  <conditionalFormatting sqref="R83">
    <cfRule type="cellIs" dxfId="913" priority="619" stopIfTrue="1" operator="greaterThan">
      <formula>0</formula>
    </cfRule>
  </conditionalFormatting>
  <conditionalFormatting sqref="D101:L102 D99:L99">
    <cfRule type="cellIs" dxfId="912" priority="615" stopIfTrue="1" operator="greaterThan">
      <formula>0</formula>
    </cfRule>
  </conditionalFormatting>
  <conditionalFormatting sqref="R101:R102">
    <cfRule type="cellIs" dxfId="911" priority="610" stopIfTrue="1" operator="greaterThan">
      <formula>0</formula>
    </cfRule>
  </conditionalFormatting>
  <conditionalFormatting sqref="R99">
    <cfRule type="cellIs" dxfId="910" priority="613" stopIfTrue="1" operator="greaterThan">
      <formula>0</formula>
    </cfRule>
  </conditionalFormatting>
  <conditionalFormatting sqref="R99">
    <cfRule type="cellIs" dxfId="909" priority="612" stopIfTrue="1" operator="greaterThan">
      <formula>0</formula>
    </cfRule>
  </conditionalFormatting>
  <conditionalFormatting sqref="R101:R102">
    <cfRule type="cellIs" dxfId="908" priority="611" stopIfTrue="1" operator="greaterThan">
      <formula>0</formula>
    </cfRule>
  </conditionalFormatting>
  <conditionalFormatting sqref="P101">
    <cfRule type="cellIs" dxfId="907" priority="608" stopIfTrue="1" operator="greaterThan">
      <formula>0</formula>
    </cfRule>
  </conditionalFormatting>
  <conditionalFormatting sqref="P101">
    <cfRule type="cellIs" dxfId="906" priority="607" stopIfTrue="1" operator="greaterThan">
      <formula>0</formula>
    </cfRule>
  </conditionalFormatting>
  <conditionalFormatting sqref="P131:P132">
    <cfRule type="cellIs" dxfId="905" priority="603" stopIfTrue="1" operator="greaterThan">
      <formula>0</formula>
    </cfRule>
  </conditionalFormatting>
  <conditionalFormatting sqref="C131:L131 C134:I134 P131:P132">
    <cfRule type="cellIs" dxfId="904" priority="602" stopIfTrue="1" operator="greaterThan">
      <formula>0</formula>
    </cfRule>
  </conditionalFormatting>
  <conditionalFormatting sqref="P134">
    <cfRule type="cellIs" dxfId="903" priority="599" stopIfTrue="1" operator="greaterThan">
      <formula>0</formula>
    </cfRule>
  </conditionalFormatting>
  <conditionalFormatting sqref="P134">
    <cfRule type="cellIs" dxfId="902" priority="598" stopIfTrue="1" operator="greaterThan">
      <formula>0</formula>
    </cfRule>
  </conditionalFormatting>
  <conditionalFormatting sqref="R134">
    <cfRule type="cellIs" dxfId="901" priority="592" stopIfTrue="1" operator="greaterThan">
      <formula>0</formula>
    </cfRule>
  </conditionalFormatting>
  <conditionalFormatting sqref="R131">
    <cfRule type="cellIs" dxfId="900" priority="595" stopIfTrue="1" operator="greaterThan">
      <formula>0</formula>
    </cfRule>
  </conditionalFormatting>
  <conditionalFormatting sqref="R131">
    <cfRule type="cellIs" dxfId="899" priority="594" stopIfTrue="1" operator="greaterThan">
      <formula>0</formula>
    </cfRule>
  </conditionalFormatting>
  <conditionalFormatting sqref="R134">
    <cfRule type="cellIs" dxfId="898" priority="593" stopIfTrue="1" operator="greaterThan">
      <formula>0</formula>
    </cfRule>
  </conditionalFormatting>
  <conditionalFormatting sqref="R184">
    <cfRule type="cellIs" dxfId="897" priority="441" stopIfTrue="1" operator="greaterThan">
      <formula>0</formula>
    </cfRule>
  </conditionalFormatting>
  <conditionalFormatting sqref="R184">
    <cfRule type="cellIs" dxfId="896" priority="440" stopIfTrue="1" operator="greaterThan">
      <formula>0</formula>
    </cfRule>
  </conditionalFormatting>
  <conditionalFormatting sqref="R185">
    <cfRule type="cellIs" dxfId="895" priority="439" stopIfTrue="1" operator="greaterThan">
      <formula>0</formula>
    </cfRule>
  </conditionalFormatting>
  <conditionalFormatting sqref="P198:P199">
    <cfRule type="cellIs" dxfId="894" priority="429" stopIfTrue="1" operator="greaterThan">
      <formula>0</formula>
    </cfRule>
  </conditionalFormatting>
  <conditionalFormatting sqref="Q34">
    <cfRule type="cellIs" dxfId="893" priority="301" stopIfTrue="1" operator="greaterThan">
      <formula>0</formula>
    </cfRule>
  </conditionalFormatting>
  <conditionalFormatting sqref="C132:H132 J132:L132">
    <cfRule type="cellIs" dxfId="892" priority="583" stopIfTrue="1" operator="greaterThan">
      <formula>0</formula>
    </cfRule>
  </conditionalFormatting>
  <conditionalFormatting sqref="Q50:Q51">
    <cfRule type="cellIs" dxfId="891" priority="295" stopIfTrue="1" operator="greaterThan">
      <formula>0</formula>
    </cfRule>
  </conditionalFormatting>
  <conditionalFormatting sqref="Q50:Q51">
    <cfRule type="cellIs" dxfId="890" priority="294" stopIfTrue="1" operator="greaterThan">
      <formula>0</formula>
    </cfRule>
  </conditionalFormatting>
  <conditionalFormatting sqref="Q133">
    <cfRule type="cellIs" dxfId="889" priority="576" stopIfTrue="1" operator="greaterThan">
      <formula>0</formula>
    </cfRule>
  </conditionalFormatting>
  <conditionalFormatting sqref="Q133">
    <cfRule type="cellIs" dxfId="888" priority="575" stopIfTrue="1" operator="greaterThan">
      <formula>0</formula>
    </cfRule>
  </conditionalFormatting>
  <conditionalFormatting sqref="I132">
    <cfRule type="cellIs" dxfId="887" priority="574" stopIfTrue="1" operator="greaterThan">
      <formula>0</formula>
    </cfRule>
  </conditionalFormatting>
  <conditionalFormatting sqref="C135:I135">
    <cfRule type="cellIs" dxfId="886" priority="573" stopIfTrue="1" operator="greaterThan">
      <formula>0</formula>
    </cfRule>
  </conditionalFormatting>
  <conditionalFormatting sqref="P135">
    <cfRule type="cellIs" dxfId="885" priority="571" stopIfTrue="1" operator="greaterThan">
      <formula>0</formula>
    </cfRule>
  </conditionalFormatting>
  <conditionalFormatting sqref="P135">
    <cfRule type="cellIs" dxfId="884" priority="570" stopIfTrue="1" operator="greaterThan">
      <formula>0</formula>
    </cfRule>
  </conditionalFormatting>
  <conditionalFormatting sqref="R135">
    <cfRule type="cellIs" dxfId="883" priority="566" stopIfTrue="1" operator="greaterThan">
      <formula>0</formula>
    </cfRule>
  </conditionalFormatting>
  <conditionalFormatting sqref="J135:L135">
    <cfRule type="cellIs" dxfId="882" priority="565" stopIfTrue="1" operator="greaterThan">
      <formula>0</formula>
    </cfRule>
  </conditionalFormatting>
  <conditionalFormatting sqref="R132">
    <cfRule type="cellIs" dxfId="881" priority="564" stopIfTrue="1" operator="greaterThan">
      <formula>0</formula>
    </cfRule>
  </conditionalFormatting>
  <conditionalFormatting sqref="R132">
    <cfRule type="cellIs" dxfId="880" priority="563" stopIfTrue="1" operator="greaterThan">
      <formula>0</formula>
    </cfRule>
  </conditionalFormatting>
  <conditionalFormatting sqref="C131:L132">
    <cfRule type="cellIs" dxfId="879" priority="559" stopIfTrue="1" operator="greaterThan">
      <formula>0</formula>
    </cfRule>
  </conditionalFormatting>
  <conditionalFormatting sqref="H135">
    <cfRule type="cellIs" dxfId="878" priority="551" stopIfTrue="1" operator="notEqual">
      <formula>""</formula>
    </cfRule>
  </conditionalFormatting>
  <conditionalFormatting sqref="P165:P166">
    <cfRule type="cellIs" dxfId="877" priority="545" stopIfTrue="1" operator="greaterThan">
      <formula>0</formula>
    </cfRule>
  </conditionalFormatting>
  <conditionalFormatting sqref="C165:L165 C168:I168 P165:P166">
    <cfRule type="cellIs" dxfId="876" priority="544" stopIfTrue="1" operator="greaterThan">
      <formula>0</formula>
    </cfRule>
  </conditionalFormatting>
  <conditionalFormatting sqref="P168">
    <cfRule type="cellIs" dxfId="875" priority="541" stopIfTrue="1" operator="greaterThan">
      <formula>0</formula>
    </cfRule>
  </conditionalFormatting>
  <conditionalFormatting sqref="R168">
    <cfRule type="cellIs" dxfId="874" priority="537" stopIfTrue="1" operator="greaterThan">
      <formula>0</formula>
    </cfRule>
  </conditionalFormatting>
  <conditionalFormatting sqref="R165">
    <cfRule type="cellIs" dxfId="873" priority="536" stopIfTrue="1" operator="greaterThan">
      <formula>0</formula>
    </cfRule>
  </conditionalFormatting>
  <conditionalFormatting sqref="R165">
    <cfRule type="cellIs" dxfId="872" priority="535" stopIfTrue="1" operator="greaterThan">
      <formula>0</formula>
    </cfRule>
  </conditionalFormatting>
  <conditionalFormatting sqref="R168">
    <cfRule type="cellIs" dxfId="871" priority="534" stopIfTrue="1" operator="greaterThan">
      <formula>0</formula>
    </cfRule>
  </conditionalFormatting>
  <conditionalFormatting sqref="J168:L168">
    <cfRule type="cellIs" dxfId="870" priority="533" stopIfTrue="1" operator="greaterThan">
      <formula>0</formula>
    </cfRule>
  </conditionalFormatting>
  <conditionalFormatting sqref="C202:L202">
    <cfRule type="cellIs" dxfId="869" priority="376" stopIfTrue="1" operator="greaterThan">
      <formula>0</formula>
    </cfRule>
  </conditionalFormatting>
  <conditionalFormatting sqref="C166:H166 J166:L166">
    <cfRule type="cellIs" dxfId="868" priority="522" stopIfTrue="1" operator="greaterThan">
      <formula>0</formula>
    </cfRule>
  </conditionalFormatting>
  <conditionalFormatting sqref="Q118">
    <cfRule type="cellIs" dxfId="867" priority="249" stopIfTrue="1" operator="greaterThan">
      <formula>0</formula>
    </cfRule>
  </conditionalFormatting>
  <conditionalFormatting sqref="Q118">
    <cfRule type="cellIs" dxfId="866" priority="248" stopIfTrue="1" operator="greaterThan">
      <formula>0</formula>
    </cfRule>
  </conditionalFormatting>
  <conditionalFormatting sqref="Q167">
    <cfRule type="cellIs" dxfId="865" priority="518" stopIfTrue="1" operator="greaterThan">
      <formula>0</formula>
    </cfRule>
  </conditionalFormatting>
  <conditionalFormatting sqref="Q167">
    <cfRule type="cellIs" dxfId="864" priority="517" stopIfTrue="1" operator="greaterThan">
      <formula>0</formula>
    </cfRule>
  </conditionalFormatting>
  <conditionalFormatting sqref="I166">
    <cfRule type="cellIs" dxfId="863" priority="516" stopIfTrue="1" operator="greaterThan">
      <formula>0</formula>
    </cfRule>
  </conditionalFormatting>
  <conditionalFormatting sqref="C169:I169">
    <cfRule type="cellIs" dxfId="862" priority="515" stopIfTrue="1" operator="greaterThan">
      <formula>0</formula>
    </cfRule>
  </conditionalFormatting>
  <conditionalFormatting sqref="O169">
    <cfRule type="cellIs" dxfId="861" priority="514" stopIfTrue="1" operator="greaterThan">
      <formula>0</formula>
    </cfRule>
  </conditionalFormatting>
  <conditionalFormatting sqref="P169">
    <cfRule type="cellIs" dxfId="860" priority="513" stopIfTrue="1" operator="greaterThan">
      <formula>0</formula>
    </cfRule>
  </conditionalFormatting>
  <conditionalFormatting sqref="P169">
    <cfRule type="cellIs" dxfId="859" priority="512" stopIfTrue="1" operator="greaterThan">
      <formula>0</formula>
    </cfRule>
  </conditionalFormatting>
  <conditionalFormatting sqref="Q134">
    <cfRule type="cellIs" dxfId="858" priority="242" stopIfTrue="1" operator="greaterThan">
      <formula>0</formula>
    </cfRule>
  </conditionalFormatting>
  <conditionalFormatting sqref="Q135">
    <cfRule type="cellIs" dxfId="857" priority="241" stopIfTrue="1" operator="greaterThan">
      <formula>0</formula>
    </cfRule>
  </conditionalFormatting>
  <conditionalFormatting sqref="R169">
    <cfRule type="cellIs" dxfId="856" priority="509" stopIfTrue="1" operator="greaterThan">
      <formula>0</formula>
    </cfRule>
  </conditionalFormatting>
  <conditionalFormatting sqref="R169">
    <cfRule type="cellIs" dxfId="855" priority="508" stopIfTrue="1" operator="greaterThan">
      <formula>0</formula>
    </cfRule>
  </conditionalFormatting>
  <conditionalFormatting sqref="J169:L169">
    <cfRule type="cellIs" dxfId="854" priority="507" stopIfTrue="1" operator="greaterThan">
      <formula>0</formula>
    </cfRule>
  </conditionalFormatting>
  <conditionalFormatting sqref="R166">
    <cfRule type="cellIs" dxfId="853" priority="506" stopIfTrue="1" operator="greaterThan">
      <formula>0</formula>
    </cfRule>
  </conditionalFormatting>
  <conditionalFormatting sqref="R166">
    <cfRule type="cellIs" dxfId="852" priority="505" stopIfTrue="1" operator="greaterThan">
      <formula>0</formula>
    </cfRule>
  </conditionalFormatting>
  <conditionalFormatting sqref="C165:L166">
    <cfRule type="cellIs" dxfId="851" priority="501" stopIfTrue="1" operator="greaterThan">
      <formula>0</formula>
    </cfRule>
  </conditionalFormatting>
  <conditionalFormatting sqref="R199">
    <cfRule type="cellIs" dxfId="850" priority="346" stopIfTrue="1" operator="greaterThan">
      <formula>0</formula>
    </cfRule>
  </conditionalFormatting>
  <conditionalFormatting sqref="R199">
    <cfRule type="cellIs" dxfId="849" priority="345" stopIfTrue="1" operator="greaterThan">
      <formula>0</formula>
    </cfRule>
  </conditionalFormatting>
  <conditionalFormatting sqref="C168:L169">
    <cfRule type="cellIs" dxfId="848" priority="494" stopIfTrue="1" operator="greaterThan">
      <formula>0</formula>
    </cfRule>
  </conditionalFormatting>
  <conditionalFormatting sqref="H169">
    <cfRule type="cellIs" dxfId="847" priority="493" stopIfTrue="1" operator="notEqual">
      <formula>""</formula>
    </cfRule>
  </conditionalFormatting>
  <conditionalFormatting sqref="Q182">
    <cfRule type="cellIs" dxfId="846" priority="223" stopIfTrue="1" operator="greaterThan">
      <formula>0</formula>
    </cfRule>
  </conditionalFormatting>
  <conditionalFormatting sqref="Q182">
    <cfRule type="cellIs" dxfId="845" priority="222" stopIfTrue="1" operator="greaterThan">
      <formula>0</formula>
    </cfRule>
  </conditionalFormatting>
  <conditionalFormatting sqref="C182:L182 P182 C185:K185 C184:I184">
    <cfRule type="cellIs" dxfId="844" priority="489" stopIfTrue="1" operator="greaterThan">
      <formula>0</formula>
    </cfRule>
  </conditionalFormatting>
  <conditionalFormatting sqref="O182">
    <cfRule type="cellIs" dxfId="843" priority="488" stopIfTrue="1" operator="greaterThan">
      <formula>0</formula>
    </cfRule>
  </conditionalFormatting>
  <conditionalFormatting sqref="L185">
    <cfRule type="cellIs" dxfId="842" priority="483" stopIfTrue="1" operator="greaterThan">
      <formula>0</formula>
    </cfRule>
  </conditionalFormatting>
  <conditionalFormatting sqref="P184">
    <cfRule type="cellIs" dxfId="841" priority="482" stopIfTrue="1" operator="greaterThan">
      <formula>0</formula>
    </cfRule>
  </conditionalFormatting>
  <conditionalFormatting sqref="P184">
    <cfRule type="cellIs" dxfId="840" priority="481" stopIfTrue="1" operator="greaterThan">
      <formula>0</formula>
    </cfRule>
  </conditionalFormatting>
  <conditionalFormatting sqref="R184:R185">
    <cfRule type="cellIs" dxfId="839" priority="475" stopIfTrue="1" operator="greaterThan">
      <formula>0</formula>
    </cfRule>
  </conditionalFormatting>
  <conditionalFormatting sqref="R182">
    <cfRule type="cellIs" dxfId="838" priority="478" stopIfTrue="1" operator="greaterThan">
      <formula>0</formula>
    </cfRule>
  </conditionalFormatting>
  <conditionalFormatting sqref="R182">
    <cfRule type="cellIs" dxfId="837" priority="477" stopIfTrue="1" operator="greaterThan">
      <formula>0</formula>
    </cfRule>
  </conditionalFormatting>
  <conditionalFormatting sqref="R184:R185">
    <cfRule type="cellIs" dxfId="836" priority="476" stopIfTrue="1" operator="greaterThan">
      <formula>0</formula>
    </cfRule>
  </conditionalFormatting>
  <conditionalFormatting sqref="J184:L184">
    <cfRule type="cellIs" dxfId="835" priority="474" stopIfTrue="1" operator="greaterThan">
      <formula>0</formula>
    </cfRule>
  </conditionalFormatting>
  <conditionalFormatting sqref="Q17">
    <cfRule type="cellIs" dxfId="834" priority="307" stopIfTrue="1" operator="greaterThan">
      <formula>0</formula>
    </cfRule>
  </conditionalFormatting>
  <conditionalFormatting sqref="Q17">
    <cfRule type="cellIs" dxfId="833" priority="306" stopIfTrue="1" operator="greaterThan">
      <formula>0</formula>
    </cfRule>
  </conditionalFormatting>
  <conditionalFormatting sqref="Q30">
    <cfRule type="cellIs" dxfId="832" priority="305" stopIfTrue="1" operator="greaterThan">
      <formula>0</formula>
    </cfRule>
  </conditionalFormatting>
  <conditionalFormatting sqref="C182:K182">
    <cfRule type="cellIs" dxfId="831" priority="462" stopIfTrue="1" operator="greaterThan">
      <formula>0</formula>
    </cfRule>
  </conditionalFormatting>
  <conditionalFormatting sqref="O182">
    <cfRule type="cellIs" dxfId="830" priority="457" stopIfTrue="1" operator="greaterThan">
      <formula>0</formula>
    </cfRule>
  </conditionalFormatting>
  <conditionalFormatting sqref="O182">
    <cfRule type="cellIs" dxfId="829" priority="453" stopIfTrue="1" operator="greaterThan">
      <formula>0</formula>
    </cfRule>
  </conditionalFormatting>
  <conditionalFormatting sqref="O182">
    <cfRule type="cellIs" dxfId="828" priority="452" stopIfTrue="1" operator="greaterThan">
      <formula>0</formula>
    </cfRule>
  </conditionalFormatting>
  <conditionalFormatting sqref="O182">
    <cfRule type="cellIs" dxfId="827" priority="451" stopIfTrue="1" operator="greaterThan">
      <formula>0</formula>
    </cfRule>
  </conditionalFormatting>
  <conditionalFormatting sqref="O182">
    <cfRule type="cellIs" dxfId="826" priority="450" stopIfTrue="1" operator="greaterThan">
      <formula>0</formula>
    </cfRule>
  </conditionalFormatting>
  <conditionalFormatting sqref="O182">
    <cfRule type="cellIs" dxfId="825" priority="449" stopIfTrue="1" operator="greaterThan">
      <formula>0</formula>
    </cfRule>
  </conditionalFormatting>
  <conditionalFormatting sqref="O182">
    <cfRule type="cellIs" dxfId="824" priority="448" stopIfTrue="1" operator="greaterThan">
      <formula>0</formula>
    </cfRule>
  </conditionalFormatting>
  <conditionalFormatting sqref="C184:K184">
    <cfRule type="cellIs" dxfId="823" priority="447" stopIfTrue="1" operator="greaterThan">
      <formula>0</formula>
    </cfRule>
  </conditionalFormatting>
  <conditionalFormatting sqref="J184:K184">
    <cfRule type="cellIs" dxfId="822" priority="446" stopIfTrue="1" operator="greaterThan">
      <formula>0</formula>
    </cfRule>
  </conditionalFormatting>
  <conditionalFormatting sqref="J184:K184">
    <cfRule type="cellIs" dxfId="821" priority="445" stopIfTrue="1" operator="greaterThan">
      <formula>0</formula>
    </cfRule>
  </conditionalFormatting>
  <conditionalFormatting sqref="Q85:Q86">
    <cfRule type="cellIs" dxfId="820" priority="286" stopIfTrue="1" operator="greaterThan">
      <formula>0</formula>
    </cfRule>
  </conditionalFormatting>
  <conditionalFormatting sqref="R182">
    <cfRule type="cellIs" dxfId="819" priority="443" stopIfTrue="1" operator="greaterThan">
      <formula>0</formula>
    </cfRule>
  </conditionalFormatting>
  <conditionalFormatting sqref="R182">
    <cfRule type="cellIs" dxfId="818" priority="442" stopIfTrue="1" operator="greaterThan">
      <formula>0</formula>
    </cfRule>
  </conditionalFormatting>
  <conditionalFormatting sqref="R185">
    <cfRule type="cellIs" dxfId="817" priority="438" stopIfTrue="1" operator="greaterThan">
      <formula>0</formula>
    </cfRule>
  </conditionalFormatting>
  <conditionalFormatting sqref="C185:L185">
    <cfRule type="cellIs" dxfId="816" priority="437" stopIfTrue="1" operator="greaterThan">
      <formula>0</formula>
    </cfRule>
  </conditionalFormatting>
  <conditionalFormatting sqref="C201:I201 C202:K202 C198:L199 P198:P199">
    <cfRule type="cellIs" dxfId="815" priority="428" stopIfTrue="1" operator="greaterThan">
      <formula>0</formula>
    </cfRule>
  </conditionalFormatting>
  <conditionalFormatting sqref="L202">
    <cfRule type="cellIs" dxfId="814" priority="422" stopIfTrue="1" operator="greaterThan">
      <formula>0</formula>
    </cfRule>
  </conditionalFormatting>
  <conditionalFormatting sqref="P201">
    <cfRule type="cellIs" dxfId="813" priority="421" stopIfTrue="1" operator="greaterThan">
      <formula>0</formula>
    </cfRule>
  </conditionalFormatting>
  <conditionalFormatting sqref="P201">
    <cfRule type="cellIs" dxfId="812" priority="420" stopIfTrue="1" operator="greaterThan">
      <formula>0</formula>
    </cfRule>
  </conditionalFormatting>
  <conditionalFormatting sqref="R201:R202">
    <cfRule type="cellIs" dxfId="811" priority="417" stopIfTrue="1" operator="greaterThan">
      <formula>0</formula>
    </cfRule>
  </conditionalFormatting>
  <conditionalFormatting sqref="R198:R199">
    <cfRule type="cellIs" dxfId="810" priority="416" stopIfTrue="1" operator="greaterThan">
      <formula>0</formula>
    </cfRule>
  </conditionalFormatting>
  <conditionalFormatting sqref="R198:R199">
    <cfRule type="cellIs" dxfId="809" priority="415" stopIfTrue="1" operator="greaterThan">
      <formula>0</formula>
    </cfRule>
  </conditionalFormatting>
  <conditionalFormatting sqref="R201:R202">
    <cfRule type="cellIs" dxfId="808" priority="414" stopIfTrue="1" operator="greaterThan">
      <formula>0</formula>
    </cfRule>
  </conditionalFormatting>
  <conditionalFormatting sqref="J201:L201">
    <cfRule type="cellIs" dxfId="807" priority="413" stopIfTrue="1" operator="greaterThan">
      <formula>0</formula>
    </cfRule>
  </conditionalFormatting>
  <conditionalFormatting sqref="P202">
    <cfRule type="cellIs" dxfId="806" priority="412" stopIfTrue="1" operator="greaterThan">
      <formula>0</formula>
    </cfRule>
  </conditionalFormatting>
  <conditionalFormatting sqref="P202">
    <cfRule type="cellIs" dxfId="805" priority="411" stopIfTrue="1" operator="greaterThan">
      <formula>0</formula>
    </cfRule>
  </conditionalFormatting>
  <conditionalFormatting sqref="C198:K199">
    <cfRule type="cellIs" dxfId="804" priority="401" stopIfTrue="1" operator="greaterThan">
      <formula>0</formula>
    </cfRule>
  </conditionalFormatting>
  <conditionalFormatting sqref="N117">
    <cfRule type="cellIs" dxfId="803" priority="88" stopIfTrue="1" operator="greaterThan">
      <formula>0</formula>
    </cfRule>
  </conditionalFormatting>
  <conditionalFormatting sqref="M118">
    <cfRule type="cellIs" dxfId="802" priority="87" stopIfTrue="1" operator="greaterThan">
      <formula>0</formula>
    </cfRule>
  </conditionalFormatting>
  <conditionalFormatting sqref="N118">
    <cfRule type="cellIs" dxfId="801" priority="86" stopIfTrue="1" operator="greaterThan">
      <formula>0</formula>
    </cfRule>
  </conditionalFormatting>
  <conditionalFormatting sqref="N131">
    <cfRule type="cellIs" dxfId="800" priority="81" stopIfTrue="1" operator="greaterThan">
      <formula>0</formula>
    </cfRule>
  </conditionalFormatting>
  <conditionalFormatting sqref="N131">
    <cfRule type="cellIs" dxfId="799" priority="80" stopIfTrue="1" operator="greaterThan">
      <formula>0</formula>
    </cfRule>
  </conditionalFormatting>
  <conditionalFormatting sqref="M132">
    <cfRule type="cellIs" dxfId="798" priority="79" stopIfTrue="1" operator="greaterThan">
      <formula>0</formula>
    </cfRule>
  </conditionalFormatting>
  <conditionalFormatting sqref="N132">
    <cfRule type="cellIs" dxfId="797" priority="78" stopIfTrue="1" operator="greaterThan">
      <formula>0</formula>
    </cfRule>
  </conditionalFormatting>
  <conditionalFormatting sqref="N132">
    <cfRule type="cellIs" dxfId="796" priority="76" stopIfTrue="1" operator="greaterThan">
      <formula>0</formula>
    </cfRule>
  </conditionalFormatting>
  <conditionalFormatting sqref="M134">
    <cfRule type="cellIs" dxfId="795" priority="75" stopIfTrue="1" operator="greaterThan">
      <formula>0</formula>
    </cfRule>
  </conditionalFormatting>
  <conditionalFormatting sqref="N134">
    <cfRule type="cellIs" dxfId="794" priority="74" stopIfTrue="1" operator="greaterThan">
      <formula>0</formula>
    </cfRule>
  </conditionalFormatting>
  <conditionalFormatting sqref="C201:K201 I202">
    <cfRule type="cellIs" dxfId="793" priority="386" stopIfTrue="1" operator="greaterThan">
      <formula>0</formula>
    </cfRule>
  </conditionalFormatting>
  <conditionalFormatting sqref="J201:K201">
    <cfRule type="cellIs" dxfId="792" priority="385" stopIfTrue="1" operator="greaterThan">
      <formula>0</formula>
    </cfRule>
  </conditionalFormatting>
  <conditionalFormatting sqref="R198:R199">
    <cfRule type="cellIs" dxfId="791" priority="382" stopIfTrue="1" operator="greaterThan">
      <formula>0</formula>
    </cfRule>
  </conditionalFormatting>
  <conditionalFormatting sqref="R198:R199">
    <cfRule type="cellIs" dxfId="790" priority="381" stopIfTrue="1" operator="greaterThan">
      <formula>0</formula>
    </cfRule>
  </conditionalFormatting>
  <conditionalFormatting sqref="R201">
    <cfRule type="cellIs" dxfId="789" priority="380" stopIfTrue="1" operator="greaterThan">
      <formula>0</formula>
    </cfRule>
  </conditionalFormatting>
  <conditionalFormatting sqref="R201">
    <cfRule type="cellIs" dxfId="788" priority="379" stopIfTrue="1" operator="greaterThan">
      <formula>0</formula>
    </cfRule>
  </conditionalFormatting>
  <conditionalFormatting sqref="R202">
    <cfRule type="cellIs" dxfId="787" priority="378" stopIfTrue="1" operator="greaterThan">
      <formula>0</formula>
    </cfRule>
  </conditionalFormatting>
  <conditionalFormatting sqref="R202">
    <cfRule type="cellIs" dxfId="786" priority="377" stopIfTrue="1" operator="greaterThan">
      <formula>0</formula>
    </cfRule>
  </conditionalFormatting>
  <conditionalFormatting sqref="O47">
    <cfRule type="cellIs" dxfId="785" priority="201" stopIfTrue="1" operator="greaterThan">
      <formula>0</formula>
    </cfRule>
  </conditionalFormatting>
  <conditionalFormatting sqref="J201:L201">
    <cfRule type="cellIs" dxfId="784" priority="367" stopIfTrue="1" operator="greaterThan">
      <formula>0</formula>
    </cfRule>
  </conditionalFormatting>
  <conditionalFormatting sqref="J201:K201">
    <cfRule type="cellIs" dxfId="783" priority="366" stopIfTrue="1" operator="greaterThan">
      <formula>0</formula>
    </cfRule>
  </conditionalFormatting>
  <conditionalFormatting sqref="M168">
    <cfRule type="cellIs" dxfId="782" priority="42" stopIfTrue="1" operator="greaterThan">
      <formula>0</formula>
    </cfRule>
  </conditionalFormatting>
  <conditionalFormatting sqref="N168">
    <cfRule type="cellIs" dxfId="781" priority="41" stopIfTrue="1" operator="greaterThan">
      <formula>0</formula>
    </cfRule>
  </conditionalFormatting>
  <conditionalFormatting sqref="N168">
    <cfRule type="cellIs" dxfId="780" priority="40" stopIfTrue="1" operator="greaterThan">
      <formula>0</formula>
    </cfRule>
  </conditionalFormatting>
  <conditionalFormatting sqref="N168">
    <cfRule type="cellIs" dxfId="779" priority="39" stopIfTrue="1" operator="greaterThan">
      <formula>0</formula>
    </cfRule>
  </conditionalFormatting>
  <conditionalFormatting sqref="O69">
    <cfRule type="cellIs" dxfId="778" priority="194" stopIfTrue="1" operator="greaterThan">
      <formula>0</formula>
    </cfRule>
  </conditionalFormatting>
  <conditionalFormatting sqref="P199">
    <cfRule type="cellIs" dxfId="777" priority="360" stopIfTrue="1" operator="greaterThan">
      <formula>0</formula>
    </cfRule>
  </conditionalFormatting>
  <conditionalFormatting sqref="P199">
    <cfRule type="cellIs" dxfId="776" priority="359" stopIfTrue="1" operator="greaterThan">
      <formula>0</formula>
    </cfRule>
  </conditionalFormatting>
  <conditionalFormatting sqref="R199">
    <cfRule type="cellIs" dxfId="775" priority="356" stopIfTrue="1" operator="greaterThan">
      <formula>0</formula>
    </cfRule>
  </conditionalFormatting>
  <conditionalFormatting sqref="R199">
    <cfRule type="cellIs" dxfId="774" priority="355" stopIfTrue="1" operator="greaterThan">
      <formula>0</formula>
    </cfRule>
  </conditionalFormatting>
  <conditionalFormatting sqref="J199:L199">
    <cfRule type="cellIs" dxfId="773" priority="354" stopIfTrue="1" operator="greaterThan">
      <formula>0</formula>
    </cfRule>
  </conditionalFormatting>
  <conditionalFormatting sqref="C199:K199">
    <cfRule type="cellIs" dxfId="772" priority="350" stopIfTrue="1" operator="greaterThan">
      <formula>0</formula>
    </cfRule>
  </conditionalFormatting>
  <conditionalFormatting sqref="J199:K199">
    <cfRule type="cellIs" dxfId="771" priority="349" stopIfTrue="1" operator="greaterThan">
      <formula>0</formula>
    </cfRule>
  </conditionalFormatting>
  <conditionalFormatting sqref="J199:K199">
    <cfRule type="cellIs" dxfId="770" priority="348" stopIfTrue="1" operator="greaterThan">
      <formula>0</formula>
    </cfRule>
  </conditionalFormatting>
  <conditionalFormatting sqref="N184">
    <cfRule type="cellIs" dxfId="769" priority="28" stopIfTrue="1" operator="greaterThan">
      <formula>0</formula>
    </cfRule>
  </conditionalFormatting>
  <conditionalFormatting sqref="N185">
    <cfRule type="cellIs" dxfId="768" priority="25" stopIfTrue="1" operator="greaterThan">
      <formula>0</formula>
    </cfRule>
  </conditionalFormatting>
  <conditionalFormatting sqref="N185">
    <cfRule type="cellIs" dxfId="767" priority="24" stopIfTrue="1" operator="greaterThan">
      <formula>0</formula>
    </cfRule>
  </conditionalFormatting>
  <conditionalFormatting sqref="N185">
    <cfRule type="cellIs" dxfId="766" priority="23" stopIfTrue="1" operator="greaterThan">
      <formula>0</formula>
    </cfRule>
  </conditionalFormatting>
  <conditionalFormatting sqref="M198">
    <cfRule type="cellIs" dxfId="765" priority="22" stopIfTrue="1" operator="greaterThan">
      <formula>0</formula>
    </cfRule>
  </conditionalFormatting>
  <conditionalFormatting sqref="N198">
    <cfRule type="cellIs" dxfId="764" priority="21" stopIfTrue="1" operator="greaterThan">
      <formula>0</formula>
    </cfRule>
  </conditionalFormatting>
  <conditionalFormatting sqref="N198">
    <cfRule type="cellIs" dxfId="763" priority="20" stopIfTrue="1" operator="greaterThan">
      <formula>0</formula>
    </cfRule>
  </conditionalFormatting>
  <conditionalFormatting sqref="N198">
    <cfRule type="cellIs" dxfId="762" priority="19" stopIfTrue="1" operator="greaterThan">
      <formula>0</formula>
    </cfRule>
  </conditionalFormatting>
  <conditionalFormatting sqref="J199:L199">
    <cfRule type="cellIs" dxfId="761" priority="337" stopIfTrue="1" operator="greaterThan">
      <formula>0</formula>
    </cfRule>
  </conditionalFormatting>
  <conditionalFormatting sqref="J199:K199">
    <cfRule type="cellIs" dxfId="760" priority="336" stopIfTrue="1" operator="greaterThan">
      <formula>0</formula>
    </cfRule>
  </conditionalFormatting>
  <conditionalFormatting sqref="N199">
    <cfRule type="cellIs" dxfId="759" priority="16" stopIfTrue="1" operator="greaterThan">
      <formula>0</formula>
    </cfRule>
  </conditionalFormatting>
  <conditionalFormatting sqref="N199">
    <cfRule type="cellIs" dxfId="758" priority="15" stopIfTrue="1" operator="greaterThan">
      <formula>0</formula>
    </cfRule>
  </conditionalFormatting>
  <conditionalFormatting sqref="M201">
    <cfRule type="cellIs" dxfId="757" priority="14" stopIfTrue="1" operator="greaterThan">
      <formula>0</formula>
    </cfRule>
  </conditionalFormatting>
  <conditionalFormatting sqref="N201">
    <cfRule type="cellIs" dxfId="756" priority="13" stopIfTrue="1" operator="greaterThan">
      <formula>0</formula>
    </cfRule>
  </conditionalFormatting>
  <conditionalFormatting sqref="J202">
    <cfRule type="cellIs" dxfId="755" priority="331" stopIfTrue="1" operator="greaterThan">
      <formula>0</formula>
    </cfRule>
  </conditionalFormatting>
  <conditionalFormatting sqref="J202">
    <cfRule type="cellIs" dxfId="754" priority="330" stopIfTrue="1" operator="greaterThan">
      <formula>0</formula>
    </cfRule>
  </conditionalFormatting>
  <conditionalFormatting sqref="J202">
    <cfRule type="cellIs" dxfId="753" priority="329" stopIfTrue="1" operator="greaterThan">
      <formula>0</formula>
    </cfRule>
  </conditionalFormatting>
  <conditionalFormatting sqref="J202">
    <cfRule type="cellIs" dxfId="752" priority="328" stopIfTrue="1" operator="greaterThan">
      <formula>0</formula>
    </cfRule>
  </conditionalFormatting>
  <conditionalFormatting sqref="J202">
    <cfRule type="cellIs" dxfId="751" priority="327" stopIfTrue="1" operator="greaterThan">
      <formula>0</formula>
    </cfRule>
  </conditionalFormatting>
  <conditionalFormatting sqref="J202">
    <cfRule type="cellIs" dxfId="750" priority="326" stopIfTrue="1" operator="greaterThan">
      <formula>0</formula>
    </cfRule>
  </conditionalFormatting>
  <conditionalFormatting sqref="Q30">
    <cfRule type="cellIs" dxfId="749" priority="304" stopIfTrue="1" operator="greaterThan">
      <formula>0</formula>
    </cfRule>
  </conditionalFormatting>
  <conditionalFormatting sqref="Q32">
    <cfRule type="cellIs" dxfId="748" priority="303" stopIfTrue="1" operator="greaterThan">
      <formula>0</formula>
    </cfRule>
  </conditionalFormatting>
  <conditionalFormatting sqref="Q32">
    <cfRule type="cellIs" dxfId="747" priority="302" stopIfTrue="1" operator="greaterThan">
      <formula>0</formula>
    </cfRule>
  </conditionalFormatting>
  <conditionalFormatting sqref="N101">
    <cfRule type="cellIs" dxfId="746" priority="102" stopIfTrue="1" operator="greaterThan">
      <formula>0</formula>
    </cfRule>
  </conditionalFormatting>
  <conditionalFormatting sqref="N101">
    <cfRule type="cellIs" dxfId="745" priority="101" stopIfTrue="1" operator="greaterThan">
      <formula>0</formula>
    </cfRule>
  </conditionalFormatting>
  <conditionalFormatting sqref="N101">
    <cfRule type="cellIs" dxfId="744" priority="100" stopIfTrue="1" operator="greaterThan">
      <formula>0</formula>
    </cfRule>
  </conditionalFormatting>
  <conditionalFormatting sqref="M102">
    <cfRule type="cellIs" dxfId="743" priority="99" stopIfTrue="1" operator="greaterThan">
      <formula>0</formula>
    </cfRule>
  </conditionalFormatting>
  <conditionalFormatting sqref="N202">
    <cfRule type="cellIs" dxfId="742" priority="3" stopIfTrue="1" operator="greaterThan">
      <formula>0</formula>
    </cfRule>
  </conditionalFormatting>
  <conditionalFormatting sqref="Q34">
    <cfRule type="cellIs" dxfId="741" priority="300" stopIfTrue="1" operator="greaterThan">
      <formula>0</formula>
    </cfRule>
  </conditionalFormatting>
  <conditionalFormatting sqref="Q33">
    <cfRule type="cellIs" dxfId="740" priority="299" stopIfTrue="1" operator="greaterThan">
      <formula>0</formula>
    </cfRule>
  </conditionalFormatting>
  <conditionalFormatting sqref="Q33">
    <cfRule type="cellIs" dxfId="739" priority="298" stopIfTrue="1" operator="greaterThan">
      <formula>0</formula>
    </cfRule>
  </conditionalFormatting>
  <conditionalFormatting sqref="Q47:Q48">
    <cfRule type="cellIs" dxfId="738" priority="297" stopIfTrue="1" operator="greaterThan">
      <formula>0</formula>
    </cfRule>
  </conditionalFormatting>
  <conditionalFormatting sqref="Q47:Q48">
    <cfRule type="cellIs" dxfId="737" priority="296" stopIfTrue="1" operator="greaterThan">
      <formula>0</formula>
    </cfRule>
  </conditionalFormatting>
  <conditionalFormatting sqref="Q64">
    <cfRule type="cellIs" dxfId="736" priority="293" stopIfTrue="1" operator="greaterThan">
      <formula>0</formula>
    </cfRule>
  </conditionalFormatting>
  <conditionalFormatting sqref="Q64">
    <cfRule type="cellIs" dxfId="735" priority="292" stopIfTrue="1" operator="greaterThan">
      <formula>0</formula>
    </cfRule>
  </conditionalFormatting>
  <conditionalFormatting sqref="Q67:Q69">
    <cfRule type="cellIs" dxfId="734" priority="291" stopIfTrue="1" operator="greaterThan">
      <formula>0</formula>
    </cfRule>
  </conditionalFormatting>
  <conditionalFormatting sqref="Q67:Q69">
    <cfRule type="cellIs" dxfId="733" priority="290" stopIfTrue="1" operator="greaterThan">
      <formula>0</formula>
    </cfRule>
  </conditionalFormatting>
  <conditionalFormatting sqref="Q82:Q83">
    <cfRule type="cellIs" dxfId="732" priority="289" stopIfTrue="1" operator="greaterThan">
      <formula>0</formula>
    </cfRule>
  </conditionalFormatting>
  <conditionalFormatting sqref="Q82:Q83">
    <cfRule type="cellIs" dxfId="731" priority="288" stopIfTrue="1" operator="greaterThan">
      <formula>0</formula>
    </cfRule>
  </conditionalFormatting>
  <conditionalFormatting sqref="Q85:Q86">
    <cfRule type="cellIs" dxfId="730" priority="287" stopIfTrue="1" operator="greaterThan">
      <formula>0</formula>
    </cfRule>
  </conditionalFormatting>
  <conditionalFormatting sqref="Q99">
    <cfRule type="cellIs" dxfId="729" priority="259" stopIfTrue="1" operator="greaterThan">
      <formula>0</formula>
    </cfRule>
  </conditionalFormatting>
  <conditionalFormatting sqref="Q99">
    <cfRule type="cellIs" dxfId="728" priority="258" stopIfTrue="1" operator="greaterThan">
      <formula>0</formula>
    </cfRule>
  </conditionalFormatting>
  <conditionalFormatting sqref="Q101">
    <cfRule type="cellIs" dxfId="727" priority="257" stopIfTrue="1" operator="greaterThan">
      <formula>0</formula>
    </cfRule>
  </conditionalFormatting>
  <conditionalFormatting sqref="Q101">
    <cfRule type="cellIs" dxfId="726" priority="256" stopIfTrue="1" operator="greaterThan">
      <formula>0</formula>
    </cfRule>
  </conditionalFormatting>
  <conditionalFormatting sqref="Q102">
    <cfRule type="cellIs" dxfId="725" priority="255" stopIfTrue="1" operator="greaterThan">
      <formula>0</formula>
    </cfRule>
  </conditionalFormatting>
  <conditionalFormatting sqref="Q102">
    <cfRule type="cellIs" dxfId="724" priority="254" stopIfTrue="1" operator="greaterThan">
      <formula>0</formula>
    </cfRule>
  </conditionalFormatting>
  <conditionalFormatting sqref="Q115">
    <cfRule type="cellIs" dxfId="723" priority="253" stopIfTrue="1" operator="greaterThan">
      <formula>0</formula>
    </cfRule>
  </conditionalFormatting>
  <conditionalFormatting sqref="Q115">
    <cfRule type="cellIs" dxfId="722" priority="252" stopIfTrue="1" operator="greaterThan">
      <formula>0</formula>
    </cfRule>
  </conditionalFormatting>
  <conditionalFormatting sqref="Q117">
    <cfRule type="cellIs" dxfId="721" priority="251" stopIfTrue="1" operator="greaterThan">
      <formula>0</formula>
    </cfRule>
  </conditionalFormatting>
  <conditionalFormatting sqref="Q117">
    <cfRule type="cellIs" dxfId="720" priority="250" stopIfTrue="1" operator="greaterThan">
      <formula>0</formula>
    </cfRule>
  </conditionalFormatting>
  <conditionalFormatting sqref="Q131">
    <cfRule type="cellIs" dxfId="719" priority="247" stopIfTrue="1" operator="greaterThan">
      <formula>0</formula>
    </cfRule>
  </conditionalFormatting>
  <conditionalFormatting sqref="Q131">
    <cfRule type="cellIs" dxfId="718" priority="246" stopIfTrue="1" operator="greaterThan">
      <formula>0</formula>
    </cfRule>
  </conditionalFormatting>
  <conditionalFormatting sqref="Q132">
    <cfRule type="cellIs" dxfId="717" priority="245" stopIfTrue="1" operator="greaterThan">
      <formula>0</formula>
    </cfRule>
  </conditionalFormatting>
  <conditionalFormatting sqref="Q132">
    <cfRule type="cellIs" dxfId="716" priority="244" stopIfTrue="1" operator="greaterThan">
      <formula>0</formula>
    </cfRule>
  </conditionalFormatting>
  <conditionalFormatting sqref="Q134">
    <cfRule type="cellIs" dxfId="715" priority="243" stopIfTrue="1" operator="greaterThan">
      <formula>0</formula>
    </cfRule>
  </conditionalFormatting>
  <conditionalFormatting sqref="Q135">
    <cfRule type="cellIs" dxfId="714" priority="240" stopIfTrue="1" operator="greaterThan">
      <formula>0</formula>
    </cfRule>
  </conditionalFormatting>
  <conditionalFormatting sqref="Q148">
    <cfRule type="cellIs" dxfId="713" priority="239" stopIfTrue="1" operator="greaterThan">
      <formula>0</formula>
    </cfRule>
  </conditionalFormatting>
  <conditionalFormatting sqref="Q148">
    <cfRule type="cellIs" dxfId="712" priority="238" stopIfTrue="1" operator="greaterThan">
      <formula>0</formula>
    </cfRule>
  </conditionalFormatting>
  <conditionalFormatting sqref="Q149">
    <cfRule type="cellIs" dxfId="711" priority="237" stopIfTrue="1" operator="greaterThan">
      <formula>0</formula>
    </cfRule>
  </conditionalFormatting>
  <conditionalFormatting sqref="Q149">
    <cfRule type="cellIs" dxfId="710" priority="236" stopIfTrue="1" operator="greaterThan">
      <formula>0</formula>
    </cfRule>
  </conditionalFormatting>
  <conditionalFormatting sqref="Q150">
    <cfRule type="cellIs" dxfId="709" priority="235" stopIfTrue="1" operator="greaterThan">
      <formula>0</formula>
    </cfRule>
  </conditionalFormatting>
  <conditionalFormatting sqref="Q150">
    <cfRule type="cellIs" dxfId="708" priority="234" stopIfTrue="1" operator="greaterThan">
      <formula>0</formula>
    </cfRule>
  </conditionalFormatting>
  <conditionalFormatting sqref="Q152">
    <cfRule type="cellIs" dxfId="707" priority="233" stopIfTrue="1" operator="greaterThan">
      <formula>0</formula>
    </cfRule>
  </conditionalFormatting>
  <conditionalFormatting sqref="Q152">
    <cfRule type="cellIs" dxfId="706" priority="232" stopIfTrue="1" operator="greaterThan">
      <formula>0</formula>
    </cfRule>
  </conditionalFormatting>
  <conditionalFormatting sqref="Q165">
    <cfRule type="cellIs" dxfId="705" priority="231" stopIfTrue="1" operator="greaterThan">
      <formula>0</formula>
    </cfRule>
  </conditionalFormatting>
  <conditionalFormatting sqref="Q165">
    <cfRule type="cellIs" dxfId="704" priority="230" stopIfTrue="1" operator="greaterThan">
      <formula>0</formula>
    </cfRule>
  </conditionalFormatting>
  <conditionalFormatting sqref="Q166">
    <cfRule type="cellIs" dxfId="703" priority="229" stopIfTrue="1" operator="greaterThan">
      <formula>0</formula>
    </cfRule>
  </conditionalFormatting>
  <conditionalFormatting sqref="Q166">
    <cfRule type="cellIs" dxfId="702" priority="228" stopIfTrue="1" operator="greaterThan">
      <formula>0</formula>
    </cfRule>
  </conditionalFormatting>
  <conditionalFormatting sqref="Q168">
    <cfRule type="cellIs" dxfId="701" priority="227" stopIfTrue="1" operator="greaterThan">
      <formula>0</formula>
    </cfRule>
  </conditionalFormatting>
  <conditionalFormatting sqref="Q168">
    <cfRule type="cellIs" dxfId="700" priority="226" stopIfTrue="1" operator="greaterThan">
      <formula>0</formula>
    </cfRule>
  </conditionalFormatting>
  <conditionalFormatting sqref="Q169">
    <cfRule type="cellIs" dxfId="699" priority="225" stopIfTrue="1" operator="greaterThan">
      <formula>0</formula>
    </cfRule>
  </conditionalFormatting>
  <conditionalFormatting sqref="Q169">
    <cfRule type="cellIs" dxfId="698" priority="224" stopIfTrue="1" operator="greaterThan">
      <formula>0</formula>
    </cfRule>
  </conditionalFormatting>
  <conditionalFormatting sqref="Q184">
    <cfRule type="cellIs" dxfId="697" priority="221" stopIfTrue="1" operator="greaterThan">
      <formula>0</formula>
    </cfRule>
  </conditionalFormatting>
  <conditionalFormatting sqref="Q184">
    <cfRule type="cellIs" dxfId="696" priority="220" stopIfTrue="1" operator="greaterThan">
      <formula>0</formula>
    </cfRule>
  </conditionalFormatting>
  <conditionalFormatting sqref="Q185">
    <cfRule type="cellIs" dxfId="695" priority="219" stopIfTrue="1" operator="greaterThan">
      <formula>0</formula>
    </cfRule>
  </conditionalFormatting>
  <conditionalFormatting sqref="Q185">
    <cfRule type="cellIs" dxfId="694" priority="218" stopIfTrue="1" operator="greaterThan">
      <formula>0</formula>
    </cfRule>
  </conditionalFormatting>
  <conditionalFormatting sqref="Q198">
    <cfRule type="cellIs" dxfId="693" priority="217" stopIfTrue="1" operator="greaterThan">
      <formula>0</formula>
    </cfRule>
  </conditionalFormatting>
  <conditionalFormatting sqref="Q198">
    <cfRule type="cellIs" dxfId="692" priority="216" stopIfTrue="1" operator="greaterThan">
      <formula>0</formula>
    </cfRule>
  </conditionalFormatting>
  <conditionalFormatting sqref="Q199">
    <cfRule type="cellIs" dxfId="691" priority="215" stopIfTrue="1" operator="greaterThan">
      <formula>0</formula>
    </cfRule>
  </conditionalFormatting>
  <conditionalFormatting sqref="Q199">
    <cfRule type="cellIs" dxfId="690" priority="214" stopIfTrue="1" operator="greaterThan">
      <formula>0</formula>
    </cfRule>
  </conditionalFormatting>
  <conditionalFormatting sqref="Q201">
    <cfRule type="cellIs" dxfId="689" priority="213" stopIfTrue="1" operator="greaterThan">
      <formula>0</formula>
    </cfRule>
  </conditionalFormatting>
  <conditionalFormatting sqref="Q201">
    <cfRule type="cellIs" dxfId="688" priority="212" stopIfTrue="1" operator="greaterThan">
      <formula>0</formula>
    </cfRule>
  </conditionalFormatting>
  <conditionalFormatting sqref="Q202">
    <cfRule type="cellIs" dxfId="687" priority="211" stopIfTrue="1" operator="greaterThan">
      <formula>0</formula>
    </cfRule>
  </conditionalFormatting>
  <conditionalFormatting sqref="Q202">
    <cfRule type="cellIs" dxfId="686" priority="210" stopIfTrue="1" operator="greaterThan">
      <formula>0</formula>
    </cfRule>
  </conditionalFormatting>
  <conditionalFormatting sqref="O12">
    <cfRule type="cellIs" dxfId="685" priority="209" stopIfTrue="1" operator="greaterThan">
      <formula>0</formula>
    </cfRule>
  </conditionalFormatting>
  <conditionalFormatting sqref="O13">
    <cfRule type="cellIs" dxfId="684" priority="207" stopIfTrue="1" operator="greaterThan">
      <formula>0</formula>
    </cfRule>
  </conditionalFormatting>
  <conditionalFormatting sqref="O17">
    <cfRule type="cellIs" dxfId="683" priority="206" stopIfTrue="1" operator="greaterThan">
      <formula>0</formula>
    </cfRule>
  </conditionalFormatting>
  <conditionalFormatting sqref="O30">
    <cfRule type="cellIs" dxfId="682" priority="205" stopIfTrue="1" operator="greaterThan">
      <formula>0</formula>
    </cfRule>
  </conditionalFormatting>
  <conditionalFormatting sqref="O32">
    <cfRule type="cellIs" dxfId="681" priority="204" stopIfTrue="1" operator="greaterThan">
      <formula>0</formula>
    </cfRule>
  </conditionalFormatting>
  <conditionalFormatting sqref="O33">
    <cfRule type="cellIs" dxfId="680" priority="203" stopIfTrue="1" operator="greaterThan">
      <formula>0</formula>
    </cfRule>
  </conditionalFormatting>
  <conditionalFormatting sqref="O34">
    <cfRule type="cellIs" dxfId="679" priority="202" stopIfTrue="1" operator="greaterThan">
      <formula>0</formula>
    </cfRule>
  </conditionalFormatting>
  <conditionalFormatting sqref="O48">
    <cfRule type="cellIs" dxfId="678" priority="200" stopIfTrue="1" operator="greaterThan">
      <formula>0</formula>
    </cfRule>
  </conditionalFormatting>
  <conditionalFormatting sqref="O50">
    <cfRule type="cellIs" dxfId="677" priority="199" stopIfTrue="1" operator="greaterThan">
      <formula>0</formula>
    </cfRule>
  </conditionalFormatting>
  <conditionalFormatting sqref="O51">
    <cfRule type="cellIs" dxfId="676" priority="198" stopIfTrue="1" operator="greaterThan">
      <formula>0</formula>
    </cfRule>
  </conditionalFormatting>
  <conditionalFormatting sqref="O64">
    <cfRule type="cellIs" dxfId="675" priority="197" stopIfTrue="1" operator="greaterThan">
      <formula>0</formula>
    </cfRule>
  </conditionalFormatting>
  <conditionalFormatting sqref="O67">
    <cfRule type="cellIs" dxfId="674" priority="196" stopIfTrue="1" operator="greaterThan">
      <formula>0</formula>
    </cfRule>
  </conditionalFormatting>
  <conditionalFormatting sqref="O68">
    <cfRule type="cellIs" dxfId="673" priority="195" stopIfTrue="1" operator="greaterThan">
      <formula>0</formula>
    </cfRule>
  </conditionalFormatting>
  <conditionalFormatting sqref="O82">
    <cfRule type="cellIs" dxfId="672" priority="193" stopIfTrue="1" operator="greaterThan">
      <formula>0</formula>
    </cfRule>
  </conditionalFormatting>
  <conditionalFormatting sqref="O83">
    <cfRule type="cellIs" dxfId="671" priority="192" stopIfTrue="1" operator="greaterThan">
      <formula>0</formula>
    </cfRule>
  </conditionalFormatting>
  <conditionalFormatting sqref="O85">
    <cfRule type="cellIs" dxfId="670" priority="191" stopIfTrue="1" operator="greaterThan">
      <formula>0</formula>
    </cfRule>
  </conditionalFormatting>
  <conditionalFormatting sqref="O86">
    <cfRule type="cellIs" dxfId="669" priority="190" stopIfTrue="1" operator="greaterThan">
      <formula>0</formula>
    </cfRule>
  </conditionalFormatting>
  <conditionalFormatting sqref="O99">
    <cfRule type="cellIs" dxfId="668" priority="189" stopIfTrue="1" operator="greaterThan">
      <formula>0</formula>
    </cfRule>
  </conditionalFormatting>
  <conditionalFormatting sqref="O101">
    <cfRule type="cellIs" dxfId="667" priority="188" stopIfTrue="1" operator="greaterThan">
      <formula>0</formula>
    </cfRule>
  </conditionalFormatting>
  <conditionalFormatting sqref="O102">
    <cfRule type="cellIs" dxfId="666" priority="187" stopIfTrue="1" operator="greaterThan">
      <formula>0</formula>
    </cfRule>
  </conditionalFormatting>
  <conditionalFormatting sqref="O115">
    <cfRule type="cellIs" dxfId="665" priority="186" stopIfTrue="1" operator="greaterThan">
      <formula>0</formula>
    </cfRule>
  </conditionalFormatting>
  <conditionalFormatting sqref="O118">
    <cfRule type="cellIs" dxfId="664" priority="185" stopIfTrue="1" operator="greaterThan">
      <formula>0</formula>
    </cfRule>
  </conditionalFormatting>
  <conditionalFormatting sqref="O117">
    <cfRule type="cellIs" dxfId="663" priority="184" stopIfTrue="1" operator="greaterThan">
      <formula>0</formula>
    </cfRule>
  </conditionalFormatting>
  <conditionalFormatting sqref="O131">
    <cfRule type="cellIs" dxfId="662" priority="183" stopIfTrue="1" operator="greaterThan">
      <formula>0</formula>
    </cfRule>
  </conditionalFormatting>
  <conditionalFormatting sqref="O132">
    <cfRule type="cellIs" dxfId="661" priority="182" stopIfTrue="1" operator="greaterThan">
      <formula>0</formula>
    </cfRule>
  </conditionalFormatting>
  <conditionalFormatting sqref="O134">
    <cfRule type="cellIs" dxfId="660" priority="181" stopIfTrue="1" operator="greaterThan">
      <formula>0</formula>
    </cfRule>
  </conditionalFormatting>
  <conditionalFormatting sqref="O135">
    <cfRule type="cellIs" dxfId="659" priority="180" stopIfTrue="1" operator="greaterThan">
      <formula>0</formula>
    </cfRule>
  </conditionalFormatting>
  <conditionalFormatting sqref="O148">
    <cfRule type="cellIs" dxfId="658" priority="179" stopIfTrue="1" operator="greaterThan">
      <formula>0</formula>
    </cfRule>
  </conditionalFormatting>
  <conditionalFormatting sqref="O149">
    <cfRule type="cellIs" dxfId="657" priority="178" stopIfTrue="1" operator="greaterThan">
      <formula>0</formula>
    </cfRule>
  </conditionalFormatting>
  <conditionalFormatting sqref="O150">
    <cfRule type="cellIs" dxfId="656" priority="177" stopIfTrue="1" operator="greaterThan">
      <formula>0</formula>
    </cfRule>
  </conditionalFormatting>
  <conditionalFormatting sqref="O152">
    <cfRule type="cellIs" dxfId="655" priority="176" stopIfTrue="1" operator="greaterThan">
      <formula>0</formula>
    </cfRule>
  </conditionalFormatting>
  <conditionalFormatting sqref="O165">
    <cfRule type="cellIs" dxfId="654" priority="175" stopIfTrue="1" operator="greaterThan">
      <formula>0</formula>
    </cfRule>
  </conditionalFormatting>
  <conditionalFormatting sqref="O168">
    <cfRule type="cellIs" dxfId="653" priority="174" stopIfTrue="1" operator="greaterThan">
      <formula>0</formula>
    </cfRule>
  </conditionalFormatting>
  <conditionalFormatting sqref="O166">
    <cfRule type="cellIs" dxfId="652" priority="173" stopIfTrue="1" operator="greaterThan">
      <formula>0</formula>
    </cfRule>
  </conditionalFormatting>
  <conditionalFormatting sqref="O184">
    <cfRule type="cellIs" dxfId="651" priority="172" stopIfTrue="1" operator="greaterThan">
      <formula>0</formula>
    </cfRule>
  </conditionalFormatting>
  <conditionalFormatting sqref="O185">
    <cfRule type="cellIs" dxfId="650" priority="171" stopIfTrue="1" operator="greaterThan">
      <formula>0</formula>
    </cfRule>
  </conditionalFormatting>
  <conditionalFormatting sqref="O198">
    <cfRule type="cellIs" dxfId="649" priority="170" stopIfTrue="1" operator="greaterThan">
      <formula>0</formula>
    </cfRule>
  </conditionalFormatting>
  <conditionalFormatting sqref="O199">
    <cfRule type="cellIs" dxfId="648" priority="169" stopIfTrue="1" operator="greaterThan">
      <formula>0</formula>
    </cfRule>
  </conditionalFormatting>
  <conditionalFormatting sqref="O201">
    <cfRule type="cellIs" dxfId="647" priority="168" stopIfTrue="1" operator="greaterThan">
      <formula>0</formula>
    </cfRule>
  </conditionalFormatting>
  <conditionalFormatting sqref="O202">
    <cfRule type="cellIs" dxfId="646" priority="167" stopIfTrue="1" operator="greaterThan">
      <formula>0</formula>
    </cfRule>
  </conditionalFormatting>
  <conditionalFormatting sqref="N69">
    <cfRule type="cellIs" dxfId="645" priority="133" stopIfTrue="1" operator="greaterThan">
      <formula>0</formula>
    </cfRule>
  </conditionalFormatting>
  <conditionalFormatting sqref="M67">
    <cfRule type="cellIs" dxfId="644" priority="131" stopIfTrue="1" operator="greaterThan">
      <formula>0</formula>
    </cfRule>
  </conditionalFormatting>
  <conditionalFormatting sqref="N83">
    <cfRule type="cellIs" dxfId="643" priority="117" stopIfTrue="1" operator="greaterThan">
      <formula>0</formula>
    </cfRule>
  </conditionalFormatting>
  <conditionalFormatting sqref="M13">
    <cfRule type="cellIs" dxfId="642" priority="150" stopIfTrue="1" operator="greaterThan">
      <formula>0</formula>
    </cfRule>
  </conditionalFormatting>
  <conditionalFormatting sqref="N13">
    <cfRule type="cellIs" dxfId="641" priority="149" stopIfTrue="1" operator="greaterThan">
      <formula>0</formula>
    </cfRule>
  </conditionalFormatting>
  <conditionalFormatting sqref="N13">
    <cfRule type="cellIs" dxfId="640" priority="148" stopIfTrue="1" operator="greaterThan">
      <formula>0</formula>
    </cfRule>
  </conditionalFormatting>
  <conditionalFormatting sqref="N13">
    <cfRule type="cellIs" dxfId="639" priority="147" stopIfTrue="1" operator="greaterThan">
      <formula>0</formula>
    </cfRule>
  </conditionalFormatting>
  <conditionalFormatting sqref="M30">
    <cfRule type="cellIs" dxfId="638" priority="146" stopIfTrue="1" operator="greaterThan">
      <formula>0</formula>
    </cfRule>
  </conditionalFormatting>
  <conditionalFormatting sqref="N30">
    <cfRule type="cellIs" dxfId="637" priority="145" stopIfTrue="1" operator="greaterThan">
      <formula>0</formula>
    </cfRule>
  </conditionalFormatting>
  <conditionalFormatting sqref="N30">
    <cfRule type="cellIs" dxfId="636" priority="144" stopIfTrue="1" operator="greaterThan">
      <formula>0</formula>
    </cfRule>
  </conditionalFormatting>
  <conditionalFormatting sqref="N30">
    <cfRule type="cellIs" dxfId="635" priority="143" stopIfTrue="1" operator="greaterThan">
      <formula>0</formula>
    </cfRule>
  </conditionalFormatting>
  <conditionalFormatting sqref="M32:M34">
    <cfRule type="cellIs" dxfId="634" priority="142" stopIfTrue="1" operator="greaterThan">
      <formula>0</formula>
    </cfRule>
  </conditionalFormatting>
  <conditionalFormatting sqref="M47:M48">
    <cfRule type="cellIs" dxfId="633" priority="141" stopIfTrue="1" operator="greaterThan">
      <formula>0</formula>
    </cfRule>
  </conditionalFormatting>
  <conditionalFormatting sqref="M50:M51">
    <cfRule type="cellIs" dxfId="632" priority="140" stopIfTrue="1" operator="greaterThan">
      <formula>0</formula>
    </cfRule>
  </conditionalFormatting>
  <conditionalFormatting sqref="M64">
    <cfRule type="cellIs" dxfId="631" priority="139" stopIfTrue="1" operator="greaterThan">
      <formula>0</formula>
    </cfRule>
  </conditionalFormatting>
  <conditionalFormatting sqref="N64">
    <cfRule type="cellIs" dxfId="630" priority="138" stopIfTrue="1" operator="greaterThan">
      <formula>0</formula>
    </cfRule>
  </conditionalFormatting>
  <conditionalFormatting sqref="N64">
    <cfRule type="cellIs" dxfId="629" priority="137" stopIfTrue="1" operator="greaterThan">
      <formula>0</formula>
    </cfRule>
  </conditionalFormatting>
  <conditionalFormatting sqref="N64">
    <cfRule type="cellIs" dxfId="628" priority="136" stopIfTrue="1" operator="greaterThan">
      <formula>0</formula>
    </cfRule>
  </conditionalFormatting>
  <conditionalFormatting sqref="M69">
    <cfRule type="cellIs" dxfId="627" priority="135" stopIfTrue="1" operator="greaterThan">
      <formula>0</formula>
    </cfRule>
  </conditionalFormatting>
  <conditionalFormatting sqref="N69">
    <cfRule type="cellIs" dxfId="626" priority="134" stopIfTrue="1" operator="greaterThan">
      <formula>0</formula>
    </cfRule>
  </conditionalFormatting>
  <conditionalFormatting sqref="N69">
    <cfRule type="cellIs" dxfId="625" priority="132" stopIfTrue="1" operator="greaterThan">
      <formula>0</formula>
    </cfRule>
  </conditionalFormatting>
  <conditionalFormatting sqref="N67:N68">
    <cfRule type="cellIs" dxfId="624" priority="130" stopIfTrue="1" operator="greaterThan">
      <formula>0</formula>
    </cfRule>
  </conditionalFormatting>
  <conditionalFormatting sqref="N67:N68">
    <cfRule type="cellIs" dxfId="623" priority="129" stopIfTrue="1" operator="greaterThan">
      <formula>0</formula>
    </cfRule>
  </conditionalFormatting>
  <conditionalFormatting sqref="N67:N68">
    <cfRule type="cellIs" dxfId="622" priority="128" stopIfTrue="1" operator="greaterThan">
      <formula>0</formula>
    </cfRule>
  </conditionalFormatting>
  <conditionalFormatting sqref="M68">
    <cfRule type="cellIs" dxfId="621" priority="127" stopIfTrue="1" operator="greaterThan">
      <formula>0</formula>
    </cfRule>
  </conditionalFormatting>
  <conditionalFormatting sqref="M82">
    <cfRule type="cellIs" dxfId="620" priority="123" stopIfTrue="1" operator="greaterThan">
      <formula>0</formula>
    </cfRule>
  </conditionalFormatting>
  <conditionalFormatting sqref="N82">
    <cfRule type="cellIs" dxfId="619" priority="122" stopIfTrue="1" operator="greaterThan">
      <formula>0</formula>
    </cfRule>
  </conditionalFormatting>
  <conditionalFormatting sqref="N82">
    <cfRule type="cellIs" dxfId="618" priority="121" stopIfTrue="1" operator="greaterThan">
      <formula>0</formula>
    </cfRule>
  </conditionalFormatting>
  <conditionalFormatting sqref="N82">
    <cfRule type="cellIs" dxfId="617" priority="120" stopIfTrue="1" operator="greaterThan">
      <formula>0</formula>
    </cfRule>
  </conditionalFormatting>
  <conditionalFormatting sqref="M83">
    <cfRule type="cellIs" dxfId="616" priority="119" stopIfTrue="1" operator="greaterThan">
      <formula>0</formula>
    </cfRule>
  </conditionalFormatting>
  <conditionalFormatting sqref="N83">
    <cfRule type="cellIs" dxfId="615" priority="118" stopIfTrue="1" operator="greaterThan">
      <formula>0</formula>
    </cfRule>
  </conditionalFormatting>
  <conditionalFormatting sqref="N83">
    <cfRule type="cellIs" dxfId="614" priority="116" stopIfTrue="1" operator="greaterThan">
      <formula>0</formula>
    </cfRule>
  </conditionalFormatting>
  <conditionalFormatting sqref="M85">
    <cfRule type="cellIs" dxfId="613" priority="115" stopIfTrue="1" operator="greaterThan">
      <formula>0</formula>
    </cfRule>
  </conditionalFormatting>
  <conditionalFormatting sqref="N85">
    <cfRule type="cellIs" dxfId="612" priority="114" stopIfTrue="1" operator="greaterThan">
      <formula>0</formula>
    </cfRule>
  </conditionalFormatting>
  <conditionalFormatting sqref="N85">
    <cfRule type="cellIs" dxfId="611" priority="113" stopIfTrue="1" operator="greaterThan">
      <formula>0</formula>
    </cfRule>
  </conditionalFormatting>
  <conditionalFormatting sqref="N85">
    <cfRule type="cellIs" dxfId="610" priority="112" stopIfTrue="1" operator="greaterThan">
      <formula>0</formula>
    </cfRule>
  </conditionalFormatting>
  <conditionalFormatting sqref="M86">
    <cfRule type="cellIs" dxfId="609" priority="111" stopIfTrue="1" operator="greaterThan">
      <formula>0</formula>
    </cfRule>
  </conditionalFormatting>
  <conditionalFormatting sqref="N86">
    <cfRule type="cellIs" dxfId="608" priority="110" stopIfTrue="1" operator="greaterThan">
      <formula>0</formula>
    </cfRule>
  </conditionalFormatting>
  <conditionalFormatting sqref="N86">
    <cfRule type="cellIs" dxfId="607" priority="109" stopIfTrue="1" operator="greaterThan">
      <formula>0</formula>
    </cfRule>
  </conditionalFormatting>
  <conditionalFormatting sqref="N86">
    <cfRule type="cellIs" dxfId="606" priority="108" stopIfTrue="1" operator="greaterThan">
      <formula>0</formula>
    </cfRule>
  </conditionalFormatting>
  <conditionalFormatting sqref="M99">
    <cfRule type="cellIs" dxfId="605" priority="107" stopIfTrue="1" operator="greaterThan">
      <formula>0</formula>
    </cfRule>
  </conditionalFormatting>
  <conditionalFormatting sqref="N99">
    <cfRule type="cellIs" dxfId="604" priority="106" stopIfTrue="1" operator="greaterThan">
      <formula>0</formula>
    </cfRule>
  </conditionalFormatting>
  <conditionalFormatting sqref="N99">
    <cfRule type="cellIs" dxfId="603" priority="105" stopIfTrue="1" operator="greaterThan">
      <formula>0</formula>
    </cfRule>
  </conditionalFormatting>
  <conditionalFormatting sqref="N99">
    <cfRule type="cellIs" dxfId="602" priority="104" stopIfTrue="1" operator="greaterThan">
      <formula>0</formula>
    </cfRule>
  </conditionalFormatting>
  <conditionalFormatting sqref="M101">
    <cfRule type="cellIs" dxfId="601" priority="103" stopIfTrue="1" operator="greaterThan">
      <formula>0</formula>
    </cfRule>
  </conditionalFormatting>
  <conditionalFormatting sqref="N102">
    <cfRule type="cellIs" dxfId="600" priority="98" stopIfTrue="1" operator="greaterThan">
      <formula>0</formula>
    </cfRule>
  </conditionalFormatting>
  <conditionalFormatting sqref="N102">
    <cfRule type="cellIs" dxfId="599" priority="97" stopIfTrue="1" operator="greaterThan">
      <formula>0</formula>
    </cfRule>
  </conditionalFormatting>
  <conditionalFormatting sqref="N102">
    <cfRule type="cellIs" dxfId="598" priority="96" stopIfTrue="1" operator="greaterThan">
      <formula>0</formula>
    </cfRule>
  </conditionalFormatting>
  <conditionalFormatting sqref="M115">
    <cfRule type="cellIs" dxfId="597" priority="95" stopIfTrue="1" operator="greaterThan">
      <formula>0</formula>
    </cfRule>
  </conditionalFormatting>
  <conditionalFormatting sqref="N115">
    <cfRule type="cellIs" dxfId="596" priority="94" stopIfTrue="1" operator="greaterThan">
      <formula>0</formula>
    </cfRule>
  </conditionalFormatting>
  <conditionalFormatting sqref="N115">
    <cfRule type="cellIs" dxfId="595" priority="93" stopIfTrue="1" operator="greaterThan">
      <formula>0</formula>
    </cfRule>
  </conditionalFormatting>
  <conditionalFormatting sqref="N115">
    <cfRule type="cellIs" dxfId="594" priority="92" stopIfTrue="1" operator="greaterThan">
      <formula>0</formula>
    </cfRule>
  </conditionalFormatting>
  <conditionalFormatting sqref="M117">
    <cfRule type="cellIs" dxfId="593" priority="91" stopIfTrue="1" operator="greaterThan">
      <formula>0</formula>
    </cfRule>
  </conditionalFormatting>
  <conditionalFormatting sqref="N117">
    <cfRule type="cellIs" dxfId="592" priority="90" stopIfTrue="1" operator="greaterThan">
      <formula>0</formula>
    </cfRule>
  </conditionalFormatting>
  <conditionalFormatting sqref="N117">
    <cfRule type="cellIs" dxfId="591" priority="89" stopIfTrue="1" operator="greaterThan">
      <formula>0</formula>
    </cfRule>
  </conditionalFormatting>
  <conditionalFormatting sqref="N118">
    <cfRule type="cellIs" dxfId="590" priority="85" stopIfTrue="1" operator="greaterThan">
      <formula>0</formula>
    </cfRule>
  </conditionalFormatting>
  <conditionalFormatting sqref="N118">
    <cfRule type="cellIs" dxfId="589" priority="84" stopIfTrue="1" operator="greaterThan">
      <formula>0</formula>
    </cfRule>
  </conditionalFormatting>
  <conditionalFormatting sqref="M131">
    <cfRule type="cellIs" dxfId="588" priority="83" stopIfTrue="1" operator="greaterThan">
      <formula>0</formula>
    </cfRule>
  </conditionalFormatting>
  <conditionalFormatting sqref="N131">
    <cfRule type="cellIs" dxfId="587" priority="82" stopIfTrue="1" operator="greaterThan">
      <formula>0</formula>
    </cfRule>
  </conditionalFormatting>
  <conditionalFormatting sqref="N132">
    <cfRule type="cellIs" dxfId="586" priority="77" stopIfTrue="1" operator="greaterThan">
      <formula>0</formula>
    </cfRule>
  </conditionalFormatting>
  <conditionalFormatting sqref="N134">
    <cfRule type="cellIs" dxfId="585" priority="73" stopIfTrue="1" operator="greaterThan">
      <formula>0</formula>
    </cfRule>
  </conditionalFormatting>
  <conditionalFormatting sqref="N134">
    <cfRule type="cellIs" dxfId="584" priority="72" stopIfTrue="1" operator="greaterThan">
      <formula>0</formula>
    </cfRule>
  </conditionalFormatting>
  <conditionalFormatting sqref="M135">
    <cfRule type="cellIs" dxfId="583" priority="71" stopIfTrue="1" operator="greaterThan">
      <formula>0</formula>
    </cfRule>
  </conditionalFormatting>
  <conditionalFormatting sqref="N135">
    <cfRule type="cellIs" dxfId="582" priority="70" stopIfTrue="1" operator="greaterThan">
      <formula>0</formula>
    </cfRule>
  </conditionalFormatting>
  <conditionalFormatting sqref="N135">
    <cfRule type="cellIs" dxfId="581" priority="69" stopIfTrue="1" operator="greaterThan">
      <formula>0</formula>
    </cfRule>
  </conditionalFormatting>
  <conditionalFormatting sqref="N135">
    <cfRule type="cellIs" dxfId="580" priority="68" stopIfTrue="1" operator="greaterThan">
      <formula>0</formula>
    </cfRule>
  </conditionalFormatting>
  <conditionalFormatting sqref="M148">
    <cfRule type="cellIs" dxfId="579" priority="66" stopIfTrue="1" operator="greaterThan">
      <formula>0</formula>
    </cfRule>
  </conditionalFormatting>
  <conditionalFormatting sqref="N148">
    <cfRule type="cellIs" dxfId="578" priority="65" stopIfTrue="1" operator="greaterThan">
      <formula>0</formula>
    </cfRule>
  </conditionalFormatting>
  <conditionalFormatting sqref="N148">
    <cfRule type="cellIs" dxfId="577" priority="64" stopIfTrue="1" operator="greaterThan">
      <formula>0</formula>
    </cfRule>
  </conditionalFormatting>
  <conditionalFormatting sqref="N148">
    <cfRule type="cellIs" dxfId="576" priority="63" stopIfTrue="1" operator="greaterThan">
      <formula>0</formula>
    </cfRule>
  </conditionalFormatting>
  <conditionalFormatting sqref="M149">
    <cfRule type="cellIs" dxfId="575" priority="62" stopIfTrue="1" operator="greaterThan">
      <formula>0</formula>
    </cfRule>
  </conditionalFormatting>
  <conditionalFormatting sqref="N149">
    <cfRule type="cellIs" dxfId="574" priority="61" stopIfTrue="1" operator="greaterThan">
      <formula>0</formula>
    </cfRule>
  </conditionalFormatting>
  <conditionalFormatting sqref="N149">
    <cfRule type="cellIs" dxfId="573" priority="60" stopIfTrue="1" operator="greaterThan">
      <formula>0</formula>
    </cfRule>
  </conditionalFormatting>
  <conditionalFormatting sqref="N149">
    <cfRule type="cellIs" dxfId="572" priority="59" stopIfTrue="1" operator="greaterThan">
      <formula>0</formula>
    </cfRule>
  </conditionalFormatting>
  <conditionalFormatting sqref="M150">
    <cfRule type="cellIs" dxfId="571" priority="58" stopIfTrue="1" operator="greaterThan">
      <formula>0</formula>
    </cfRule>
  </conditionalFormatting>
  <conditionalFormatting sqref="N150">
    <cfRule type="cellIs" dxfId="570" priority="57" stopIfTrue="1" operator="greaterThan">
      <formula>0</formula>
    </cfRule>
  </conditionalFormatting>
  <conditionalFormatting sqref="N150">
    <cfRule type="cellIs" dxfId="569" priority="56" stopIfTrue="1" operator="greaterThan">
      <formula>0</formula>
    </cfRule>
  </conditionalFormatting>
  <conditionalFormatting sqref="N150">
    <cfRule type="cellIs" dxfId="568" priority="55" stopIfTrue="1" operator="greaterThan">
      <formula>0</formula>
    </cfRule>
  </conditionalFormatting>
  <conditionalFormatting sqref="M152">
    <cfRule type="cellIs" dxfId="567" priority="54" stopIfTrue="1" operator="greaterThan">
      <formula>0</formula>
    </cfRule>
  </conditionalFormatting>
  <conditionalFormatting sqref="N152">
    <cfRule type="cellIs" dxfId="566" priority="53" stopIfTrue="1" operator="greaterThan">
      <formula>0</formula>
    </cfRule>
  </conditionalFormatting>
  <conditionalFormatting sqref="N152">
    <cfRule type="cellIs" dxfId="565" priority="52" stopIfTrue="1" operator="greaterThan">
      <formula>0</formula>
    </cfRule>
  </conditionalFormatting>
  <conditionalFormatting sqref="N152">
    <cfRule type="cellIs" dxfId="564" priority="51" stopIfTrue="1" operator="greaterThan">
      <formula>0</formula>
    </cfRule>
  </conditionalFormatting>
  <conditionalFormatting sqref="M165">
    <cfRule type="cellIs" dxfId="563" priority="50" stopIfTrue="1" operator="greaterThan">
      <formula>0</formula>
    </cfRule>
  </conditionalFormatting>
  <conditionalFormatting sqref="N165">
    <cfRule type="cellIs" dxfId="562" priority="49" stopIfTrue="1" operator="greaterThan">
      <formula>0</formula>
    </cfRule>
  </conditionalFormatting>
  <conditionalFormatting sqref="N165">
    <cfRule type="cellIs" dxfId="561" priority="48" stopIfTrue="1" operator="greaterThan">
      <formula>0</formula>
    </cfRule>
  </conditionalFormatting>
  <conditionalFormatting sqref="N165">
    <cfRule type="cellIs" dxfId="560" priority="47" stopIfTrue="1" operator="greaterThan">
      <formula>0</formula>
    </cfRule>
  </conditionalFormatting>
  <conditionalFormatting sqref="M166">
    <cfRule type="cellIs" dxfId="559" priority="46" stopIfTrue="1" operator="greaterThan">
      <formula>0</formula>
    </cfRule>
  </conditionalFormatting>
  <conditionalFormatting sqref="N166">
    <cfRule type="cellIs" dxfId="558" priority="45" stopIfTrue="1" operator="greaterThan">
      <formula>0</formula>
    </cfRule>
  </conditionalFormatting>
  <conditionalFormatting sqref="N166">
    <cfRule type="cellIs" dxfId="557" priority="44" stopIfTrue="1" operator="greaterThan">
      <formula>0</formula>
    </cfRule>
  </conditionalFormatting>
  <conditionalFormatting sqref="N166">
    <cfRule type="cellIs" dxfId="556" priority="43" stopIfTrue="1" operator="greaterThan">
      <formula>0</formula>
    </cfRule>
  </conditionalFormatting>
  <conditionalFormatting sqref="M169">
    <cfRule type="cellIs" dxfId="555" priority="38" stopIfTrue="1" operator="greaterThan">
      <formula>0</formula>
    </cfRule>
  </conditionalFormatting>
  <conditionalFormatting sqref="N169">
    <cfRule type="cellIs" dxfId="554" priority="37" stopIfTrue="1" operator="greaterThan">
      <formula>0</formula>
    </cfRule>
  </conditionalFormatting>
  <conditionalFormatting sqref="N169">
    <cfRule type="cellIs" dxfId="553" priority="36" stopIfTrue="1" operator="greaterThan">
      <formula>0</formula>
    </cfRule>
  </conditionalFormatting>
  <conditionalFormatting sqref="N169">
    <cfRule type="cellIs" dxfId="552" priority="35" stopIfTrue="1" operator="greaterThan">
      <formula>0</formula>
    </cfRule>
  </conditionalFormatting>
  <conditionalFormatting sqref="M182">
    <cfRule type="cellIs" dxfId="551" priority="34" stopIfTrue="1" operator="greaterThan">
      <formula>0</formula>
    </cfRule>
  </conditionalFormatting>
  <conditionalFormatting sqref="N182">
    <cfRule type="cellIs" dxfId="550" priority="33" stopIfTrue="1" operator="greaterThan">
      <formula>0</formula>
    </cfRule>
  </conditionalFormatting>
  <conditionalFormatting sqref="N182">
    <cfRule type="cellIs" dxfId="549" priority="32" stopIfTrue="1" operator="greaterThan">
      <formula>0</formula>
    </cfRule>
  </conditionalFormatting>
  <conditionalFormatting sqref="N182">
    <cfRule type="cellIs" dxfId="548" priority="31" stopIfTrue="1" operator="greaterThan">
      <formula>0</formula>
    </cfRule>
  </conditionalFormatting>
  <conditionalFormatting sqref="M184">
    <cfRule type="cellIs" dxfId="547" priority="30" stopIfTrue="1" operator="greaterThan">
      <formula>0</formula>
    </cfRule>
  </conditionalFormatting>
  <conditionalFormatting sqref="N184">
    <cfRule type="cellIs" dxfId="546" priority="29" stopIfTrue="1" operator="greaterThan">
      <formula>0</formula>
    </cfRule>
  </conditionalFormatting>
  <conditionalFormatting sqref="N184">
    <cfRule type="cellIs" dxfId="545" priority="27" stopIfTrue="1" operator="greaterThan">
      <formula>0</formula>
    </cfRule>
  </conditionalFormatting>
  <conditionalFormatting sqref="M185">
    <cfRule type="cellIs" dxfId="544" priority="26" stopIfTrue="1" operator="greaterThan">
      <formula>0</formula>
    </cfRule>
  </conditionalFormatting>
  <conditionalFormatting sqref="M199">
    <cfRule type="cellIs" dxfId="543" priority="18" stopIfTrue="1" operator="greaterThan">
      <formula>0</formula>
    </cfRule>
  </conditionalFormatting>
  <conditionalFormatting sqref="N199">
    <cfRule type="cellIs" dxfId="542" priority="17" stopIfTrue="1" operator="greaterThan">
      <formula>0</formula>
    </cfRule>
  </conditionalFormatting>
  <conditionalFormatting sqref="N201">
    <cfRule type="cellIs" dxfId="541" priority="12" stopIfTrue="1" operator="greaterThan">
      <formula>0</formula>
    </cfRule>
  </conditionalFormatting>
  <conditionalFormatting sqref="N201">
    <cfRule type="cellIs" dxfId="540" priority="11" stopIfTrue="1" operator="greaterThan">
      <formula>0</formula>
    </cfRule>
  </conditionalFormatting>
  <conditionalFormatting sqref="M202">
    <cfRule type="cellIs" dxfId="539" priority="6" stopIfTrue="1" operator="greaterThan">
      <formula>0</formula>
    </cfRule>
  </conditionalFormatting>
  <conditionalFormatting sqref="N202">
    <cfRule type="cellIs" dxfId="538" priority="5" stopIfTrue="1" operator="greaterThan">
      <formula>0</formula>
    </cfRule>
  </conditionalFormatting>
  <conditionalFormatting sqref="N202">
    <cfRule type="cellIs" dxfId="537" priority="4" stopIfTrue="1" operator="greaterThan">
      <formula>0</formula>
    </cfRule>
  </conditionalFormatting>
  <conditionalFormatting sqref="P83">
    <cfRule type="cellIs" dxfId="536" priority="2" stopIfTrue="1" operator="greaterThan">
      <formula>0</formula>
    </cfRule>
  </conditionalFormatting>
  <conditionalFormatting sqref="P83">
    <cfRule type="cellIs" dxfId="535" priority="1" stopIfTrue="1" operator="greaterThan">
      <formula>0</formula>
    </cfRule>
  </conditionalFormatting>
  <pageMargins left="0.23622047244094491" right="0.23622047244094491" top="0.74803149606299213" bottom="0.74803149606299213" header="0.31496062992125984" footer="0.31496062992125984"/>
  <pageSetup scale="30" fitToHeight="7" orientation="landscape" r:id="rId1"/>
  <rowBreaks count="6" manualBreakCount="6">
    <brk id="23" min="2" max="18" man="1"/>
    <brk id="58" min="2" max="18" man="1"/>
    <brk id="93" min="2" max="18" man="1"/>
    <brk id="125" min="2" max="18" man="1"/>
    <brk id="159" min="2" max="18" man="1"/>
    <brk id="192" min="2"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2"/>
  <sheetViews>
    <sheetView view="pageBreakPreview" topLeftCell="A214" zoomScale="80" zoomScaleNormal="40" zoomScaleSheetLayoutView="80" workbookViewId="0">
      <selection activeCell="H113" sqref="H113"/>
    </sheetView>
  </sheetViews>
  <sheetFormatPr baseColWidth="10" defaultColWidth="11.42578125" defaultRowHeight="15" x14ac:dyDescent="0.25"/>
  <cols>
    <col min="3" max="3" width="25" customWidth="1"/>
    <col min="5" max="5" width="59.42578125" customWidth="1"/>
    <col min="6" max="7" width="15.42578125" customWidth="1"/>
    <col min="8" max="8" width="18.7109375" bestFit="1" customWidth="1"/>
    <col min="9" max="12" width="15.42578125" customWidth="1"/>
    <col min="13" max="14" width="25.7109375" customWidth="1"/>
    <col min="18" max="18" width="27.7109375" customWidth="1"/>
  </cols>
  <sheetData>
    <row r="1" spans="1:18" x14ac:dyDescent="0.25">
      <c r="A1" s="1"/>
      <c r="B1" s="1"/>
      <c r="C1" s="1"/>
      <c r="D1" s="1"/>
      <c r="E1" s="1"/>
      <c r="F1" s="1"/>
      <c r="G1" s="1"/>
      <c r="H1" s="1"/>
      <c r="I1" s="1"/>
      <c r="J1" s="1"/>
      <c r="K1" s="1"/>
      <c r="L1" s="1"/>
      <c r="M1" s="1"/>
      <c r="N1" s="1"/>
      <c r="O1" s="1"/>
      <c r="P1" s="1"/>
      <c r="Q1" s="1"/>
      <c r="R1" s="1"/>
    </row>
    <row r="2" spans="1:18" ht="18.75" x14ac:dyDescent="0.3">
      <c r="A2" s="87"/>
      <c r="B2" s="87"/>
      <c r="C2" s="88" t="s">
        <v>0</v>
      </c>
      <c r="D2" s="87"/>
      <c r="E2" s="87"/>
      <c r="F2" s="87"/>
      <c r="G2" s="87"/>
      <c r="H2" s="87"/>
      <c r="I2" s="87"/>
      <c r="J2" s="87"/>
      <c r="K2" s="87"/>
      <c r="L2" s="87"/>
      <c r="M2" s="87"/>
      <c r="N2" s="87"/>
      <c r="O2" s="87"/>
      <c r="P2" s="87"/>
      <c r="Q2" s="87"/>
      <c r="R2" s="87"/>
    </row>
    <row r="3" spans="1:18" ht="18.75" x14ac:dyDescent="0.3">
      <c r="A3" s="87"/>
      <c r="B3" s="87"/>
      <c r="C3" s="87" t="s">
        <v>1</v>
      </c>
      <c r="D3" s="87"/>
      <c r="E3" s="87"/>
      <c r="F3" s="87"/>
      <c r="G3" s="87"/>
      <c r="H3" s="87" t="s">
        <v>64</v>
      </c>
      <c r="I3" s="89">
        <v>41837</v>
      </c>
      <c r="J3" s="89"/>
      <c r="K3" s="87"/>
      <c r="L3" s="87"/>
      <c r="M3" s="87"/>
      <c r="N3" s="87"/>
      <c r="O3" s="87"/>
      <c r="P3" s="87"/>
      <c r="Q3" s="87"/>
      <c r="R3" s="87"/>
    </row>
    <row r="4" spans="1:18" ht="18.75" x14ac:dyDescent="0.3">
      <c r="A4" s="87"/>
      <c r="B4" s="87"/>
      <c r="C4" s="87" t="s">
        <v>2</v>
      </c>
      <c r="D4" s="87"/>
      <c r="E4" s="87"/>
      <c r="F4" s="87"/>
      <c r="G4" s="87"/>
      <c r="H4" s="87" t="s">
        <v>301</v>
      </c>
      <c r="I4" s="89"/>
      <c r="J4" s="89"/>
      <c r="K4" s="87"/>
      <c r="L4" s="87"/>
      <c r="M4" s="87"/>
      <c r="N4" s="87"/>
      <c r="O4" s="87"/>
      <c r="P4" s="87"/>
      <c r="Q4" s="87"/>
      <c r="R4" s="87"/>
    </row>
    <row r="5" spans="1:18" ht="18.75" x14ac:dyDescent="0.3">
      <c r="A5" s="87"/>
      <c r="B5" s="87"/>
      <c r="C5" s="87" t="s">
        <v>302</v>
      </c>
      <c r="D5" s="87"/>
      <c r="E5" s="87"/>
      <c r="F5" s="87"/>
      <c r="G5" s="87"/>
      <c r="H5" s="87"/>
      <c r="I5" s="87"/>
      <c r="J5" s="87"/>
      <c r="K5" s="87"/>
      <c r="L5" s="87"/>
      <c r="M5" s="87"/>
      <c r="N5" s="87"/>
      <c r="O5" s="87"/>
      <c r="P5" s="87"/>
      <c r="Q5" s="87"/>
      <c r="R5" s="87"/>
    </row>
    <row r="6" spans="1:18" x14ac:dyDescent="0.25">
      <c r="A6" s="1"/>
      <c r="B6" s="1"/>
      <c r="C6" s="1"/>
      <c r="D6" s="1"/>
      <c r="E6" s="1"/>
      <c r="F6" s="1"/>
      <c r="G6" s="1"/>
      <c r="H6" s="1"/>
      <c r="I6" s="1"/>
      <c r="J6" s="1"/>
      <c r="K6" s="1"/>
      <c r="L6" s="1"/>
      <c r="M6" s="1"/>
      <c r="N6" s="1"/>
      <c r="O6" s="1"/>
      <c r="P6" s="1"/>
      <c r="Q6" s="1"/>
      <c r="R6" s="1"/>
    </row>
    <row r="7" spans="1:18" x14ac:dyDescent="0.25">
      <c r="A7" s="1"/>
      <c r="B7" s="1"/>
      <c r="C7" s="1"/>
      <c r="D7" s="1"/>
      <c r="E7" s="1"/>
      <c r="F7" s="1"/>
      <c r="G7" s="1"/>
      <c r="H7" s="1"/>
      <c r="I7" s="1"/>
      <c r="J7" s="1"/>
      <c r="K7" s="1"/>
      <c r="L7" s="1"/>
      <c r="M7" s="1"/>
      <c r="N7" s="1"/>
      <c r="O7" s="1"/>
      <c r="P7" s="1"/>
      <c r="Q7" s="1"/>
      <c r="R7" s="1"/>
    </row>
    <row r="8" spans="1:18" ht="15.75" thickBot="1" x14ac:dyDescent="0.3">
      <c r="A8" s="1"/>
      <c r="B8" s="1"/>
      <c r="C8" s="1"/>
      <c r="D8" s="1"/>
      <c r="E8" s="1"/>
      <c r="F8" s="1"/>
      <c r="G8" s="1"/>
      <c r="H8" s="1"/>
      <c r="I8" s="1"/>
      <c r="J8" s="1"/>
      <c r="K8" s="1"/>
      <c r="L8" s="1"/>
      <c r="M8" s="1"/>
      <c r="N8" s="1"/>
      <c r="O8" s="1"/>
      <c r="P8" s="1"/>
      <c r="Q8" s="1"/>
      <c r="R8" s="1"/>
    </row>
    <row r="9" spans="1:18" s="123" customFormat="1" x14ac:dyDescent="0.25">
      <c r="A9" s="118"/>
      <c r="B9" s="119" t="s">
        <v>6</v>
      </c>
      <c r="C9" s="120"/>
      <c r="D9" s="120"/>
      <c r="E9" s="121">
        <v>1</v>
      </c>
      <c r="F9" s="120" t="str">
        <f>+VLOOKUP(E9,Proponentes!$B$10:$D$45,2,FALSE())</f>
        <v>UNION TEMPORAL AEROPUERTOS</v>
      </c>
      <c r="G9" s="120"/>
      <c r="H9" s="120"/>
      <c r="I9" s="120"/>
      <c r="J9" s="120"/>
      <c r="K9" s="120"/>
      <c r="L9" s="120"/>
      <c r="M9" s="120"/>
      <c r="N9" s="120"/>
      <c r="O9" s="120"/>
      <c r="P9" s="120"/>
      <c r="Q9" s="120"/>
      <c r="R9" s="122"/>
    </row>
    <row r="10" spans="1:18" ht="120" x14ac:dyDescent="0.25">
      <c r="A10" s="90"/>
      <c r="B10" s="91" t="s">
        <v>68</v>
      </c>
      <c r="C10" s="92" t="s">
        <v>69</v>
      </c>
      <c r="D10" s="92" t="s">
        <v>303</v>
      </c>
      <c r="E10" s="93" t="s">
        <v>71</v>
      </c>
      <c r="F10" s="92" t="s">
        <v>304</v>
      </c>
      <c r="G10" s="92" t="s">
        <v>305</v>
      </c>
      <c r="H10" s="92" t="s">
        <v>306</v>
      </c>
      <c r="I10" s="92" t="s">
        <v>307</v>
      </c>
      <c r="J10" s="92" t="s">
        <v>308</v>
      </c>
      <c r="K10" s="92" t="s">
        <v>309</v>
      </c>
      <c r="L10" s="92" t="s">
        <v>76</v>
      </c>
      <c r="M10" s="92" t="s">
        <v>310</v>
      </c>
      <c r="N10" s="92" t="s">
        <v>311</v>
      </c>
      <c r="O10" s="92" t="s">
        <v>312</v>
      </c>
      <c r="P10" s="92" t="s">
        <v>313</v>
      </c>
      <c r="Q10" s="92" t="s">
        <v>314</v>
      </c>
      <c r="R10" s="94" t="s">
        <v>315</v>
      </c>
    </row>
    <row r="11" spans="1:18" ht="15.75" thickBot="1" x14ac:dyDescent="0.3">
      <c r="A11" s="1"/>
      <c r="B11" s="124" t="s">
        <v>316</v>
      </c>
      <c r="C11" s="95"/>
      <c r="D11" s="95"/>
      <c r="E11" s="8"/>
      <c r="F11" s="8"/>
      <c r="G11" s="95"/>
      <c r="H11" s="95"/>
      <c r="I11" s="95"/>
      <c r="J11" s="95"/>
      <c r="K11" s="95"/>
      <c r="L11" s="95"/>
      <c r="M11" s="95"/>
      <c r="N11" s="95"/>
      <c r="O11" s="95"/>
      <c r="P11" s="95"/>
      <c r="Q11" s="95"/>
      <c r="R11" s="125"/>
    </row>
    <row r="12" spans="1:18" ht="69.75" customHeight="1" x14ac:dyDescent="0.25">
      <c r="A12" s="1"/>
      <c r="B12" s="216">
        <v>1</v>
      </c>
      <c r="C12" s="218" t="s">
        <v>87</v>
      </c>
      <c r="D12" s="218" t="s">
        <v>88</v>
      </c>
      <c r="E12" s="217" t="s">
        <v>89</v>
      </c>
      <c r="F12" s="220">
        <v>0.45</v>
      </c>
      <c r="G12" s="220" t="s">
        <v>90</v>
      </c>
      <c r="H12" s="220" t="s">
        <v>317</v>
      </c>
      <c r="I12" s="220" t="s">
        <v>91</v>
      </c>
      <c r="J12" s="220" t="s">
        <v>318</v>
      </c>
      <c r="K12" s="39">
        <v>34338</v>
      </c>
      <c r="L12" s="39">
        <v>36305</v>
      </c>
      <c r="M12" s="222">
        <v>4491569047</v>
      </c>
      <c r="N12" s="222">
        <v>2021206071.1500001</v>
      </c>
      <c r="O12" s="222">
        <v>20478</v>
      </c>
      <c r="P12" s="222">
        <v>1350.6493506493507</v>
      </c>
      <c r="Q12" s="222" t="s">
        <v>317</v>
      </c>
      <c r="R12" s="243" t="s">
        <v>319</v>
      </c>
    </row>
    <row r="13" spans="1:18" ht="284.25" customHeight="1" x14ac:dyDescent="0.25">
      <c r="A13" s="1"/>
      <c r="B13" s="225">
        <v>2</v>
      </c>
      <c r="C13" s="126" t="s">
        <v>320</v>
      </c>
      <c r="D13" s="126" t="s">
        <v>100</v>
      </c>
      <c r="E13" s="127" t="s">
        <v>321</v>
      </c>
      <c r="F13" s="128">
        <v>0.5</v>
      </c>
      <c r="G13" s="128" t="s">
        <v>90</v>
      </c>
      <c r="H13" s="128" t="s">
        <v>317</v>
      </c>
      <c r="I13" s="128" t="s">
        <v>91</v>
      </c>
      <c r="J13" s="128" t="s">
        <v>318</v>
      </c>
      <c r="K13" s="132">
        <v>39125</v>
      </c>
      <c r="L13" s="132" t="s">
        <v>102</v>
      </c>
      <c r="M13" s="129">
        <v>14252450032</v>
      </c>
      <c r="N13" s="129">
        <v>7126225016</v>
      </c>
      <c r="O13" s="131">
        <v>7290</v>
      </c>
      <c r="P13" s="129">
        <v>1350.6493506493507</v>
      </c>
      <c r="Q13" s="129" t="s">
        <v>317</v>
      </c>
      <c r="R13" s="244" t="s">
        <v>322</v>
      </c>
    </row>
    <row r="14" spans="1:18" ht="78.75" customHeight="1" x14ac:dyDescent="0.25">
      <c r="A14" s="1"/>
      <c r="B14" s="225">
        <v>3</v>
      </c>
      <c r="C14" s="126" t="s">
        <v>323</v>
      </c>
      <c r="D14" s="126" t="s">
        <v>103</v>
      </c>
      <c r="E14" s="127" t="s">
        <v>324</v>
      </c>
      <c r="F14" s="128">
        <v>1</v>
      </c>
      <c r="G14" s="128" t="s">
        <v>117</v>
      </c>
      <c r="H14" s="128" t="s">
        <v>317</v>
      </c>
      <c r="I14" s="128" t="s">
        <v>110</v>
      </c>
      <c r="J14" s="128" t="s">
        <v>318</v>
      </c>
      <c r="K14" s="132">
        <v>39434</v>
      </c>
      <c r="L14" s="132">
        <v>40895</v>
      </c>
      <c r="M14" s="129">
        <v>6057259873.0498648</v>
      </c>
      <c r="N14" s="129">
        <v>6057259873.0498648</v>
      </c>
      <c r="O14" s="129">
        <v>13966</v>
      </c>
      <c r="P14" s="129">
        <v>1350.6493506493507</v>
      </c>
      <c r="Q14" s="129" t="s">
        <v>317</v>
      </c>
      <c r="R14" s="205" t="s">
        <v>325</v>
      </c>
    </row>
    <row r="15" spans="1:18" ht="109.5" customHeight="1" thickBot="1" x14ac:dyDescent="0.3">
      <c r="A15" s="1"/>
      <c r="B15" s="227">
        <v>4</v>
      </c>
      <c r="C15" s="229" t="s">
        <v>326</v>
      </c>
      <c r="D15" s="229" t="s">
        <v>327</v>
      </c>
      <c r="E15" s="228" t="s">
        <v>328</v>
      </c>
      <c r="F15" s="230">
        <v>1</v>
      </c>
      <c r="G15" s="230" t="s">
        <v>90</v>
      </c>
      <c r="H15" s="230" t="s">
        <v>317</v>
      </c>
      <c r="I15" s="230" t="s">
        <v>91</v>
      </c>
      <c r="J15" s="230" t="s">
        <v>318</v>
      </c>
      <c r="K15" s="232">
        <v>39503</v>
      </c>
      <c r="L15" s="232" t="s">
        <v>102</v>
      </c>
      <c r="M15" s="233">
        <v>2471294160</v>
      </c>
      <c r="N15" s="233">
        <v>2471294160</v>
      </c>
      <c r="O15" s="233">
        <v>5355</v>
      </c>
      <c r="P15" s="233">
        <v>1350.6493506493507</v>
      </c>
      <c r="Q15" s="230" t="s">
        <v>317</v>
      </c>
      <c r="R15" s="234" t="s">
        <v>329</v>
      </c>
    </row>
    <row r="16" spans="1:18" x14ac:dyDescent="0.25">
      <c r="A16" s="1"/>
      <c r="B16" s="7"/>
      <c r="C16" s="8"/>
      <c r="D16" s="8"/>
      <c r="E16" s="8"/>
      <c r="F16" s="8"/>
      <c r="G16" s="8"/>
      <c r="H16" s="8"/>
      <c r="I16" s="8"/>
      <c r="J16" s="8"/>
      <c r="K16" s="8"/>
      <c r="L16" s="8"/>
      <c r="M16" s="8"/>
      <c r="N16" s="8"/>
      <c r="O16" s="8"/>
      <c r="P16" s="8"/>
      <c r="Q16" s="8"/>
      <c r="R16" s="9"/>
    </row>
    <row r="17" spans="1:18" x14ac:dyDescent="0.25">
      <c r="A17" s="1"/>
      <c r="B17" s="7"/>
      <c r="C17" s="8"/>
      <c r="D17" s="8"/>
      <c r="E17" s="8"/>
      <c r="F17" s="8"/>
      <c r="G17" s="8"/>
      <c r="H17" s="8"/>
      <c r="I17" s="8"/>
      <c r="J17" s="8"/>
      <c r="K17" s="8"/>
      <c r="L17" s="8"/>
      <c r="M17" s="8"/>
      <c r="N17" s="8"/>
      <c r="O17" s="8"/>
      <c r="P17" s="8"/>
      <c r="Q17" s="8"/>
      <c r="R17" s="9"/>
    </row>
    <row r="18" spans="1:18" ht="15.75" thickBot="1" x14ac:dyDescent="0.3">
      <c r="A18" s="1"/>
      <c r="B18" s="7"/>
      <c r="C18" s="8"/>
      <c r="D18" s="8"/>
      <c r="E18" s="8"/>
      <c r="F18" s="8"/>
      <c r="G18" s="8"/>
      <c r="H18" s="8"/>
      <c r="I18" s="8"/>
      <c r="J18" s="8"/>
      <c r="K18" s="8"/>
      <c r="L18" s="8"/>
      <c r="M18" s="8"/>
      <c r="N18" s="8"/>
      <c r="O18" s="113"/>
      <c r="P18" s="8"/>
      <c r="Q18" s="8"/>
      <c r="R18" s="9"/>
    </row>
    <row r="19" spans="1:18" ht="15.75" thickBot="1" x14ac:dyDescent="0.3">
      <c r="A19" s="1"/>
      <c r="B19" s="7"/>
      <c r="C19" s="8"/>
      <c r="D19" s="8"/>
      <c r="E19" s="114" t="s">
        <v>330</v>
      </c>
      <c r="F19" s="115">
        <f>COUNTIF(Q12:Q15,"SI")</f>
        <v>4</v>
      </c>
      <c r="G19" s="8"/>
      <c r="H19" s="8"/>
      <c r="I19" s="8"/>
      <c r="J19" s="8"/>
      <c r="K19" s="8"/>
      <c r="L19" s="8"/>
      <c r="M19" s="8"/>
      <c r="N19" s="8"/>
      <c r="O19" s="8"/>
      <c r="P19" s="8"/>
      <c r="Q19" s="8"/>
      <c r="R19" s="9"/>
    </row>
    <row r="20" spans="1:18" ht="15.75" thickBot="1" x14ac:dyDescent="0.3">
      <c r="A20" s="1"/>
      <c r="B20" s="7"/>
      <c r="C20" s="8"/>
      <c r="D20" s="8"/>
      <c r="E20" s="2" t="s">
        <v>331</v>
      </c>
      <c r="F20" s="115">
        <f>+IF(F19=2,700,IF(F19=3,800,IF(F19=4,900,0)))</f>
        <v>900</v>
      </c>
      <c r="G20" s="8"/>
      <c r="H20" s="8"/>
      <c r="I20" s="8"/>
      <c r="J20" s="8"/>
      <c r="K20" s="8"/>
      <c r="L20" s="8"/>
      <c r="M20" s="8"/>
      <c r="N20" s="8"/>
      <c r="O20" s="8"/>
      <c r="P20" s="8"/>
      <c r="Q20" s="8"/>
      <c r="R20" s="9"/>
    </row>
    <row r="21" spans="1:18" ht="30.75" thickBot="1" x14ac:dyDescent="0.3">
      <c r="A21" s="1"/>
      <c r="B21" s="7"/>
      <c r="C21" s="8"/>
      <c r="D21" s="8"/>
      <c r="E21" s="116" t="s">
        <v>332</v>
      </c>
      <c r="F21" s="115" t="s">
        <v>97</v>
      </c>
      <c r="G21" s="8"/>
      <c r="H21" s="8"/>
      <c r="I21" s="8"/>
      <c r="J21" s="8"/>
      <c r="K21" s="8"/>
      <c r="L21" s="8"/>
      <c r="M21" s="8"/>
      <c r="N21" s="8"/>
      <c r="O21" s="8"/>
      <c r="P21" s="8"/>
      <c r="Q21" s="8"/>
      <c r="R21" s="9"/>
    </row>
    <row r="22" spans="1:18" ht="15.75" thickBot="1" x14ac:dyDescent="0.3">
      <c r="A22" s="1"/>
      <c r="B22" s="7"/>
      <c r="C22" s="8"/>
      <c r="D22" s="8"/>
      <c r="E22" s="117" t="s">
        <v>333</v>
      </c>
      <c r="F22" s="115" t="s">
        <v>97</v>
      </c>
      <c r="G22" s="8"/>
      <c r="H22" s="8"/>
      <c r="I22" s="8"/>
      <c r="J22" s="8"/>
      <c r="K22" s="8"/>
      <c r="L22" s="8"/>
      <c r="M22" s="8"/>
      <c r="N22" s="8"/>
      <c r="O22" s="8"/>
      <c r="P22" s="8"/>
      <c r="Q22" s="8"/>
      <c r="R22" s="9"/>
    </row>
    <row r="23" spans="1:18" ht="15.75" thickBot="1" x14ac:dyDescent="0.3">
      <c r="A23" s="1"/>
      <c r="B23" s="7"/>
      <c r="C23" s="8"/>
      <c r="D23" s="8"/>
      <c r="E23" s="84" t="s">
        <v>334</v>
      </c>
      <c r="F23" s="115">
        <f>+COUNTIF(J12:J15,"si")</f>
        <v>0</v>
      </c>
      <c r="G23" s="8"/>
      <c r="H23" s="8"/>
      <c r="I23" s="8"/>
      <c r="J23" s="8"/>
      <c r="K23" s="8"/>
      <c r="L23" s="8"/>
      <c r="M23" s="8"/>
      <c r="N23" s="8"/>
      <c r="O23" s="8"/>
      <c r="P23" s="8"/>
      <c r="Q23" s="8"/>
      <c r="R23" s="9"/>
    </row>
    <row r="24" spans="1:18" x14ac:dyDescent="0.25">
      <c r="A24" s="1"/>
      <c r="B24" s="7"/>
      <c r="C24" s="8"/>
      <c r="D24" s="8"/>
      <c r="E24" s="8"/>
      <c r="F24" s="8"/>
      <c r="G24" s="8"/>
      <c r="H24" s="8"/>
      <c r="I24" s="8"/>
      <c r="J24" s="8"/>
      <c r="K24" s="8"/>
      <c r="L24" s="8"/>
      <c r="M24" s="8"/>
      <c r="N24" s="8"/>
      <c r="O24" s="8"/>
      <c r="P24" s="8"/>
      <c r="Q24" s="8"/>
      <c r="R24" s="9"/>
    </row>
    <row r="25" spans="1:18" x14ac:dyDescent="0.25">
      <c r="A25" s="1"/>
      <c r="B25" s="7"/>
      <c r="C25" s="8"/>
      <c r="D25" s="8"/>
      <c r="E25" s="8"/>
      <c r="F25" s="8"/>
      <c r="G25" s="8"/>
      <c r="H25" s="8"/>
      <c r="I25" s="8"/>
      <c r="J25" s="8"/>
      <c r="K25" s="8"/>
      <c r="L25" s="8"/>
      <c r="M25" s="8"/>
      <c r="N25" s="8"/>
      <c r="O25" s="8"/>
      <c r="P25" s="8"/>
      <c r="Q25" s="8"/>
      <c r="R25" s="9"/>
    </row>
    <row r="26" spans="1:18" ht="15.75" thickBot="1" x14ac:dyDescent="0.3">
      <c r="A26" s="1"/>
      <c r="B26" s="84"/>
      <c r="C26" s="85"/>
      <c r="D26" s="85"/>
      <c r="E26" s="85"/>
      <c r="F26" s="85"/>
      <c r="G26" s="85"/>
      <c r="H26" s="85"/>
      <c r="I26" s="85"/>
      <c r="J26" s="85"/>
      <c r="K26" s="85"/>
      <c r="L26" s="85"/>
      <c r="M26" s="85"/>
      <c r="N26" s="85"/>
      <c r="O26" s="85"/>
      <c r="P26" s="85"/>
      <c r="Q26" s="85"/>
      <c r="R26" s="86"/>
    </row>
    <row r="28" spans="1:18" ht="15.75" thickBot="1" x14ac:dyDescent="0.3"/>
    <row r="29" spans="1:18" s="123" customFormat="1" x14ac:dyDescent="0.25">
      <c r="B29" s="119" t="s">
        <v>6</v>
      </c>
      <c r="C29" s="120"/>
      <c r="D29" s="120"/>
      <c r="E29" s="121">
        <v>2</v>
      </c>
      <c r="F29" s="120" t="str">
        <f>+VLOOKUP(E29,Proponentes!$B$10:$D$45,2,FALSE())</f>
        <v>CONSORCIO AERO - NORORIENTAL</v>
      </c>
      <c r="G29" s="120"/>
      <c r="H29" s="120"/>
      <c r="I29" s="120"/>
      <c r="J29" s="120"/>
      <c r="K29" s="120"/>
      <c r="L29" s="120"/>
      <c r="M29" s="120"/>
      <c r="N29" s="120"/>
      <c r="O29" s="120"/>
      <c r="P29" s="120"/>
      <c r="Q29" s="120"/>
      <c r="R29" s="122"/>
    </row>
    <row r="30" spans="1:18" ht="120" x14ac:dyDescent="0.25">
      <c r="B30" s="91" t="s">
        <v>68</v>
      </c>
      <c r="C30" s="92" t="s">
        <v>69</v>
      </c>
      <c r="D30" s="92" t="s">
        <v>303</v>
      </c>
      <c r="E30" s="93" t="s">
        <v>71</v>
      </c>
      <c r="F30" s="92" t="s">
        <v>304</v>
      </c>
      <c r="G30" s="92" t="s">
        <v>305</v>
      </c>
      <c r="H30" s="92" t="s">
        <v>306</v>
      </c>
      <c r="I30" s="92" t="s">
        <v>307</v>
      </c>
      <c r="J30" s="92" t="s">
        <v>308</v>
      </c>
      <c r="K30" s="92" t="s">
        <v>309</v>
      </c>
      <c r="L30" s="92" t="s">
        <v>76</v>
      </c>
      <c r="M30" s="92" t="s">
        <v>310</v>
      </c>
      <c r="N30" s="92" t="s">
        <v>311</v>
      </c>
      <c r="O30" s="92" t="s">
        <v>312</v>
      </c>
      <c r="P30" s="92" t="s">
        <v>313</v>
      </c>
      <c r="Q30" s="92" t="s">
        <v>314</v>
      </c>
      <c r="R30" s="94" t="s">
        <v>315</v>
      </c>
    </row>
    <row r="31" spans="1:18" ht="15.75" thickBot="1" x14ac:dyDescent="0.3">
      <c r="B31" s="124" t="s">
        <v>316</v>
      </c>
      <c r="C31" s="95"/>
      <c r="D31" s="95"/>
      <c r="E31" s="8"/>
      <c r="F31" s="8"/>
      <c r="G31" s="95"/>
      <c r="H31" s="95"/>
      <c r="I31" s="95"/>
      <c r="J31" s="95"/>
      <c r="K31" s="95"/>
      <c r="L31" s="95"/>
      <c r="M31" s="95"/>
      <c r="N31" s="95"/>
      <c r="O31" s="95"/>
      <c r="P31" s="95"/>
      <c r="Q31" s="95"/>
      <c r="R31" s="125"/>
    </row>
    <row r="32" spans="1:18" ht="90.75" thickBot="1" x14ac:dyDescent="0.3">
      <c r="B32" s="126">
        <v>1</v>
      </c>
      <c r="C32" s="126" t="s">
        <v>335</v>
      </c>
      <c r="D32" s="126"/>
      <c r="E32" s="127" t="s">
        <v>336</v>
      </c>
      <c r="F32" s="128">
        <v>0.3</v>
      </c>
      <c r="G32" s="128" t="s">
        <v>223</v>
      </c>
      <c r="H32" s="128" t="s">
        <v>337</v>
      </c>
      <c r="I32" s="128" t="s">
        <v>338</v>
      </c>
      <c r="J32" s="128" t="s">
        <v>339</v>
      </c>
      <c r="K32" s="39">
        <v>40424</v>
      </c>
      <c r="L32" s="39" t="s">
        <v>287</v>
      </c>
      <c r="M32" s="129">
        <v>6536069354</v>
      </c>
      <c r="N32" s="129">
        <v>1960820806.1999998</v>
      </c>
      <c r="O32" s="129">
        <v>3807</v>
      </c>
      <c r="P32" s="129">
        <v>1350.6493506493507</v>
      </c>
      <c r="Q32" s="129" t="s">
        <v>317</v>
      </c>
      <c r="R32" s="130" t="s">
        <v>340</v>
      </c>
    </row>
    <row r="33" spans="2:18" ht="33.75" x14ac:dyDescent="0.25">
      <c r="B33" s="126">
        <v>2</v>
      </c>
      <c r="C33" s="126" t="s">
        <v>341</v>
      </c>
      <c r="D33" s="126"/>
      <c r="E33" s="127" t="s">
        <v>342</v>
      </c>
      <c r="F33" s="128">
        <v>1</v>
      </c>
      <c r="G33" s="128" t="s">
        <v>241</v>
      </c>
      <c r="H33" s="128" t="s">
        <v>337</v>
      </c>
      <c r="I33" s="128" t="s">
        <v>343</v>
      </c>
      <c r="J33" s="128" t="s">
        <v>339</v>
      </c>
      <c r="K33" s="39">
        <v>37655</v>
      </c>
      <c r="L33" s="39">
        <v>39967</v>
      </c>
      <c r="M33" s="129">
        <v>17381873296.540001</v>
      </c>
      <c r="N33" s="129">
        <v>17381873296.540001</v>
      </c>
      <c r="O33" s="131">
        <v>52355</v>
      </c>
      <c r="P33" s="129">
        <v>1350.6493506493507</v>
      </c>
      <c r="Q33" s="129" t="s">
        <v>317</v>
      </c>
      <c r="R33" s="130" t="s">
        <v>344</v>
      </c>
    </row>
    <row r="34" spans="2:18" ht="33.75" x14ac:dyDescent="0.25">
      <c r="B34" s="126">
        <v>3</v>
      </c>
      <c r="C34" s="126" t="s">
        <v>345</v>
      </c>
      <c r="D34" s="126" t="s">
        <v>346</v>
      </c>
      <c r="E34" s="127" t="s">
        <v>347</v>
      </c>
      <c r="F34" s="128">
        <v>0.25</v>
      </c>
      <c r="G34" s="128" t="s">
        <v>223</v>
      </c>
      <c r="H34" s="128" t="s">
        <v>337</v>
      </c>
      <c r="I34" s="128" t="s">
        <v>348</v>
      </c>
      <c r="J34" s="128" t="s">
        <v>339</v>
      </c>
      <c r="K34" s="132">
        <v>38718</v>
      </c>
      <c r="L34" s="132">
        <v>46022</v>
      </c>
      <c r="M34" s="129">
        <v>7774238321</v>
      </c>
      <c r="N34" s="129">
        <v>1943559580.25</v>
      </c>
      <c r="O34" s="131">
        <v>4764</v>
      </c>
      <c r="P34" s="129">
        <v>1350.6493506493507</v>
      </c>
      <c r="Q34" s="129" t="s">
        <v>317</v>
      </c>
      <c r="R34" s="130" t="s">
        <v>349</v>
      </c>
    </row>
    <row r="35" spans="2:18" ht="45" x14ac:dyDescent="0.25">
      <c r="B35" s="126">
        <v>4</v>
      </c>
      <c r="C35" s="126" t="s">
        <v>350</v>
      </c>
      <c r="D35" s="126" t="s">
        <v>351</v>
      </c>
      <c r="E35" s="126" t="s">
        <v>352</v>
      </c>
      <c r="F35" s="128">
        <v>0.245</v>
      </c>
      <c r="G35" s="128" t="s">
        <v>223</v>
      </c>
      <c r="H35" s="128" t="s">
        <v>337</v>
      </c>
      <c r="I35" s="128" t="s">
        <v>348</v>
      </c>
      <c r="J35" s="128" t="s">
        <v>339</v>
      </c>
      <c r="K35" s="132">
        <v>40182</v>
      </c>
      <c r="L35" s="132" t="s">
        <v>287</v>
      </c>
      <c r="M35" s="129">
        <v>8260211616</v>
      </c>
      <c r="N35" s="129">
        <v>2023751845.9200001</v>
      </c>
      <c r="O35" s="131">
        <v>3930</v>
      </c>
      <c r="P35" s="129">
        <v>1350.6493506493507</v>
      </c>
      <c r="Q35" s="129" t="s">
        <v>317</v>
      </c>
      <c r="R35" s="130" t="s">
        <v>353</v>
      </c>
    </row>
    <row r="36" spans="2:18" x14ac:dyDescent="0.25">
      <c r="B36" s="7"/>
      <c r="C36" s="8"/>
      <c r="D36" s="8"/>
      <c r="E36" s="8"/>
      <c r="F36" s="8"/>
      <c r="G36" s="8"/>
      <c r="H36" s="8"/>
      <c r="I36" s="8"/>
      <c r="J36" s="8"/>
      <c r="K36" s="8"/>
      <c r="L36" s="8"/>
      <c r="M36" s="8"/>
      <c r="N36" s="8"/>
      <c r="O36" s="8"/>
      <c r="P36" s="8"/>
      <c r="Q36" s="8"/>
      <c r="R36" s="9"/>
    </row>
    <row r="37" spans="2:18" x14ac:dyDescent="0.25">
      <c r="B37" s="7"/>
      <c r="C37" s="8"/>
      <c r="D37" s="8"/>
      <c r="E37" s="8"/>
      <c r="F37" s="8"/>
      <c r="G37" s="8"/>
      <c r="H37" s="8"/>
      <c r="I37" s="8"/>
      <c r="J37" s="8"/>
      <c r="K37" s="8"/>
      <c r="L37" s="8"/>
      <c r="M37" s="8"/>
      <c r="N37" s="8"/>
      <c r="O37" s="8"/>
      <c r="P37" s="8"/>
      <c r="Q37" s="8"/>
      <c r="R37" s="9"/>
    </row>
    <row r="38" spans="2:18" ht="15.75" thickBot="1" x14ac:dyDescent="0.3">
      <c r="B38" s="7"/>
      <c r="C38" s="8"/>
      <c r="D38" s="8"/>
      <c r="E38" s="8"/>
      <c r="F38" s="8"/>
      <c r="G38" s="8"/>
      <c r="H38" s="8"/>
      <c r="I38" s="8"/>
      <c r="J38" s="8"/>
      <c r="K38" s="8"/>
      <c r="L38" s="8"/>
      <c r="M38" s="8"/>
      <c r="N38" s="8"/>
      <c r="O38" s="113"/>
      <c r="P38" s="8"/>
      <c r="Q38" s="8"/>
      <c r="R38" s="9"/>
    </row>
    <row r="39" spans="2:18" ht="15.75" thickBot="1" x14ac:dyDescent="0.3">
      <c r="B39" s="7"/>
      <c r="C39" s="8"/>
      <c r="D39" s="8"/>
      <c r="E39" s="114" t="s">
        <v>330</v>
      </c>
      <c r="F39" s="115">
        <f>COUNTIF(Q32:Q35,"SI")</f>
        <v>4</v>
      </c>
      <c r="G39" s="8"/>
      <c r="H39" s="8"/>
      <c r="I39" s="8"/>
      <c r="J39" s="8"/>
      <c r="K39" s="8"/>
      <c r="L39" s="8"/>
      <c r="M39" s="8"/>
      <c r="N39" s="8"/>
      <c r="O39" s="8"/>
      <c r="P39" s="8"/>
      <c r="Q39" s="8"/>
      <c r="R39" s="9"/>
    </row>
    <row r="40" spans="2:18" ht="15.75" thickBot="1" x14ac:dyDescent="0.3">
      <c r="B40" s="7"/>
      <c r="C40" s="8"/>
      <c r="D40" s="8"/>
      <c r="E40" s="2" t="s">
        <v>331</v>
      </c>
      <c r="F40" s="115">
        <f>+IF(F39=2,700,IF(F39=3,800,IF(F39=4,900,0)))</f>
        <v>900</v>
      </c>
      <c r="G40" s="8"/>
      <c r="H40" s="8"/>
      <c r="I40" s="8"/>
      <c r="J40" s="8"/>
      <c r="K40" s="8"/>
      <c r="L40" s="8"/>
      <c r="M40" s="8"/>
      <c r="N40" s="8"/>
      <c r="O40" s="8"/>
      <c r="P40" s="8"/>
      <c r="Q40" s="8"/>
      <c r="R40" s="9"/>
    </row>
    <row r="41" spans="2:18" ht="30.75" thickBot="1" x14ac:dyDescent="0.3">
      <c r="B41" s="7"/>
      <c r="C41" s="8"/>
      <c r="D41" s="8"/>
      <c r="E41" s="116" t="s">
        <v>332</v>
      </c>
      <c r="F41" s="115" t="s">
        <v>97</v>
      </c>
      <c r="G41" s="8"/>
      <c r="H41" s="8"/>
      <c r="I41" s="8"/>
      <c r="J41" s="8"/>
      <c r="K41" s="8"/>
      <c r="L41" s="8"/>
      <c r="M41" s="8"/>
      <c r="N41" s="8"/>
      <c r="O41" s="8"/>
      <c r="P41" s="8"/>
      <c r="Q41" s="8"/>
      <c r="R41" s="9"/>
    </row>
    <row r="42" spans="2:18" ht="15.75" thickBot="1" x14ac:dyDescent="0.3">
      <c r="B42" s="7"/>
      <c r="C42" s="8"/>
      <c r="D42" s="8"/>
      <c r="E42" s="117" t="s">
        <v>333</v>
      </c>
      <c r="F42" s="115" t="s">
        <v>97</v>
      </c>
      <c r="G42" s="8"/>
      <c r="H42" s="8"/>
      <c r="I42" s="8"/>
      <c r="J42" s="8"/>
      <c r="K42" s="8"/>
      <c r="L42" s="8"/>
      <c r="M42" s="8"/>
      <c r="N42" s="8"/>
      <c r="O42" s="8"/>
      <c r="P42" s="8"/>
      <c r="Q42" s="8"/>
      <c r="R42" s="9"/>
    </row>
    <row r="43" spans="2:18" ht="15.75" thickBot="1" x14ac:dyDescent="0.3">
      <c r="B43" s="7"/>
      <c r="C43" s="8"/>
      <c r="D43" s="8"/>
      <c r="E43" s="84" t="s">
        <v>334</v>
      </c>
      <c r="F43" s="115">
        <f>+COUNTIF(J32:J35,"si")</f>
        <v>0</v>
      </c>
      <c r="G43" s="8"/>
      <c r="H43" s="8"/>
      <c r="I43" s="8"/>
      <c r="J43" s="8"/>
      <c r="K43" s="8"/>
      <c r="L43" s="8"/>
      <c r="M43" s="8"/>
      <c r="N43" s="8"/>
      <c r="O43" s="8"/>
      <c r="P43" s="8"/>
      <c r="Q43" s="8"/>
      <c r="R43" s="9"/>
    </row>
    <row r="44" spans="2:18" x14ac:dyDescent="0.25">
      <c r="B44" s="7"/>
      <c r="C44" s="8"/>
      <c r="D44" s="8"/>
      <c r="E44" s="8"/>
      <c r="F44" s="8"/>
      <c r="G44" s="8"/>
      <c r="H44" s="8"/>
      <c r="I44" s="8"/>
      <c r="J44" s="8"/>
      <c r="K44" s="8"/>
      <c r="L44" s="8"/>
      <c r="M44" s="8"/>
      <c r="N44" s="8"/>
      <c r="O44" s="8"/>
      <c r="P44" s="8"/>
      <c r="Q44" s="8"/>
      <c r="R44" s="9"/>
    </row>
    <row r="45" spans="2:18" x14ac:dyDescent="0.25">
      <c r="B45" s="7"/>
      <c r="C45" s="8"/>
      <c r="D45" s="8"/>
      <c r="E45" s="8"/>
      <c r="F45" s="8"/>
      <c r="G45" s="8"/>
      <c r="H45" s="8"/>
      <c r="I45" s="8"/>
      <c r="J45" s="8"/>
      <c r="K45" s="8"/>
      <c r="L45" s="8"/>
      <c r="M45" s="8"/>
      <c r="N45" s="8"/>
      <c r="O45" s="8"/>
      <c r="P45" s="8"/>
      <c r="Q45" s="8"/>
      <c r="R45" s="9"/>
    </row>
    <row r="46" spans="2:18" ht="15.75" thickBot="1" x14ac:dyDescent="0.3">
      <c r="B46" s="84"/>
      <c r="C46" s="85"/>
      <c r="D46" s="85"/>
      <c r="E46" s="85"/>
      <c r="F46" s="85"/>
      <c r="G46" s="85"/>
      <c r="H46" s="85"/>
      <c r="I46" s="85"/>
      <c r="J46" s="85"/>
      <c r="K46" s="85"/>
      <c r="L46" s="85"/>
      <c r="M46" s="85"/>
      <c r="N46" s="85"/>
      <c r="O46" s="85"/>
      <c r="P46" s="85"/>
      <c r="Q46" s="85"/>
      <c r="R46" s="86"/>
    </row>
    <row r="48" spans="2:18" ht="15.75" thickBot="1" x14ac:dyDescent="0.3"/>
    <row r="49" spans="2:18" x14ac:dyDescent="0.25">
      <c r="B49" s="119" t="s">
        <v>6</v>
      </c>
      <c r="C49" s="120"/>
      <c r="D49" s="120"/>
      <c r="E49" s="121">
        <v>3</v>
      </c>
      <c r="F49" s="120" t="str">
        <f>+VLOOKUP(E49,Proponentes!$B$10:$D$45,2,FALSE())</f>
        <v>CONSORCIO INTERVENTORIA AEROPUERTOS DE NORORIENTE</v>
      </c>
      <c r="G49" s="120"/>
      <c r="H49" s="120"/>
      <c r="I49" s="120"/>
      <c r="J49" s="120"/>
      <c r="K49" s="120"/>
      <c r="L49" s="120"/>
      <c r="M49" s="120"/>
      <c r="N49" s="120"/>
      <c r="O49" s="120"/>
      <c r="P49" s="120"/>
      <c r="Q49" s="120"/>
      <c r="R49" s="122"/>
    </row>
    <row r="50" spans="2:18" ht="120" x14ac:dyDescent="0.25">
      <c r="B50" s="133" t="s">
        <v>68</v>
      </c>
      <c r="C50" s="179" t="s">
        <v>69</v>
      </c>
      <c r="D50" s="179" t="s">
        <v>303</v>
      </c>
      <c r="E50" s="134" t="s">
        <v>71</v>
      </c>
      <c r="F50" s="179" t="s">
        <v>304</v>
      </c>
      <c r="G50" s="179" t="s">
        <v>305</v>
      </c>
      <c r="H50" s="179" t="s">
        <v>306</v>
      </c>
      <c r="I50" s="179" t="s">
        <v>307</v>
      </c>
      <c r="J50" s="179" t="s">
        <v>308</v>
      </c>
      <c r="K50" s="179" t="s">
        <v>309</v>
      </c>
      <c r="L50" s="179" t="s">
        <v>76</v>
      </c>
      <c r="M50" s="179" t="s">
        <v>310</v>
      </c>
      <c r="N50" s="179" t="s">
        <v>311</v>
      </c>
      <c r="O50" s="179" t="s">
        <v>312</v>
      </c>
      <c r="P50" s="179" t="s">
        <v>313</v>
      </c>
      <c r="Q50" s="179" t="s">
        <v>314</v>
      </c>
      <c r="R50" s="135" t="s">
        <v>315</v>
      </c>
    </row>
    <row r="51" spans="2:18" ht="15.75" thickBot="1" x14ac:dyDescent="0.3">
      <c r="B51" s="136" t="s">
        <v>316</v>
      </c>
      <c r="C51" s="137"/>
      <c r="D51" s="137"/>
      <c r="E51" s="138"/>
      <c r="F51" s="138"/>
      <c r="G51" s="137"/>
      <c r="H51" s="137"/>
      <c r="I51" s="137"/>
      <c r="J51" s="137"/>
      <c r="K51" s="137"/>
      <c r="L51" s="137"/>
      <c r="M51" s="137"/>
      <c r="N51" s="137"/>
      <c r="O51" s="137"/>
      <c r="P51" s="139"/>
      <c r="Q51" s="137"/>
      <c r="R51" s="140"/>
    </row>
    <row r="52" spans="2:18" s="83" customFormat="1" ht="46.5" thickTop="1" thickBot="1" x14ac:dyDescent="0.3">
      <c r="B52" s="96">
        <v>1</v>
      </c>
      <c r="C52" s="200" t="s">
        <v>136</v>
      </c>
      <c r="D52" s="201" t="s">
        <v>137</v>
      </c>
      <c r="E52" s="200" t="s">
        <v>138</v>
      </c>
      <c r="F52" s="99">
        <v>0.6</v>
      </c>
      <c r="G52" s="99" t="s">
        <v>90</v>
      </c>
      <c r="H52" s="99" t="s">
        <v>317</v>
      </c>
      <c r="I52" s="200" t="s">
        <v>139</v>
      </c>
      <c r="J52" s="99" t="s">
        <v>318</v>
      </c>
      <c r="K52" s="3">
        <v>40000</v>
      </c>
      <c r="L52" s="3" t="s">
        <v>129</v>
      </c>
      <c r="M52" s="202">
        <v>3556498181</v>
      </c>
      <c r="N52" s="101">
        <v>2133898908.5999999</v>
      </c>
      <c r="O52" s="203">
        <v>4294</v>
      </c>
      <c r="P52" s="554">
        <v>1350.6493506493507</v>
      </c>
      <c r="Q52" s="101" t="s">
        <v>317</v>
      </c>
      <c r="R52" s="204" t="s">
        <v>141</v>
      </c>
    </row>
    <row r="53" spans="2:18" s="83" customFormat="1" ht="192.75" thickTop="1" thickBot="1" x14ac:dyDescent="0.3">
      <c r="B53" s="103">
        <v>2</v>
      </c>
      <c r="C53" s="200" t="s">
        <v>0</v>
      </c>
      <c r="D53" s="201" t="s">
        <v>142</v>
      </c>
      <c r="E53" s="102" t="s">
        <v>143</v>
      </c>
      <c r="F53" s="105">
        <v>0.45</v>
      </c>
      <c r="G53" s="99" t="s">
        <v>90</v>
      </c>
      <c r="H53" s="105" t="s">
        <v>317</v>
      </c>
      <c r="I53" s="200" t="s">
        <v>139</v>
      </c>
      <c r="J53" s="105" t="s">
        <v>318</v>
      </c>
      <c r="K53" s="106">
        <v>40954</v>
      </c>
      <c r="L53" s="106" t="s">
        <v>129</v>
      </c>
      <c r="M53" s="107">
        <v>3756934517</v>
      </c>
      <c r="N53" s="107">
        <v>1690620532.6500001</v>
      </c>
      <c r="O53" s="131">
        <v>2983</v>
      </c>
      <c r="P53" s="555"/>
      <c r="Q53" s="107" t="s">
        <v>317</v>
      </c>
      <c r="R53" s="205"/>
    </row>
    <row r="54" spans="2:18" s="83" customFormat="1" ht="45.75" thickBot="1" x14ac:dyDescent="0.3">
      <c r="B54" s="103">
        <v>3</v>
      </c>
      <c r="C54" s="206" t="s">
        <v>144</v>
      </c>
      <c r="D54" s="207" t="s">
        <v>145</v>
      </c>
      <c r="E54" s="206" t="s">
        <v>354</v>
      </c>
      <c r="F54" s="105">
        <v>0.5</v>
      </c>
      <c r="G54" s="105" t="s">
        <v>117</v>
      </c>
      <c r="H54" s="105" t="s">
        <v>317</v>
      </c>
      <c r="I54" s="207" t="s">
        <v>147</v>
      </c>
      <c r="J54" s="105" t="s">
        <v>318</v>
      </c>
      <c r="K54" s="208">
        <v>38811</v>
      </c>
      <c r="L54" s="208">
        <v>39792</v>
      </c>
      <c r="M54" s="107">
        <v>3008642054.3000002</v>
      </c>
      <c r="N54" s="107">
        <v>1504321027.1500001</v>
      </c>
      <c r="O54" s="5">
        <v>3687</v>
      </c>
      <c r="P54" s="555"/>
      <c r="Q54" s="107" t="s">
        <v>317</v>
      </c>
      <c r="R54" s="209"/>
    </row>
    <row r="55" spans="2:18" s="83" customFormat="1" ht="68.25" thickBot="1" x14ac:dyDescent="0.3">
      <c r="B55" s="17">
        <v>4</v>
      </c>
      <c r="C55" s="206" t="s">
        <v>144</v>
      </c>
      <c r="D55" s="207" t="s">
        <v>145</v>
      </c>
      <c r="E55" s="206" t="s">
        <v>355</v>
      </c>
      <c r="F55" s="24">
        <v>0.5</v>
      </c>
      <c r="G55" s="24" t="s">
        <v>90</v>
      </c>
      <c r="H55" s="24" t="s">
        <v>317</v>
      </c>
      <c r="I55" s="207" t="s">
        <v>147</v>
      </c>
      <c r="J55" s="24" t="s">
        <v>318</v>
      </c>
      <c r="K55" s="208">
        <v>37939</v>
      </c>
      <c r="L55" s="208">
        <v>39339</v>
      </c>
      <c r="M55" s="107">
        <v>8463489571</v>
      </c>
      <c r="N55" s="22">
        <v>4231744785.5</v>
      </c>
      <c r="O55" s="210">
        <v>12746</v>
      </c>
      <c r="P55" s="556"/>
      <c r="Q55" s="109" t="s">
        <v>317</v>
      </c>
      <c r="R55" s="209"/>
    </row>
    <row r="56" spans="2:18" s="83" customFormat="1" x14ac:dyDescent="0.25">
      <c r="B56" s="7"/>
      <c r="C56" s="8"/>
      <c r="D56" s="8"/>
      <c r="E56" s="8"/>
      <c r="F56" s="8"/>
      <c r="G56" s="8"/>
      <c r="H56" s="8"/>
      <c r="I56" s="8"/>
      <c r="J56" s="8"/>
      <c r="K56" s="8"/>
      <c r="L56" s="8"/>
      <c r="M56" s="8"/>
      <c r="N56" s="8"/>
      <c r="O56" s="8"/>
      <c r="P56" s="8"/>
      <c r="Q56" s="8"/>
      <c r="R56" s="9"/>
    </row>
    <row r="57" spans="2:18" s="83" customFormat="1" x14ac:dyDescent="0.25">
      <c r="B57" s="7"/>
      <c r="C57" s="8"/>
      <c r="D57" s="8"/>
      <c r="E57" s="8"/>
      <c r="F57" s="8"/>
      <c r="G57" s="8"/>
      <c r="H57" s="8"/>
      <c r="I57" s="8"/>
      <c r="J57" s="8"/>
      <c r="K57" s="8"/>
      <c r="L57" s="8"/>
      <c r="M57" s="8"/>
      <c r="N57" s="8"/>
      <c r="O57" s="8"/>
      <c r="P57" s="8"/>
      <c r="Q57" s="8"/>
      <c r="R57" s="9"/>
    </row>
    <row r="58" spans="2:18" s="83" customFormat="1" ht="15.75" thickBot="1" x14ac:dyDescent="0.3">
      <c r="B58" s="7"/>
      <c r="C58" s="8"/>
      <c r="D58" s="8"/>
      <c r="E58" s="8"/>
      <c r="F58" s="8"/>
      <c r="G58" s="8"/>
      <c r="H58" s="8"/>
      <c r="I58" s="8"/>
      <c r="J58" s="8"/>
      <c r="K58" s="8"/>
      <c r="L58" s="8"/>
      <c r="M58" s="8"/>
      <c r="N58" s="8"/>
      <c r="O58" s="113"/>
      <c r="P58" s="8"/>
      <c r="Q58" s="8"/>
      <c r="R58" s="9"/>
    </row>
    <row r="59" spans="2:18" s="83" customFormat="1" ht="15.75" thickBot="1" x14ac:dyDescent="0.3">
      <c r="B59" s="7"/>
      <c r="C59" s="8"/>
      <c r="D59" s="8"/>
      <c r="E59" s="114" t="s">
        <v>330</v>
      </c>
      <c r="F59" s="115">
        <v>4</v>
      </c>
      <c r="G59" s="8"/>
      <c r="H59" s="8"/>
      <c r="I59" s="8"/>
      <c r="J59" s="8"/>
      <c r="K59" s="8"/>
      <c r="L59" s="8"/>
      <c r="M59" s="8"/>
      <c r="N59" s="8"/>
      <c r="O59" s="8"/>
      <c r="P59" s="8"/>
      <c r="Q59" s="8"/>
      <c r="R59" s="9"/>
    </row>
    <row r="60" spans="2:18" s="83" customFormat="1" ht="15.75" thickBot="1" x14ac:dyDescent="0.3">
      <c r="B60" s="7"/>
      <c r="C60" s="8"/>
      <c r="D60" s="8"/>
      <c r="E60" s="2" t="s">
        <v>331</v>
      </c>
      <c r="F60" s="115">
        <v>900</v>
      </c>
      <c r="G60" s="8"/>
      <c r="H60" s="8"/>
      <c r="I60" s="8"/>
      <c r="J60" s="8"/>
      <c r="K60" s="8"/>
      <c r="L60" s="8"/>
      <c r="M60" s="8"/>
      <c r="N60" s="8"/>
      <c r="O60" s="8"/>
      <c r="P60" s="8"/>
      <c r="Q60" s="8"/>
      <c r="R60" s="9"/>
    </row>
    <row r="61" spans="2:18" s="83" customFormat="1" ht="30.75" thickBot="1" x14ac:dyDescent="0.3">
      <c r="B61" s="7"/>
      <c r="C61" s="8"/>
      <c r="D61" s="8"/>
      <c r="E61" s="116" t="s">
        <v>332</v>
      </c>
      <c r="F61" s="115" t="s">
        <v>97</v>
      </c>
      <c r="G61" s="8"/>
      <c r="H61" s="8"/>
      <c r="I61" s="8"/>
      <c r="J61" s="8"/>
      <c r="K61" s="8"/>
      <c r="L61" s="8"/>
      <c r="M61" s="8"/>
      <c r="N61" s="8"/>
      <c r="O61" s="8"/>
      <c r="P61" s="8"/>
      <c r="Q61" s="8"/>
      <c r="R61" s="9"/>
    </row>
    <row r="62" spans="2:18" s="83" customFormat="1" ht="15.75" thickBot="1" x14ac:dyDescent="0.3">
      <c r="B62" s="7"/>
      <c r="C62" s="8"/>
      <c r="D62" s="8"/>
      <c r="E62" s="117" t="s">
        <v>333</v>
      </c>
      <c r="F62" s="115" t="s">
        <v>97</v>
      </c>
      <c r="G62" s="8"/>
      <c r="H62" s="8"/>
      <c r="I62" s="8"/>
      <c r="J62" s="8"/>
      <c r="K62" s="8"/>
      <c r="L62" s="8"/>
      <c r="M62" s="8"/>
      <c r="N62" s="8"/>
      <c r="O62" s="8"/>
      <c r="P62" s="8"/>
      <c r="Q62" s="8"/>
      <c r="R62" s="9"/>
    </row>
    <row r="63" spans="2:18" s="83" customFormat="1" ht="15.75" thickBot="1" x14ac:dyDescent="0.3">
      <c r="B63" s="7"/>
      <c r="C63" s="8"/>
      <c r="D63" s="8"/>
      <c r="E63" s="84" t="s">
        <v>334</v>
      </c>
      <c r="F63" s="115">
        <v>0</v>
      </c>
      <c r="G63" s="8"/>
      <c r="H63" s="8"/>
      <c r="I63" s="8"/>
      <c r="J63" s="8"/>
      <c r="K63" s="8"/>
      <c r="L63" s="8"/>
      <c r="M63" s="8"/>
      <c r="N63" s="8"/>
      <c r="O63" s="8"/>
      <c r="P63" s="8"/>
      <c r="Q63" s="8"/>
      <c r="R63" s="9"/>
    </row>
    <row r="64" spans="2:18" s="83" customFormat="1" x14ac:dyDescent="0.25">
      <c r="B64" s="7"/>
      <c r="C64" s="8"/>
      <c r="D64" s="8"/>
      <c r="E64" s="8"/>
      <c r="F64" s="8"/>
      <c r="G64" s="8"/>
      <c r="H64" s="8"/>
      <c r="I64" s="8"/>
      <c r="J64" s="8"/>
      <c r="K64" s="8"/>
      <c r="L64" s="8"/>
      <c r="M64" s="8"/>
      <c r="N64" s="8"/>
      <c r="O64" s="8"/>
      <c r="P64" s="8"/>
      <c r="Q64" s="8"/>
      <c r="R64" s="9"/>
    </row>
    <row r="65" spans="2:18" s="83" customFormat="1" x14ac:dyDescent="0.25">
      <c r="B65" s="7"/>
      <c r="C65" s="8"/>
      <c r="D65" s="8"/>
      <c r="E65" s="8"/>
      <c r="F65" s="8"/>
      <c r="G65" s="8"/>
      <c r="H65" s="8"/>
      <c r="I65" s="8"/>
      <c r="J65" s="8"/>
      <c r="K65" s="8"/>
      <c r="L65" s="8"/>
      <c r="M65" s="8"/>
      <c r="N65" s="8"/>
      <c r="O65" s="8"/>
      <c r="P65" s="8"/>
      <c r="Q65" s="8"/>
      <c r="R65" s="9"/>
    </row>
    <row r="66" spans="2:18" ht="15.75" thickBot="1" x14ac:dyDescent="0.3">
      <c r="B66" s="149"/>
      <c r="C66" s="150"/>
      <c r="D66" s="150"/>
      <c r="E66" s="150"/>
      <c r="F66" s="150"/>
      <c r="G66" s="150"/>
      <c r="H66" s="150"/>
      <c r="I66" s="150"/>
      <c r="J66" s="150"/>
      <c r="K66" s="150"/>
      <c r="L66" s="150"/>
      <c r="M66" s="150"/>
      <c r="N66" s="150"/>
      <c r="O66" s="150"/>
      <c r="P66" s="150"/>
      <c r="Q66" s="150"/>
      <c r="R66" s="151"/>
    </row>
    <row r="67" spans="2:18" x14ac:dyDescent="0.25">
      <c r="B67" s="152"/>
      <c r="C67" s="152"/>
      <c r="D67" s="152"/>
      <c r="E67" s="152"/>
      <c r="F67" s="152"/>
      <c r="G67" s="152"/>
      <c r="H67" s="152"/>
      <c r="I67" s="152"/>
      <c r="J67" s="152"/>
      <c r="K67" s="152"/>
      <c r="L67" s="152"/>
      <c r="M67" s="152"/>
      <c r="N67" s="152"/>
      <c r="O67" s="152"/>
      <c r="P67" s="152"/>
      <c r="Q67" s="152"/>
      <c r="R67" s="152"/>
    </row>
    <row r="68" spans="2:18" x14ac:dyDescent="0.25">
      <c r="B68" s="152"/>
      <c r="C68" s="152"/>
      <c r="D68" s="152"/>
      <c r="E68" s="152"/>
      <c r="F68" s="152"/>
      <c r="G68" s="152"/>
      <c r="H68" s="152"/>
      <c r="I68" s="152"/>
      <c r="J68" s="152"/>
      <c r="K68" s="152"/>
      <c r="L68" s="152"/>
      <c r="M68" s="152"/>
      <c r="N68" s="152"/>
      <c r="O68" s="152"/>
      <c r="P68" s="152"/>
      <c r="Q68" s="152"/>
      <c r="R68" s="152"/>
    </row>
    <row r="69" spans="2:18" ht="15.75" thickBot="1" x14ac:dyDescent="0.3">
      <c r="B69" s="152"/>
      <c r="C69" s="152"/>
      <c r="D69" s="152"/>
      <c r="E69" s="152"/>
      <c r="F69" s="152"/>
      <c r="G69" s="152"/>
      <c r="H69" s="152"/>
      <c r="I69" s="152"/>
      <c r="J69" s="152"/>
      <c r="K69" s="152"/>
      <c r="L69" s="152"/>
      <c r="M69" s="152"/>
      <c r="N69" s="152"/>
      <c r="O69" s="152"/>
      <c r="P69" s="152"/>
      <c r="Q69" s="152"/>
      <c r="R69" s="152"/>
    </row>
    <row r="70" spans="2:18" x14ac:dyDescent="0.25">
      <c r="B70" s="119" t="s">
        <v>6</v>
      </c>
      <c r="C70" s="120"/>
      <c r="D70" s="120"/>
      <c r="E70" s="121">
        <v>4</v>
      </c>
      <c r="F70" s="120" t="str">
        <f>+VLOOKUP(E70,Proponentes!$B$10:$D$45,2,FALSE())</f>
        <v>CONSORCIO AEROPISTAS NORORIENTE</v>
      </c>
      <c r="G70" s="120"/>
      <c r="H70" s="120"/>
      <c r="I70" s="120"/>
      <c r="J70" s="120"/>
      <c r="K70" s="120"/>
      <c r="L70" s="120"/>
      <c r="M70" s="120"/>
      <c r="N70" s="120"/>
      <c r="O70" s="120"/>
      <c r="P70" s="120"/>
      <c r="Q70" s="120"/>
      <c r="R70" s="122"/>
    </row>
    <row r="71" spans="2:18" ht="120" x14ac:dyDescent="0.25">
      <c r="B71" s="133" t="s">
        <v>68</v>
      </c>
      <c r="C71" s="179" t="s">
        <v>69</v>
      </c>
      <c r="D71" s="179" t="s">
        <v>303</v>
      </c>
      <c r="E71" s="134" t="s">
        <v>71</v>
      </c>
      <c r="F71" s="179" t="s">
        <v>304</v>
      </c>
      <c r="G71" s="179" t="s">
        <v>305</v>
      </c>
      <c r="H71" s="179" t="s">
        <v>306</v>
      </c>
      <c r="I71" s="179" t="s">
        <v>307</v>
      </c>
      <c r="J71" s="179" t="s">
        <v>308</v>
      </c>
      <c r="K71" s="179" t="s">
        <v>309</v>
      </c>
      <c r="L71" s="179" t="s">
        <v>76</v>
      </c>
      <c r="M71" s="179" t="s">
        <v>310</v>
      </c>
      <c r="N71" s="179" t="s">
        <v>311</v>
      </c>
      <c r="O71" s="179" t="s">
        <v>312</v>
      </c>
      <c r="P71" s="179" t="s">
        <v>313</v>
      </c>
      <c r="Q71" s="179" t="s">
        <v>314</v>
      </c>
      <c r="R71" s="135" t="s">
        <v>315</v>
      </c>
    </row>
    <row r="72" spans="2:18" ht="15.75" thickBot="1" x14ac:dyDescent="0.3">
      <c r="B72" s="153" t="s">
        <v>316</v>
      </c>
      <c r="C72" s="139"/>
      <c r="D72" s="139"/>
      <c r="E72" s="138"/>
      <c r="F72" s="138"/>
      <c r="G72" s="139"/>
      <c r="H72" s="139"/>
      <c r="I72" s="139"/>
      <c r="J72" s="139"/>
      <c r="K72" s="139"/>
      <c r="L72" s="139"/>
      <c r="M72" s="215"/>
      <c r="N72" s="139"/>
      <c r="O72" s="139"/>
      <c r="P72" s="139"/>
      <c r="Q72" s="139"/>
      <c r="R72" s="154"/>
    </row>
    <row r="73" spans="2:18" s="83" customFormat="1" ht="56.25" x14ac:dyDescent="0.25">
      <c r="B73" s="216">
        <v>1</v>
      </c>
      <c r="C73" s="217" t="s">
        <v>151</v>
      </c>
      <c r="D73" s="218" t="s">
        <v>152</v>
      </c>
      <c r="E73" s="217" t="s">
        <v>153</v>
      </c>
      <c r="F73" s="219">
        <v>0.5</v>
      </c>
      <c r="G73" s="220" t="s">
        <v>90</v>
      </c>
      <c r="H73" s="220" t="s">
        <v>317</v>
      </c>
      <c r="I73" s="221" t="s">
        <v>154</v>
      </c>
      <c r="J73" s="220" t="s">
        <v>318</v>
      </c>
      <c r="K73" s="39">
        <v>35457</v>
      </c>
      <c r="L73" s="39">
        <v>37126</v>
      </c>
      <c r="M73" s="222">
        <v>5240267062</v>
      </c>
      <c r="N73" s="222">
        <f>+M73*F73</f>
        <v>2620133531</v>
      </c>
      <c r="O73" s="223">
        <v>15233</v>
      </c>
      <c r="P73" s="557">
        <v>1350.6493506493507</v>
      </c>
      <c r="Q73" s="222" t="s">
        <v>317</v>
      </c>
      <c r="R73" s="224" t="s">
        <v>356</v>
      </c>
    </row>
    <row r="74" spans="2:18" s="83" customFormat="1" ht="78.75" x14ac:dyDescent="0.25">
      <c r="B74" s="225">
        <v>2</v>
      </c>
      <c r="C74" s="127" t="s">
        <v>157</v>
      </c>
      <c r="D74" s="126" t="s">
        <v>158</v>
      </c>
      <c r="E74" s="127" t="s">
        <v>159</v>
      </c>
      <c r="F74" s="128">
        <v>0.75</v>
      </c>
      <c r="G74" s="128" t="s">
        <v>90</v>
      </c>
      <c r="H74" s="128" t="s">
        <v>317</v>
      </c>
      <c r="I74" s="126" t="s">
        <v>160</v>
      </c>
      <c r="J74" s="128" t="s">
        <v>318</v>
      </c>
      <c r="K74" s="132">
        <v>38650</v>
      </c>
      <c r="L74" s="132">
        <v>39808</v>
      </c>
      <c r="M74" s="129">
        <v>1649106224</v>
      </c>
      <c r="N74" s="129">
        <f t="shared" ref="N74:N76" si="0">+M74*F74</f>
        <v>1236829668</v>
      </c>
      <c r="O74" s="131">
        <v>3242</v>
      </c>
      <c r="P74" s="558"/>
      <c r="Q74" s="129" t="s">
        <v>317</v>
      </c>
      <c r="R74" s="226"/>
    </row>
    <row r="75" spans="2:18" s="83" customFormat="1" ht="78.75" x14ac:dyDescent="0.25">
      <c r="B75" s="225">
        <v>3</v>
      </c>
      <c r="C75" s="127" t="s">
        <v>157</v>
      </c>
      <c r="D75" s="126" t="s">
        <v>162</v>
      </c>
      <c r="E75" s="127" t="s">
        <v>163</v>
      </c>
      <c r="F75" s="128">
        <v>0.75</v>
      </c>
      <c r="G75" s="128" t="s">
        <v>90</v>
      </c>
      <c r="H75" s="128" t="s">
        <v>317</v>
      </c>
      <c r="I75" s="126" t="s">
        <v>164</v>
      </c>
      <c r="J75" s="128" t="s">
        <v>318</v>
      </c>
      <c r="K75" s="132">
        <v>38684</v>
      </c>
      <c r="L75" s="132">
        <v>39690</v>
      </c>
      <c r="M75" s="129">
        <v>1688370055</v>
      </c>
      <c r="N75" s="129">
        <f t="shared" si="0"/>
        <v>1266277541.25</v>
      </c>
      <c r="O75" s="129">
        <v>3319</v>
      </c>
      <c r="P75" s="558"/>
      <c r="Q75" s="129" t="s">
        <v>317</v>
      </c>
      <c r="R75" s="226"/>
    </row>
    <row r="76" spans="2:18" s="83" customFormat="1" ht="34.5" thickBot="1" x14ac:dyDescent="0.3">
      <c r="B76" s="227">
        <v>4</v>
      </c>
      <c r="C76" s="228" t="s">
        <v>199</v>
      </c>
      <c r="D76" s="229" t="s">
        <v>145</v>
      </c>
      <c r="E76" s="228" t="s">
        <v>357</v>
      </c>
      <c r="F76" s="230">
        <v>0.4</v>
      </c>
      <c r="G76" s="230" t="s">
        <v>117</v>
      </c>
      <c r="H76" s="230" t="s">
        <v>317</v>
      </c>
      <c r="I76" s="231" t="s">
        <v>358</v>
      </c>
      <c r="J76" s="230" t="s">
        <v>317</v>
      </c>
      <c r="K76" s="232">
        <v>37650</v>
      </c>
      <c r="L76" s="232">
        <v>38168</v>
      </c>
      <c r="M76" s="233">
        <v>2558960374.0271997</v>
      </c>
      <c r="N76" s="233">
        <f t="shared" si="0"/>
        <v>1023584149.6108799</v>
      </c>
      <c r="O76" s="210">
        <v>3083</v>
      </c>
      <c r="P76" s="559"/>
      <c r="Q76" s="230" t="s">
        <v>317</v>
      </c>
      <c r="R76" s="234"/>
    </row>
    <row r="77" spans="2:18" s="83" customFormat="1" x14ac:dyDescent="0.25">
      <c r="B77" s="7"/>
      <c r="C77" s="8"/>
      <c r="D77" s="8"/>
      <c r="E77" s="8"/>
      <c r="F77" s="8"/>
      <c r="G77" s="8"/>
      <c r="H77" s="8"/>
      <c r="I77" s="8"/>
      <c r="J77" s="8"/>
      <c r="K77" s="8"/>
      <c r="L77" s="8"/>
      <c r="M77" s="8"/>
      <c r="N77" s="8"/>
      <c r="O77" s="8"/>
      <c r="P77" s="8"/>
      <c r="Q77" s="8"/>
      <c r="R77" s="9"/>
    </row>
    <row r="78" spans="2:18" s="83" customFormat="1" x14ac:dyDescent="0.25">
      <c r="B78" s="7"/>
      <c r="C78" s="8"/>
      <c r="D78" s="8"/>
      <c r="E78" s="8"/>
      <c r="F78" s="8"/>
      <c r="G78" s="8"/>
      <c r="H78" s="8"/>
      <c r="I78" s="8"/>
      <c r="J78" s="8"/>
      <c r="K78" s="8"/>
      <c r="L78" s="8"/>
      <c r="M78" s="8"/>
      <c r="N78" s="8"/>
      <c r="O78" s="8"/>
      <c r="P78" s="8"/>
      <c r="Q78" s="8"/>
      <c r="R78" s="9"/>
    </row>
    <row r="79" spans="2:18" s="83" customFormat="1" ht="15.75" thickBot="1" x14ac:dyDescent="0.3">
      <c r="B79" s="7"/>
      <c r="C79" s="8"/>
      <c r="D79" s="8"/>
      <c r="E79" s="8"/>
      <c r="F79" s="8"/>
      <c r="G79" s="8"/>
      <c r="H79" s="8"/>
      <c r="I79" s="8"/>
      <c r="J79" s="8"/>
      <c r="K79" s="8"/>
      <c r="L79" s="8"/>
      <c r="M79" s="8"/>
      <c r="N79" s="8"/>
      <c r="O79" s="113"/>
      <c r="P79" s="8"/>
      <c r="Q79" s="8"/>
      <c r="R79" s="9"/>
    </row>
    <row r="80" spans="2:18" s="83" customFormat="1" ht="15.75" thickBot="1" x14ac:dyDescent="0.3">
      <c r="B80" s="7"/>
      <c r="C80" s="8"/>
      <c r="D80" s="8"/>
      <c r="E80" s="114" t="s">
        <v>330</v>
      </c>
      <c r="F80" s="115">
        <v>4</v>
      </c>
      <c r="G80" s="8"/>
      <c r="H80" s="8"/>
      <c r="I80" s="8"/>
      <c r="J80" s="8"/>
      <c r="K80" s="8"/>
      <c r="L80" s="8"/>
      <c r="M80" s="8"/>
      <c r="N80" s="8"/>
      <c r="O80" s="8"/>
      <c r="P80" s="8"/>
      <c r="Q80" s="8"/>
      <c r="R80" s="9"/>
    </row>
    <row r="81" spans="2:18" s="83" customFormat="1" ht="15.75" thickBot="1" x14ac:dyDescent="0.3">
      <c r="B81" s="7"/>
      <c r="C81" s="8"/>
      <c r="D81" s="8"/>
      <c r="E81" s="2" t="s">
        <v>331</v>
      </c>
      <c r="F81" s="115">
        <v>900</v>
      </c>
      <c r="G81" s="8"/>
      <c r="H81" s="8"/>
      <c r="I81" s="8"/>
      <c r="J81" s="8"/>
      <c r="K81" s="8"/>
      <c r="L81" s="8"/>
      <c r="M81" s="8"/>
      <c r="N81" s="8"/>
      <c r="O81" s="8"/>
      <c r="P81" s="8"/>
      <c r="Q81" s="8"/>
      <c r="R81" s="9"/>
    </row>
    <row r="82" spans="2:18" s="83" customFormat="1" ht="30.75" thickBot="1" x14ac:dyDescent="0.3">
      <c r="B82" s="7"/>
      <c r="C82" s="8"/>
      <c r="D82" s="8"/>
      <c r="E82" s="116" t="s">
        <v>332</v>
      </c>
      <c r="F82" s="115" t="s">
        <v>97</v>
      </c>
      <c r="G82" s="8"/>
      <c r="H82" s="8"/>
      <c r="I82" s="8"/>
      <c r="J82" s="8"/>
      <c r="K82" s="8"/>
      <c r="L82" s="8"/>
      <c r="M82" s="8"/>
      <c r="N82" s="8"/>
      <c r="O82" s="8"/>
      <c r="P82" s="8"/>
      <c r="Q82" s="8"/>
      <c r="R82" s="9"/>
    </row>
    <row r="83" spans="2:18" s="83" customFormat="1" ht="15.75" thickBot="1" x14ac:dyDescent="0.3">
      <c r="B83" s="7"/>
      <c r="C83" s="8"/>
      <c r="D83" s="8"/>
      <c r="E83" s="117" t="s">
        <v>333</v>
      </c>
      <c r="F83" s="115" t="s">
        <v>97</v>
      </c>
      <c r="G83" s="8"/>
      <c r="H83" s="8"/>
      <c r="I83" s="8"/>
      <c r="J83" s="8"/>
      <c r="K83" s="8"/>
      <c r="L83" s="8"/>
      <c r="M83" s="8"/>
      <c r="N83" s="8"/>
      <c r="O83" s="8"/>
      <c r="P83" s="8"/>
      <c r="Q83" s="8"/>
      <c r="R83" s="9"/>
    </row>
    <row r="84" spans="2:18" s="83" customFormat="1" ht="15.75" thickBot="1" x14ac:dyDescent="0.3">
      <c r="B84" s="7"/>
      <c r="C84" s="8"/>
      <c r="D84" s="8"/>
      <c r="E84" s="84" t="s">
        <v>334</v>
      </c>
      <c r="F84" s="115">
        <v>1</v>
      </c>
      <c r="G84" s="8"/>
      <c r="H84" s="8"/>
      <c r="I84" s="8"/>
      <c r="J84" s="8"/>
      <c r="K84" s="8"/>
      <c r="L84" s="8"/>
      <c r="M84" s="8"/>
      <c r="N84" s="8"/>
      <c r="O84" s="8"/>
      <c r="P84" s="8"/>
      <c r="Q84" s="8"/>
      <c r="R84" s="9"/>
    </row>
    <row r="85" spans="2:18" s="83" customFormat="1" x14ac:dyDescent="0.25">
      <c r="B85" s="7"/>
      <c r="C85" s="8"/>
      <c r="D85" s="8"/>
      <c r="E85" s="8"/>
      <c r="F85" s="8"/>
      <c r="G85" s="8"/>
      <c r="H85" s="8"/>
      <c r="I85" s="8"/>
      <c r="J85" s="8"/>
      <c r="K85" s="8"/>
      <c r="L85" s="8"/>
      <c r="M85" s="8"/>
      <c r="N85" s="8"/>
      <c r="O85" s="8"/>
      <c r="P85" s="8"/>
      <c r="Q85" s="8"/>
      <c r="R85" s="9"/>
    </row>
    <row r="86" spans="2:18" x14ac:dyDescent="0.25">
      <c r="B86" s="141"/>
      <c r="C86" s="138"/>
      <c r="D86" s="138"/>
      <c r="E86" s="138"/>
      <c r="F86" s="138"/>
      <c r="G86" s="138"/>
      <c r="H86" s="138"/>
      <c r="I86" s="138"/>
      <c r="J86" s="138"/>
      <c r="K86" s="138"/>
      <c r="L86" s="138"/>
      <c r="M86" s="138"/>
      <c r="N86" s="138"/>
      <c r="O86" s="138"/>
      <c r="P86" s="138"/>
      <c r="Q86" s="138"/>
      <c r="R86" s="142"/>
    </row>
    <row r="87" spans="2:18" ht="15.75" thickBot="1" x14ac:dyDescent="0.3">
      <c r="B87" s="149"/>
      <c r="C87" s="150"/>
      <c r="D87" s="150"/>
      <c r="E87" s="150"/>
      <c r="F87" s="150"/>
      <c r="G87" s="150"/>
      <c r="H87" s="150"/>
      <c r="I87" s="150"/>
      <c r="J87" s="150"/>
      <c r="K87" s="150"/>
      <c r="L87" s="150"/>
      <c r="M87" s="150"/>
      <c r="N87" s="150"/>
      <c r="O87" s="150"/>
      <c r="P87" s="150"/>
      <c r="Q87" s="150"/>
      <c r="R87" s="151"/>
    </row>
    <row r="89" spans="2:18" ht="15.75" thickBot="1" x14ac:dyDescent="0.3"/>
    <row r="90" spans="2:18" x14ac:dyDescent="0.25">
      <c r="B90" s="119" t="s">
        <v>6</v>
      </c>
      <c r="C90" s="120"/>
      <c r="D90" s="120"/>
      <c r="E90" s="121">
        <v>5</v>
      </c>
      <c r="F90" s="120" t="str">
        <f>+VLOOKUP(E90,Proponentes!$B$10:$D$45,2,FALSE())</f>
        <v>CONSORCIO UNIDO INXI</v>
      </c>
      <c r="G90" s="120"/>
      <c r="H90" s="120"/>
      <c r="I90" s="120"/>
      <c r="J90" s="120"/>
      <c r="K90" s="120"/>
      <c r="L90" s="120"/>
      <c r="M90" s="120"/>
      <c r="N90" s="120"/>
      <c r="O90" s="120"/>
      <c r="P90" s="120"/>
      <c r="Q90" s="120"/>
      <c r="R90" s="122"/>
    </row>
    <row r="91" spans="2:18" ht="120" x14ac:dyDescent="0.25">
      <c r="B91" s="133" t="s">
        <v>68</v>
      </c>
      <c r="C91" s="179" t="s">
        <v>69</v>
      </c>
      <c r="D91" s="179" t="s">
        <v>303</v>
      </c>
      <c r="E91" s="134" t="s">
        <v>71</v>
      </c>
      <c r="F91" s="179" t="s">
        <v>304</v>
      </c>
      <c r="G91" s="179" t="s">
        <v>305</v>
      </c>
      <c r="H91" s="179" t="s">
        <v>306</v>
      </c>
      <c r="I91" s="179" t="s">
        <v>307</v>
      </c>
      <c r="J91" s="179" t="s">
        <v>308</v>
      </c>
      <c r="K91" s="179" t="s">
        <v>309</v>
      </c>
      <c r="L91" s="179" t="s">
        <v>76</v>
      </c>
      <c r="M91" s="179" t="s">
        <v>310</v>
      </c>
      <c r="N91" s="179" t="s">
        <v>311</v>
      </c>
      <c r="O91" s="179" t="s">
        <v>312</v>
      </c>
      <c r="P91" s="179" t="s">
        <v>313</v>
      </c>
      <c r="Q91" s="179" t="s">
        <v>314</v>
      </c>
      <c r="R91" s="135" t="s">
        <v>315</v>
      </c>
    </row>
    <row r="92" spans="2:18" ht="15.75" thickBot="1" x14ac:dyDescent="0.3">
      <c r="B92" s="153" t="s">
        <v>316</v>
      </c>
      <c r="C92" s="139"/>
      <c r="D92" s="139"/>
      <c r="E92" s="138"/>
      <c r="F92" s="138"/>
      <c r="G92" s="139"/>
      <c r="H92" s="139"/>
      <c r="I92" s="139"/>
      <c r="J92" s="139"/>
      <c r="K92" s="139"/>
      <c r="L92" s="139"/>
      <c r="M92" s="139"/>
      <c r="N92" s="139"/>
      <c r="O92" s="139"/>
      <c r="P92" s="139"/>
      <c r="Q92" s="139"/>
      <c r="R92" s="154"/>
    </row>
    <row r="93" spans="2:18" ht="45" x14ac:dyDescent="0.25">
      <c r="B93" s="216">
        <v>1</v>
      </c>
      <c r="C93" s="235" t="s">
        <v>359</v>
      </c>
      <c r="D93" s="218" t="s">
        <v>360</v>
      </c>
      <c r="E93" s="236" t="s">
        <v>361</v>
      </c>
      <c r="F93" s="220">
        <v>1</v>
      </c>
      <c r="G93" s="220" t="s">
        <v>90</v>
      </c>
      <c r="H93" s="220" t="s">
        <v>317</v>
      </c>
      <c r="I93" s="221" t="s">
        <v>362</v>
      </c>
      <c r="J93" s="220" t="s">
        <v>318</v>
      </c>
      <c r="K93" s="237">
        <v>39147</v>
      </c>
      <c r="L93" s="39">
        <v>40016</v>
      </c>
      <c r="M93" s="222">
        <v>4719365872.2399998</v>
      </c>
      <c r="N93" s="222">
        <v>4719365872.2399998</v>
      </c>
      <c r="O93" s="223">
        <v>10882</v>
      </c>
      <c r="P93" s="548">
        <v>1350.6493506493507</v>
      </c>
      <c r="Q93" s="222" t="s">
        <v>317</v>
      </c>
      <c r="R93" s="238" t="s">
        <v>363</v>
      </c>
    </row>
    <row r="94" spans="2:18" ht="78.75" x14ac:dyDescent="0.25">
      <c r="B94" s="225">
        <v>2</v>
      </c>
      <c r="C94" s="126" t="s">
        <v>364</v>
      </c>
      <c r="D94" s="126" t="s">
        <v>171</v>
      </c>
      <c r="E94" s="211" t="s">
        <v>365</v>
      </c>
      <c r="F94" s="128">
        <v>0.65</v>
      </c>
      <c r="G94" s="128" t="s">
        <v>90</v>
      </c>
      <c r="H94" s="128" t="s">
        <v>317</v>
      </c>
      <c r="I94" s="126" t="s">
        <v>362</v>
      </c>
      <c r="J94" s="128" t="s">
        <v>318</v>
      </c>
      <c r="K94" s="132">
        <v>37838</v>
      </c>
      <c r="L94" s="132">
        <v>38612</v>
      </c>
      <c r="M94" s="129">
        <v>7142015008</v>
      </c>
      <c r="N94" s="129">
        <v>4642309755.1999998</v>
      </c>
      <c r="O94" s="131">
        <v>13983</v>
      </c>
      <c r="P94" s="549"/>
      <c r="Q94" s="129" t="s">
        <v>317</v>
      </c>
      <c r="R94" s="239" t="s">
        <v>366</v>
      </c>
    </row>
    <row r="95" spans="2:18" ht="56.25" x14ac:dyDescent="0.25">
      <c r="B95" s="225">
        <v>3</v>
      </c>
      <c r="C95" s="126" t="s">
        <v>367</v>
      </c>
      <c r="D95" s="126" t="s">
        <v>145</v>
      </c>
      <c r="E95" s="211" t="s">
        <v>368</v>
      </c>
      <c r="F95" s="128" t="s">
        <v>369</v>
      </c>
      <c r="G95" s="128" t="s">
        <v>117</v>
      </c>
      <c r="H95" s="128" t="s">
        <v>317</v>
      </c>
      <c r="I95" s="126" t="s">
        <v>184</v>
      </c>
      <c r="J95" s="128" t="s">
        <v>318</v>
      </c>
      <c r="K95" s="132">
        <v>38488</v>
      </c>
      <c r="L95" s="132">
        <v>40212</v>
      </c>
      <c r="M95" s="129">
        <v>6449586147.2993355</v>
      </c>
      <c r="N95" s="129">
        <v>3289288935.1226611</v>
      </c>
      <c r="O95" s="131">
        <v>8622</v>
      </c>
      <c r="P95" s="549"/>
      <c r="Q95" s="129" t="s">
        <v>317</v>
      </c>
      <c r="R95" s="205" t="s">
        <v>370</v>
      </c>
    </row>
    <row r="96" spans="2:18" ht="57" thickBot="1" x14ac:dyDescent="0.3">
      <c r="B96" s="227">
        <v>4</v>
      </c>
      <c r="C96" s="229" t="s">
        <v>367</v>
      </c>
      <c r="D96" s="229" t="s">
        <v>145</v>
      </c>
      <c r="E96" s="240" t="s">
        <v>371</v>
      </c>
      <c r="F96" s="241" t="s">
        <v>369</v>
      </c>
      <c r="G96" s="230" t="s">
        <v>117</v>
      </c>
      <c r="H96" s="230" t="s">
        <v>317</v>
      </c>
      <c r="I96" s="230" t="s">
        <v>184</v>
      </c>
      <c r="J96" s="230" t="s">
        <v>318</v>
      </c>
      <c r="K96" s="232">
        <v>38548</v>
      </c>
      <c r="L96" s="232">
        <v>40695</v>
      </c>
      <c r="M96" s="233">
        <v>4183513953.8249588</v>
      </c>
      <c r="N96" s="233">
        <v>2133592116.4507291</v>
      </c>
      <c r="O96" s="210">
        <v>5593</v>
      </c>
      <c r="P96" s="550"/>
      <c r="Q96" s="230" t="s">
        <v>317</v>
      </c>
      <c r="R96" s="242" t="s">
        <v>372</v>
      </c>
    </row>
    <row r="97" spans="2:18" x14ac:dyDescent="0.25">
      <c r="B97" s="141"/>
      <c r="C97" s="138"/>
      <c r="D97" s="138"/>
      <c r="E97" s="138"/>
      <c r="F97" s="138"/>
      <c r="G97" s="138"/>
      <c r="H97" s="138"/>
      <c r="I97" s="138"/>
      <c r="J97" s="138"/>
      <c r="K97" s="138"/>
      <c r="L97" s="138"/>
      <c r="M97" s="138"/>
      <c r="N97" s="138"/>
      <c r="O97" s="138"/>
      <c r="P97" s="138"/>
      <c r="Q97" s="138"/>
      <c r="R97" s="142"/>
    </row>
    <row r="98" spans="2:18" ht="15.75" thickBot="1" x14ac:dyDescent="0.3">
      <c r="B98" s="141"/>
      <c r="C98" s="138"/>
      <c r="D98" s="138"/>
      <c r="E98" s="138"/>
      <c r="F98" s="138"/>
      <c r="G98" s="138"/>
      <c r="H98" s="138"/>
      <c r="I98" s="138"/>
      <c r="J98" s="138"/>
      <c r="K98" s="138"/>
      <c r="L98" s="138"/>
      <c r="M98" s="138"/>
      <c r="N98" s="138"/>
      <c r="O98" s="143"/>
      <c r="P98" s="138"/>
      <c r="Q98" s="138"/>
      <c r="R98" s="142"/>
    </row>
    <row r="99" spans="2:18" ht="15.75" thickBot="1" x14ac:dyDescent="0.3">
      <c r="B99" s="141"/>
      <c r="C99" s="138"/>
      <c r="D99" s="138"/>
      <c r="E99" s="157" t="s">
        <v>330</v>
      </c>
      <c r="F99" s="115">
        <v>4</v>
      </c>
      <c r="G99" s="138"/>
      <c r="H99" s="138"/>
      <c r="I99" s="138"/>
      <c r="J99" s="138"/>
      <c r="K99" s="138"/>
      <c r="L99" s="138"/>
      <c r="M99" s="138"/>
      <c r="N99" s="138"/>
      <c r="O99" s="138"/>
      <c r="P99" s="138"/>
      <c r="Q99" s="138"/>
      <c r="R99" s="142"/>
    </row>
    <row r="100" spans="2:18" ht="15.75" thickBot="1" x14ac:dyDescent="0.3">
      <c r="B100" s="141"/>
      <c r="C100" s="138"/>
      <c r="D100" s="138"/>
      <c r="E100" s="158" t="s">
        <v>331</v>
      </c>
      <c r="F100" s="145" t="s">
        <v>459</v>
      </c>
      <c r="G100" s="138"/>
      <c r="H100" s="138"/>
      <c r="I100" s="138"/>
      <c r="J100" s="138"/>
      <c r="K100" s="138"/>
      <c r="L100" s="138"/>
      <c r="M100" s="138"/>
      <c r="N100" s="138"/>
      <c r="O100" s="138"/>
      <c r="P100" s="138"/>
      <c r="Q100" s="138"/>
      <c r="R100" s="142"/>
    </row>
    <row r="101" spans="2:18" ht="30.75" thickBot="1" x14ac:dyDescent="0.3">
      <c r="B101" s="141"/>
      <c r="C101" s="138"/>
      <c r="D101" s="138"/>
      <c r="E101" s="159" t="s">
        <v>373</v>
      </c>
      <c r="F101" s="145" t="s">
        <v>459</v>
      </c>
      <c r="G101" s="138"/>
      <c r="H101" s="138"/>
      <c r="I101" s="138"/>
      <c r="J101" s="138"/>
      <c r="K101" s="138"/>
      <c r="L101" s="138"/>
      <c r="M101" s="138"/>
      <c r="N101" s="138"/>
      <c r="O101" s="138"/>
      <c r="P101" s="138"/>
      <c r="Q101" s="138"/>
      <c r="R101" s="142"/>
    </row>
    <row r="102" spans="2:18" ht="15.75" thickBot="1" x14ac:dyDescent="0.3">
      <c r="B102" s="141"/>
      <c r="C102" s="138"/>
      <c r="D102" s="138"/>
      <c r="E102" s="160" t="s">
        <v>333</v>
      </c>
      <c r="F102" s="115" t="s">
        <v>97</v>
      </c>
      <c r="G102" s="138"/>
      <c r="H102" s="138"/>
      <c r="I102" s="138"/>
      <c r="J102" s="138"/>
      <c r="K102" s="138"/>
      <c r="L102" s="138"/>
      <c r="M102" s="138"/>
      <c r="N102" s="138"/>
      <c r="O102" s="138"/>
      <c r="P102" s="138"/>
      <c r="Q102" s="138"/>
      <c r="R102" s="142"/>
    </row>
    <row r="103" spans="2:18" ht="15.75" thickBot="1" x14ac:dyDescent="0.3">
      <c r="B103" s="141"/>
      <c r="C103" s="138"/>
      <c r="D103" s="138"/>
      <c r="E103" s="149" t="s">
        <v>334</v>
      </c>
      <c r="F103" s="115">
        <v>0</v>
      </c>
      <c r="G103" s="138"/>
      <c r="H103" s="138"/>
      <c r="I103" s="138"/>
      <c r="J103" s="138"/>
      <c r="K103" s="138"/>
      <c r="L103" s="138"/>
      <c r="M103" s="138"/>
      <c r="N103" s="138"/>
      <c r="O103" s="138"/>
      <c r="P103" s="138"/>
      <c r="Q103" s="138"/>
      <c r="R103" s="142"/>
    </row>
    <row r="104" spans="2:18" x14ac:dyDescent="0.25">
      <c r="B104" s="141"/>
      <c r="C104" s="138"/>
      <c r="D104" s="138"/>
      <c r="E104" s="138"/>
      <c r="F104" s="138"/>
      <c r="G104" s="138"/>
      <c r="H104" s="138"/>
      <c r="I104" s="138"/>
      <c r="J104" s="138"/>
      <c r="K104" s="138"/>
      <c r="L104" s="138"/>
      <c r="M104" s="138"/>
      <c r="N104" s="138"/>
      <c r="O104" s="138"/>
      <c r="P104" s="138"/>
      <c r="Q104" s="138"/>
      <c r="R104" s="142"/>
    </row>
    <row r="105" spans="2:18" ht="15.75" thickBot="1" x14ac:dyDescent="0.3">
      <c r="B105" s="149"/>
      <c r="C105" s="150"/>
      <c r="D105" s="150"/>
      <c r="E105" s="150"/>
      <c r="F105" s="150"/>
      <c r="G105" s="150"/>
      <c r="H105" s="150"/>
      <c r="I105" s="150"/>
      <c r="J105" s="150"/>
      <c r="K105" s="150"/>
      <c r="L105" s="150"/>
      <c r="M105" s="150"/>
      <c r="N105" s="150"/>
      <c r="O105" s="150"/>
      <c r="P105" s="150"/>
      <c r="Q105" s="150"/>
      <c r="R105" s="151"/>
    </row>
    <row r="106" spans="2:18" x14ac:dyDescent="0.25">
      <c r="B106" s="152"/>
      <c r="C106" s="152"/>
      <c r="D106" s="152"/>
      <c r="E106" s="152"/>
      <c r="F106" s="152"/>
      <c r="G106" s="152"/>
      <c r="H106" s="152"/>
      <c r="I106" s="152"/>
      <c r="J106" s="152"/>
      <c r="K106" s="152"/>
      <c r="L106" s="152"/>
      <c r="M106" s="152"/>
      <c r="N106" s="152"/>
      <c r="O106" s="152"/>
      <c r="P106" s="152"/>
      <c r="Q106" s="152"/>
      <c r="R106" s="152"/>
    </row>
    <row r="107" spans="2:18" ht="15.75" thickBot="1" x14ac:dyDescent="0.3">
      <c r="B107" s="152"/>
      <c r="C107" s="152"/>
      <c r="D107" s="152"/>
      <c r="E107" s="152"/>
      <c r="F107" s="152"/>
      <c r="G107" s="152"/>
      <c r="H107" s="152"/>
      <c r="I107" s="152"/>
      <c r="J107" s="152"/>
      <c r="K107" s="152"/>
      <c r="L107" s="152"/>
      <c r="M107" s="152"/>
      <c r="N107" s="152"/>
      <c r="O107" s="152"/>
      <c r="P107" s="152"/>
      <c r="Q107" s="152"/>
      <c r="R107" s="152"/>
    </row>
    <row r="108" spans="2:18" x14ac:dyDescent="0.25">
      <c r="B108" s="119" t="s">
        <v>6</v>
      </c>
      <c r="C108" s="120"/>
      <c r="D108" s="120"/>
      <c r="E108" s="121">
        <v>6</v>
      </c>
      <c r="F108" s="120" t="str">
        <f>+VLOOKUP(E108,Proponentes!$B$10:$D$45,2,FALSE())</f>
        <v>CONSORCIO NORORIENTE</v>
      </c>
      <c r="G108" s="120"/>
      <c r="H108" s="120"/>
      <c r="I108" s="120"/>
      <c r="J108" s="120"/>
      <c r="K108" s="120"/>
      <c r="L108" s="120"/>
      <c r="M108" s="120"/>
      <c r="N108" s="120"/>
      <c r="O108" s="120"/>
      <c r="P108" s="120"/>
      <c r="Q108" s="120"/>
      <c r="R108" s="122"/>
    </row>
    <row r="109" spans="2:18" ht="120" x14ac:dyDescent="0.25">
      <c r="B109" s="133" t="s">
        <v>68</v>
      </c>
      <c r="C109" s="179" t="s">
        <v>69</v>
      </c>
      <c r="D109" s="179" t="s">
        <v>303</v>
      </c>
      <c r="E109" s="134" t="s">
        <v>71</v>
      </c>
      <c r="F109" s="179" t="s">
        <v>304</v>
      </c>
      <c r="G109" s="179" t="s">
        <v>305</v>
      </c>
      <c r="H109" s="179" t="s">
        <v>306</v>
      </c>
      <c r="I109" s="179" t="s">
        <v>307</v>
      </c>
      <c r="J109" s="179" t="s">
        <v>308</v>
      </c>
      <c r="K109" s="179" t="s">
        <v>309</v>
      </c>
      <c r="L109" s="179" t="s">
        <v>76</v>
      </c>
      <c r="M109" s="179" t="s">
        <v>310</v>
      </c>
      <c r="N109" s="179" t="s">
        <v>311</v>
      </c>
      <c r="O109" s="179" t="s">
        <v>312</v>
      </c>
      <c r="P109" s="179" t="s">
        <v>313</v>
      </c>
      <c r="Q109" s="179" t="s">
        <v>314</v>
      </c>
      <c r="R109" s="135" t="s">
        <v>315</v>
      </c>
    </row>
    <row r="110" spans="2:18" ht="15.75" thickBot="1" x14ac:dyDescent="0.3">
      <c r="B110" s="153" t="s">
        <v>316</v>
      </c>
      <c r="C110" s="139"/>
      <c r="D110" s="139"/>
      <c r="E110" s="138"/>
      <c r="F110" s="138"/>
      <c r="G110" s="139"/>
      <c r="H110" s="139"/>
      <c r="I110" s="139"/>
      <c r="J110" s="139"/>
      <c r="K110" s="139"/>
      <c r="L110" s="139"/>
      <c r="M110" s="139"/>
      <c r="N110" s="139"/>
      <c r="O110" s="139"/>
      <c r="P110" s="139"/>
      <c r="Q110" s="139"/>
      <c r="R110" s="154"/>
    </row>
    <row r="111" spans="2:18" ht="90" x14ac:dyDescent="0.25">
      <c r="B111" s="216">
        <v>1</v>
      </c>
      <c r="C111" s="235" t="s">
        <v>193</v>
      </c>
      <c r="D111" s="218" t="s">
        <v>194</v>
      </c>
      <c r="E111" s="236" t="s">
        <v>195</v>
      </c>
      <c r="F111" s="220">
        <v>0.5</v>
      </c>
      <c r="G111" s="220" t="s">
        <v>90</v>
      </c>
      <c r="H111" s="220" t="s">
        <v>317</v>
      </c>
      <c r="I111" s="221" t="s">
        <v>196</v>
      </c>
      <c r="J111" s="220" t="s">
        <v>318</v>
      </c>
      <c r="K111" s="237">
        <v>41074</v>
      </c>
      <c r="L111" s="39">
        <v>41523</v>
      </c>
      <c r="M111" s="222">
        <v>8945764395</v>
      </c>
      <c r="N111" s="222">
        <v>4472882197.5</v>
      </c>
      <c r="O111" s="223">
        <v>7893</v>
      </c>
      <c r="P111" s="548">
        <v>1350.6493506493507</v>
      </c>
      <c r="Q111" s="222" t="s">
        <v>317</v>
      </c>
      <c r="R111" s="238" t="s">
        <v>472</v>
      </c>
    </row>
    <row r="112" spans="2:18" ht="56.25" x14ac:dyDescent="0.25">
      <c r="B112" s="225">
        <v>2</v>
      </c>
      <c r="C112" s="126" t="s">
        <v>199</v>
      </c>
      <c r="D112" s="126" t="s">
        <v>145</v>
      </c>
      <c r="E112" s="211" t="s">
        <v>200</v>
      </c>
      <c r="F112" s="128">
        <v>1</v>
      </c>
      <c r="G112" s="128" t="s">
        <v>117</v>
      </c>
      <c r="H112" s="128" t="s">
        <v>317</v>
      </c>
      <c r="I112" s="128" t="s">
        <v>201</v>
      </c>
      <c r="J112" s="128" t="s">
        <v>318</v>
      </c>
      <c r="K112" s="132">
        <v>38645</v>
      </c>
      <c r="L112" s="132">
        <v>40288</v>
      </c>
      <c r="M112" s="129">
        <v>2460848593.612752</v>
      </c>
      <c r="N112" s="129">
        <v>2460848593.612752</v>
      </c>
      <c r="O112" s="131">
        <v>6450</v>
      </c>
      <c r="P112" s="549"/>
      <c r="Q112" s="129" t="s">
        <v>317</v>
      </c>
      <c r="R112" s="205" t="s">
        <v>374</v>
      </c>
    </row>
    <row r="113" spans="2:18" ht="22.5" x14ac:dyDescent="0.25">
      <c r="B113" s="225">
        <v>3</v>
      </c>
      <c r="C113" s="126" t="s">
        <v>259</v>
      </c>
      <c r="D113" s="126" t="s">
        <v>375</v>
      </c>
      <c r="E113" s="211" t="s">
        <v>376</v>
      </c>
      <c r="F113" s="128">
        <v>0.75</v>
      </c>
      <c r="G113" s="128" t="s">
        <v>90</v>
      </c>
      <c r="H113" s="128" t="s">
        <v>317</v>
      </c>
      <c r="I113" s="126" t="s">
        <v>201</v>
      </c>
      <c r="J113" s="128" t="s">
        <v>318</v>
      </c>
      <c r="K113" s="132">
        <v>39521</v>
      </c>
      <c r="L113" s="132">
        <v>40999</v>
      </c>
      <c r="M113" s="129">
        <v>7072964150</v>
      </c>
      <c r="N113" s="129">
        <v>5304723112.5</v>
      </c>
      <c r="O113" s="129">
        <v>11495</v>
      </c>
      <c r="P113" s="549"/>
      <c r="Q113" s="129" t="s">
        <v>317</v>
      </c>
      <c r="R113" s="205" t="s">
        <v>377</v>
      </c>
    </row>
    <row r="114" spans="2:18" ht="102" thickBot="1" x14ac:dyDescent="0.3">
      <c r="B114" s="227">
        <v>4</v>
      </c>
      <c r="C114" s="229" t="s">
        <v>378</v>
      </c>
      <c r="D114" s="229" t="s">
        <v>379</v>
      </c>
      <c r="E114" s="240" t="s">
        <v>380</v>
      </c>
      <c r="F114" s="230">
        <v>0.75</v>
      </c>
      <c r="G114" s="230" t="s">
        <v>90</v>
      </c>
      <c r="H114" s="230" t="s">
        <v>317</v>
      </c>
      <c r="I114" s="230" t="s">
        <v>201</v>
      </c>
      <c r="J114" s="230" t="s">
        <v>318</v>
      </c>
      <c r="K114" s="232">
        <v>38316</v>
      </c>
      <c r="L114" s="232">
        <v>39514</v>
      </c>
      <c r="M114" s="233">
        <v>1562145030</v>
      </c>
      <c r="N114" s="233">
        <v>1171608772.5</v>
      </c>
      <c r="O114" s="210">
        <v>3273</v>
      </c>
      <c r="P114" s="550"/>
      <c r="Q114" s="230" t="s">
        <v>317</v>
      </c>
      <c r="R114" s="234" t="s">
        <v>381</v>
      </c>
    </row>
    <row r="115" spans="2:18" x14ac:dyDescent="0.25">
      <c r="B115" s="141"/>
      <c r="C115" s="138"/>
      <c r="D115" s="138"/>
      <c r="E115" s="138"/>
      <c r="F115" s="138"/>
      <c r="G115" s="138"/>
      <c r="H115" s="138"/>
      <c r="I115" s="138"/>
      <c r="J115" s="138"/>
      <c r="K115" s="138"/>
      <c r="L115" s="138"/>
      <c r="M115" s="138"/>
      <c r="N115" s="138"/>
      <c r="O115" s="138"/>
      <c r="P115" s="138"/>
      <c r="Q115" s="138"/>
      <c r="R115" s="142"/>
    </row>
    <row r="116" spans="2:18" ht="15.75" thickBot="1" x14ac:dyDescent="0.3">
      <c r="B116" s="141"/>
      <c r="C116" s="138"/>
      <c r="D116" s="138"/>
      <c r="E116" s="138"/>
      <c r="F116" s="138"/>
      <c r="G116" s="138"/>
      <c r="H116" s="138"/>
      <c r="I116" s="138"/>
      <c r="J116" s="138"/>
      <c r="K116" s="138"/>
      <c r="L116" s="138"/>
      <c r="M116" s="138"/>
      <c r="N116" s="138"/>
      <c r="O116" s="143"/>
      <c r="P116" s="138"/>
      <c r="Q116" s="138"/>
      <c r="R116" s="142"/>
    </row>
    <row r="117" spans="2:18" ht="15.75" thickBot="1" x14ac:dyDescent="0.3">
      <c r="B117" s="141"/>
      <c r="C117" s="138"/>
      <c r="D117" s="138"/>
      <c r="E117" s="157" t="s">
        <v>330</v>
      </c>
      <c r="F117" s="115">
        <v>4</v>
      </c>
      <c r="G117" s="138"/>
      <c r="H117" s="138"/>
      <c r="I117" s="138"/>
      <c r="J117" s="138"/>
      <c r="K117" s="138"/>
      <c r="L117" s="138"/>
      <c r="M117" s="138"/>
      <c r="N117" s="138"/>
      <c r="O117" s="138"/>
      <c r="P117" s="138"/>
      <c r="Q117" s="138"/>
      <c r="R117" s="142"/>
    </row>
    <row r="118" spans="2:18" ht="15.75" thickBot="1" x14ac:dyDescent="0.3">
      <c r="B118" s="141"/>
      <c r="C118" s="138"/>
      <c r="D118" s="138"/>
      <c r="E118" s="158" t="s">
        <v>331</v>
      </c>
      <c r="F118" s="115">
        <v>900</v>
      </c>
      <c r="G118" s="138"/>
      <c r="H118" s="138"/>
      <c r="I118" s="138"/>
      <c r="J118" s="138"/>
      <c r="K118" s="138"/>
      <c r="L118" s="138"/>
      <c r="M118" s="138"/>
      <c r="N118" s="138"/>
      <c r="O118" s="138"/>
      <c r="P118" s="138"/>
      <c r="Q118" s="138"/>
      <c r="R118" s="142"/>
    </row>
    <row r="119" spans="2:18" ht="30.75" thickBot="1" x14ac:dyDescent="0.3">
      <c r="B119" s="141"/>
      <c r="C119" s="138"/>
      <c r="D119" s="138"/>
      <c r="E119" s="159" t="s">
        <v>373</v>
      </c>
      <c r="F119" s="115" t="s">
        <v>97</v>
      </c>
      <c r="G119" s="138"/>
      <c r="H119" s="138"/>
      <c r="I119" s="138"/>
      <c r="J119" s="138"/>
      <c r="K119" s="138"/>
      <c r="L119" s="138"/>
      <c r="M119" s="138"/>
      <c r="N119" s="138"/>
      <c r="O119" s="138"/>
      <c r="P119" s="138"/>
      <c r="Q119" s="138"/>
      <c r="R119" s="142"/>
    </row>
    <row r="120" spans="2:18" ht="15.75" thickBot="1" x14ac:dyDescent="0.3">
      <c r="B120" s="141"/>
      <c r="C120" s="138"/>
      <c r="D120" s="138"/>
      <c r="E120" s="160" t="s">
        <v>333</v>
      </c>
      <c r="F120" s="115" t="s">
        <v>97</v>
      </c>
      <c r="G120" s="138"/>
      <c r="H120" s="138"/>
      <c r="I120" s="138"/>
      <c r="J120" s="138"/>
      <c r="K120" s="138"/>
      <c r="L120" s="138"/>
      <c r="M120" s="138"/>
      <c r="N120" s="138"/>
      <c r="O120" s="138"/>
      <c r="P120" s="138"/>
      <c r="Q120" s="138"/>
      <c r="R120" s="142"/>
    </row>
    <row r="121" spans="2:18" ht="15.75" thickBot="1" x14ac:dyDescent="0.3">
      <c r="B121" s="141"/>
      <c r="C121" s="138"/>
      <c r="D121" s="138"/>
      <c r="E121" s="149" t="s">
        <v>334</v>
      </c>
      <c r="F121" s="115">
        <v>0</v>
      </c>
      <c r="G121" s="138"/>
      <c r="H121" s="138"/>
      <c r="I121" s="138"/>
      <c r="J121" s="138"/>
      <c r="K121" s="138"/>
      <c r="L121" s="138"/>
      <c r="M121" s="138"/>
      <c r="N121" s="138"/>
      <c r="O121" s="138"/>
      <c r="P121" s="138"/>
      <c r="Q121" s="138"/>
      <c r="R121" s="142"/>
    </row>
    <row r="122" spans="2:18" x14ac:dyDescent="0.25">
      <c r="B122" s="141"/>
      <c r="C122" s="138"/>
      <c r="D122" s="138"/>
      <c r="E122" s="138"/>
      <c r="F122" s="138"/>
      <c r="G122" s="138"/>
      <c r="H122" s="138"/>
      <c r="I122" s="138"/>
      <c r="J122" s="138"/>
      <c r="K122" s="138"/>
      <c r="L122" s="138"/>
      <c r="M122" s="138"/>
      <c r="N122" s="138"/>
      <c r="O122" s="138"/>
      <c r="P122" s="138"/>
      <c r="Q122" s="138"/>
      <c r="R122" s="142"/>
    </row>
    <row r="123" spans="2:18" ht="15.75" thickBot="1" x14ac:dyDescent="0.3">
      <c r="B123" s="149"/>
      <c r="C123" s="150"/>
      <c r="D123" s="150"/>
      <c r="E123" s="150"/>
      <c r="F123" s="150"/>
      <c r="G123" s="150"/>
      <c r="H123" s="150"/>
      <c r="I123" s="150"/>
      <c r="J123" s="150"/>
      <c r="K123" s="150"/>
      <c r="L123" s="150"/>
      <c r="M123" s="150"/>
      <c r="N123" s="150"/>
      <c r="O123" s="150"/>
      <c r="P123" s="150"/>
      <c r="Q123" s="150"/>
      <c r="R123" s="151"/>
    </row>
    <row r="124" spans="2:18" x14ac:dyDescent="0.25">
      <c r="B124" s="152"/>
      <c r="C124" s="152"/>
      <c r="D124" s="152"/>
      <c r="E124" s="152"/>
      <c r="F124" s="152"/>
      <c r="G124" s="152"/>
      <c r="H124" s="152"/>
      <c r="I124" s="152"/>
      <c r="J124" s="152"/>
      <c r="K124" s="152"/>
      <c r="L124" s="152"/>
      <c r="M124" s="152"/>
      <c r="N124" s="152"/>
      <c r="O124" s="152"/>
      <c r="P124" s="152"/>
      <c r="Q124" s="152"/>
      <c r="R124" s="152"/>
    </row>
    <row r="125" spans="2:18" x14ac:dyDescent="0.25">
      <c r="B125" s="152"/>
      <c r="C125" s="152"/>
      <c r="D125" s="152"/>
      <c r="E125" s="152"/>
      <c r="F125" s="152"/>
      <c r="G125" s="152"/>
      <c r="H125" s="152"/>
      <c r="I125" s="152"/>
      <c r="J125" s="152"/>
      <c r="K125" s="152"/>
      <c r="L125" s="152"/>
      <c r="M125" s="152"/>
      <c r="N125" s="152"/>
      <c r="O125" s="152"/>
      <c r="P125" s="152"/>
      <c r="Q125" s="152"/>
      <c r="R125" s="152"/>
    </row>
    <row r="126" spans="2:18" ht="15.75" thickBot="1" x14ac:dyDescent="0.3">
      <c r="B126" s="152"/>
      <c r="C126" s="152"/>
      <c r="D126" s="152"/>
      <c r="E126" s="152"/>
      <c r="F126" s="152"/>
      <c r="G126" s="152"/>
      <c r="H126" s="152"/>
      <c r="I126" s="152"/>
      <c r="J126" s="152"/>
      <c r="K126" s="152"/>
      <c r="L126" s="152"/>
      <c r="M126" s="152"/>
      <c r="N126" s="152"/>
      <c r="O126" s="152"/>
      <c r="P126" s="152"/>
      <c r="Q126" s="152"/>
      <c r="R126" s="152"/>
    </row>
    <row r="127" spans="2:18" x14ac:dyDescent="0.25">
      <c r="B127" s="119" t="s">
        <v>6</v>
      </c>
      <c r="C127" s="120"/>
      <c r="D127" s="120"/>
      <c r="E127" s="121">
        <v>7</v>
      </c>
      <c r="F127" s="120" t="str">
        <f>+VLOOKUP(E127,Proponentes!$B$10:$D$45,2,FALSE())</f>
        <v>CONSORCIO AEROPUERTO 2014</v>
      </c>
      <c r="G127" s="120"/>
      <c r="H127" s="120"/>
      <c r="I127" s="120"/>
      <c r="J127" s="120"/>
      <c r="K127" s="120"/>
      <c r="L127" s="120"/>
      <c r="M127" s="120"/>
      <c r="N127" s="120"/>
      <c r="O127" s="120"/>
      <c r="P127" s="120"/>
      <c r="Q127" s="120"/>
      <c r="R127" s="122"/>
    </row>
    <row r="128" spans="2:18" ht="120" x14ac:dyDescent="0.25">
      <c r="B128" s="133" t="s">
        <v>68</v>
      </c>
      <c r="C128" s="179" t="s">
        <v>69</v>
      </c>
      <c r="D128" s="179" t="s">
        <v>303</v>
      </c>
      <c r="E128" s="134" t="s">
        <v>71</v>
      </c>
      <c r="F128" s="179" t="s">
        <v>304</v>
      </c>
      <c r="G128" s="179" t="s">
        <v>305</v>
      </c>
      <c r="H128" s="179" t="s">
        <v>306</v>
      </c>
      <c r="I128" s="179" t="s">
        <v>307</v>
      </c>
      <c r="J128" s="179" t="s">
        <v>308</v>
      </c>
      <c r="K128" s="179" t="s">
        <v>309</v>
      </c>
      <c r="L128" s="179" t="s">
        <v>76</v>
      </c>
      <c r="M128" s="179" t="s">
        <v>310</v>
      </c>
      <c r="N128" s="179" t="s">
        <v>311</v>
      </c>
      <c r="O128" s="179" t="s">
        <v>312</v>
      </c>
      <c r="P128" s="179" t="s">
        <v>313</v>
      </c>
      <c r="Q128" s="179" t="s">
        <v>314</v>
      </c>
      <c r="R128" s="135" t="s">
        <v>315</v>
      </c>
    </row>
    <row r="129" spans="2:18" ht="15.75" thickBot="1" x14ac:dyDescent="0.3">
      <c r="B129" s="153" t="s">
        <v>316</v>
      </c>
      <c r="C129" s="139"/>
      <c r="D129" s="139"/>
      <c r="E129" s="138"/>
      <c r="F129" s="138"/>
      <c r="G129" s="139"/>
      <c r="H129" s="139"/>
      <c r="I129" s="139"/>
      <c r="J129" s="139"/>
      <c r="K129" s="139"/>
      <c r="L129" s="139"/>
      <c r="M129" s="139"/>
      <c r="N129" s="139"/>
      <c r="O129" s="139"/>
      <c r="P129" s="139"/>
      <c r="Q129" s="139"/>
      <c r="R129" s="154"/>
    </row>
    <row r="130" spans="2:18" ht="90" x14ac:dyDescent="0.25">
      <c r="B130" s="6">
        <v>1</v>
      </c>
      <c r="C130" s="162" t="s">
        <v>193</v>
      </c>
      <c r="D130" s="10" t="s">
        <v>194</v>
      </c>
      <c r="E130" s="11" t="s">
        <v>195</v>
      </c>
      <c r="F130" s="12">
        <v>0.5</v>
      </c>
      <c r="G130" s="12" t="s">
        <v>90</v>
      </c>
      <c r="H130" s="12" t="s">
        <v>317</v>
      </c>
      <c r="I130" s="13" t="s">
        <v>382</v>
      </c>
      <c r="J130" s="12" t="s">
        <v>318</v>
      </c>
      <c r="K130" s="14">
        <v>41074</v>
      </c>
      <c r="L130" s="15">
        <v>41523</v>
      </c>
      <c r="M130" s="16">
        <v>8945764395</v>
      </c>
      <c r="N130" s="16">
        <v>4472882197.5</v>
      </c>
      <c r="O130" s="4">
        <v>7893</v>
      </c>
      <c r="P130" s="551">
        <v>1350.6493506493507</v>
      </c>
      <c r="Q130" s="16" t="s">
        <v>317</v>
      </c>
      <c r="R130" s="163" t="s">
        <v>383</v>
      </c>
    </row>
    <row r="131" spans="2:18" ht="33.75" x14ac:dyDescent="0.25">
      <c r="B131" s="103">
        <v>2</v>
      </c>
      <c r="C131" s="164" t="s">
        <v>210</v>
      </c>
      <c r="D131" s="164" t="s">
        <v>211</v>
      </c>
      <c r="E131" s="165" t="s">
        <v>212</v>
      </c>
      <c r="F131" s="166">
        <v>1</v>
      </c>
      <c r="G131" s="166" t="s">
        <v>90</v>
      </c>
      <c r="H131" s="166" t="s">
        <v>317</v>
      </c>
      <c r="I131" s="166" t="s">
        <v>213</v>
      </c>
      <c r="J131" s="166" t="s">
        <v>318</v>
      </c>
      <c r="K131" s="106">
        <v>35177</v>
      </c>
      <c r="L131" s="106">
        <v>35563</v>
      </c>
      <c r="M131" s="107">
        <v>384734738</v>
      </c>
      <c r="N131" s="107">
        <v>384734738</v>
      </c>
      <c r="O131" s="5">
        <v>2707</v>
      </c>
      <c r="P131" s="552"/>
      <c r="Q131" s="107" t="s">
        <v>317</v>
      </c>
      <c r="R131" s="155" t="s">
        <v>384</v>
      </c>
    </row>
    <row r="132" spans="2:18" ht="45" x14ac:dyDescent="0.25">
      <c r="B132" s="103">
        <v>3</v>
      </c>
      <c r="C132" s="164" t="s">
        <v>215</v>
      </c>
      <c r="D132" s="164" t="s">
        <v>216</v>
      </c>
      <c r="E132" s="165" t="s">
        <v>217</v>
      </c>
      <c r="F132" s="166">
        <v>0.25</v>
      </c>
      <c r="G132" s="166" t="s">
        <v>90</v>
      </c>
      <c r="H132" s="166" t="s">
        <v>317</v>
      </c>
      <c r="I132" s="166" t="s">
        <v>213</v>
      </c>
      <c r="J132" s="166" t="s">
        <v>318</v>
      </c>
      <c r="K132" s="106">
        <v>39534</v>
      </c>
      <c r="L132" s="106">
        <v>40628</v>
      </c>
      <c r="M132" s="107">
        <v>3753633746</v>
      </c>
      <c r="N132" s="107">
        <v>938408436.5</v>
      </c>
      <c r="O132" s="5">
        <v>2033</v>
      </c>
      <c r="P132" s="552"/>
      <c r="Q132" s="107" t="s">
        <v>317</v>
      </c>
      <c r="R132" s="155" t="s">
        <v>385</v>
      </c>
    </row>
    <row r="133" spans="2:18" ht="45.75" thickBot="1" x14ac:dyDescent="0.3">
      <c r="B133" s="17">
        <v>4</v>
      </c>
      <c r="C133" s="18" t="s">
        <v>386</v>
      </c>
      <c r="D133" s="18" t="s">
        <v>145</v>
      </c>
      <c r="E133" s="19" t="s">
        <v>387</v>
      </c>
      <c r="F133" s="20">
        <v>1</v>
      </c>
      <c r="G133" s="20" t="s">
        <v>388</v>
      </c>
      <c r="H133" s="20" t="s">
        <v>317</v>
      </c>
      <c r="I133" s="20" t="s">
        <v>389</v>
      </c>
      <c r="J133" s="20" t="s">
        <v>317</v>
      </c>
      <c r="K133" s="21">
        <v>40507</v>
      </c>
      <c r="L133" s="21">
        <v>40749</v>
      </c>
      <c r="M133" s="22">
        <v>1561638867.6916645</v>
      </c>
      <c r="N133" s="22">
        <v>1561638867.6916645</v>
      </c>
      <c r="O133" s="156">
        <v>3032</v>
      </c>
      <c r="P133" s="553"/>
      <c r="Q133" s="20" t="s">
        <v>317</v>
      </c>
      <c r="R133" s="161" t="s">
        <v>390</v>
      </c>
    </row>
    <row r="134" spans="2:18" x14ac:dyDescent="0.25">
      <c r="B134" s="141"/>
      <c r="C134" s="138"/>
      <c r="D134" s="138"/>
      <c r="E134" s="138"/>
      <c r="F134" s="138"/>
      <c r="G134" s="138"/>
      <c r="H134" s="138"/>
      <c r="I134" s="138"/>
      <c r="J134" s="138"/>
      <c r="K134" s="138"/>
      <c r="L134" s="138"/>
      <c r="M134" s="138"/>
      <c r="N134" s="138"/>
      <c r="O134" s="138"/>
      <c r="P134" s="138"/>
      <c r="Q134" s="138"/>
      <c r="R134" s="142"/>
    </row>
    <row r="135" spans="2:18" ht="15.75" thickBot="1" x14ac:dyDescent="0.3">
      <c r="B135" s="141"/>
      <c r="C135" s="138"/>
      <c r="D135" s="138"/>
      <c r="E135" s="138"/>
      <c r="F135" s="138"/>
      <c r="G135" s="138"/>
      <c r="H135" s="138"/>
      <c r="I135" s="138"/>
      <c r="J135" s="138"/>
      <c r="K135" s="138"/>
      <c r="L135" s="138"/>
      <c r="M135" s="138"/>
      <c r="N135" s="138"/>
      <c r="O135" s="143"/>
      <c r="P135" s="138"/>
      <c r="Q135" s="138"/>
      <c r="R135" s="142"/>
    </row>
    <row r="136" spans="2:18" ht="15.75" thickBot="1" x14ac:dyDescent="0.3">
      <c r="B136" s="141"/>
      <c r="C136" s="138"/>
      <c r="D136" s="138"/>
      <c r="E136" s="157" t="s">
        <v>330</v>
      </c>
      <c r="F136" s="115">
        <v>4</v>
      </c>
      <c r="G136" s="138"/>
      <c r="H136" s="138"/>
      <c r="I136" s="138"/>
      <c r="J136" s="138"/>
      <c r="K136" s="138"/>
      <c r="L136" s="138"/>
      <c r="M136" s="138"/>
      <c r="N136" s="138"/>
      <c r="O136" s="138"/>
      <c r="P136" s="138"/>
      <c r="Q136" s="138"/>
      <c r="R136" s="142"/>
    </row>
    <row r="137" spans="2:18" ht="15.75" thickBot="1" x14ac:dyDescent="0.3">
      <c r="B137" s="141"/>
      <c r="C137" s="138"/>
      <c r="D137" s="138"/>
      <c r="E137" s="158" t="s">
        <v>331</v>
      </c>
      <c r="F137" s="115">
        <v>900</v>
      </c>
      <c r="G137" s="138"/>
      <c r="H137" s="138"/>
      <c r="I137" s="138"/>
      <c r="J137" s="138"/>
      <c r="K137" s="138"/>
      <c r="L137" s="138"/>
      <c r="M137" s="138"/>
      <c r="N137" s="138"/>
      <c r="O137" s="138"/>
      <c r="P137" s="138"/>
      <c r="Q137" s="138"/>
      <c r="R137" s="142"/>
    </row>
    <row r="138" spans="2:18" ht="30.75" thickBot="1" x14ac:dyDescent="0.3">
      <c r="B138" s="141"/>
      <c r="C138" s="138"/>
      <c r="D138" s="138"/>
      <c r="E138" s="159" t="s">
        <v>373</v>
      </c>
      <c r="F138" s="115" t="s">
        <v>97</v>
      </c>
      <c r="G138" s="138"/>
      <c r="H138" s="138"/>
      <c r="I138" s="138"/>
      <c r="J138" s="138"/>
      <c r="K138" s="138"/>
      <c r="L138" s="138"/>
      <c r="M138" s="138"/>
      <c r="N138" s="138"/>
      <c r="O138" s="138"/>
      <c r="P138" s="138"/>
      <c r="Q138" s="138"/>
      <c r="R138" s="142"/>
    </row>
    <row r="139" spans="2:18" ht="15.75" thickBot="1" x14ac:dyDescent="0.3">
      <c r="B139" s="141"/>
      <c r="C139" s="138"/>
      <c r="D139" s="138"/>
      <c r="E139" s="160" t="s">
        <v>333</v>
      </c>
      <c r="F139" s="115" t="s">
        <v>97</v>
      </c>
      <c r="G139" s="138"/>
      <c r="H139" s="138"/>
      <c r="I139" s="138"/>
      <c r="J139" s="138"/>
      <c r="K139" s="138"/>
      <c r="L139" s="138"/>
      <c r="M139" s="138"/>
      <c r="N139" s="138"/>
      <c r="O139" s="138"/>
      <c r="P139" s="138"/>
      <c r="Q139" s="138"/>
      <c r="R139" s="142"/>
    </row>
    <row r="140" spans="2:18" ht="15.75" thickBot="1" x14ac:dyDescent="0.3">
      <c r="B140" s="141"/>
      <c r="C140" s="138"/>
      <c r="D140" s="138"/>
      <c r="E140" s="149" t="s">
        <v>334</v>
      </c>
      <c r="F140" s="115">
        <v>1</v>
      </c>
      <c r="G140" s="138"/>
      <c r="H140" s="138"/>
      <c r="I140" s="138"/>
      <c r="J140" s="138"/>
      <c r="K140" s="138"/>
      <c r="L140" s="138"/>
      <c r="M140" s="138"/>
      <c r="N140" s="138"/>
      <c r="O140" s="138"/>
      <c r="P140" s="138"/>
      <c r="Q140" s="138"/>
      <c r="R140" s="142"/>
    </row>
    <row r="141" spans="2:18" x14ac:dyDescent="0.25">
      <c r="B141" s="141"/>
      <c r="C141" s="138"/>
      <c r="D141" s="138"/>
      <c r="E141" s="138"/>
      <c r="F141" s="138"/>
      <c r="G141" s="138"/>
      <c r="H141" s="138"/>
      <c r="I141" s="138"/>
      <c r="J141" s="138"/>
      <c r="K141" s="138"/>
      <c r="L141" s="138"/>
      <c r="M141" s="138"/>
      <c r="N141" s="138"/>
      <c r="O141" s="138"/>
      <c r="P141" s="138"/>
      <c r="Q141" s="138"/>
      <c r="R141" s="142"/>
    </row>
    <row r="142" spans="2:18" ht="15.75" thickBot="1" x14ac:dyDescent="0.3">
      <c r="B142" s="149"/>
      <c r="C142" s="150"/>
      <c r="D142" s="150"/>
      <c r="E142" s="150"/>
      <c r="F142" s="150"/>
      <c r="G142" s="150"/>
      <c r="H142" s="150"/>
      <c r="I142" s="150"/>
      <c r="J142" s="150"/>
      <c r="K142" s="150"/>
      <c r="L142" s="150"/>
      <c r="M142" s="150"/>
      <c r="N142" s="150"/>
      <c r="O142" s="150"/>
      <c r="P142" s="150"/>
      <c r="Q142" s="150"/>
      <c r="R142" s="151"/>
    </row>
    <row r="144" spans="2:18" ht="15.75" thickBot="1" x14ac:dyDescent="0.3"/>
    <row r="145" spans="2:18" x14ac:dyDescent="0.25">
      <c r="B145" s="119" t="s">
        <v>6</v>
      </c>
      <c r="C145" s="120"/>
      <c r="D145" s="120"/>
      <c r="E145" s="121">
        <v>8</v>
      </c>
      <c r="F145" s="120" t="str">
        <f>+VLOOKUP(E145,Proponentes!$B$10:$D$45,2,FALSE())</f>
        <v>CONSORCIO CINCO</v>
      </c>
      <c r="G145" s="120"/>
      <c r="H145" s="120"/>
      <c r="I145" s="120"/>
      <c r="J145" s="120"/>
      <c r="K145" s="120"/>
      <c r="L145" s="120"/>
      <c r="M145" s="120"/>
      <c r="N145" s="120"/>
      <c r="O145" s="120"/>
      <c r="P145" s="120"/>
      <c r="Q145" s="120"/>
      <c r="R145" s="122"/>
    </row>
    <row r="146" spans="2:18" ht="120" x14ac:dyDescent="0.25">
      <c r="B146" s="133" t="s">
        <v>68</v>
      </c>
      <c r="C146" s="179" t="s">
        <v>69</v>
      </c>
      <c r="D146" s="179" t="s">
        <v>303</v>
      </c>
      <c r="E146" s="134" t="s">
        <v>71</v>
      </c>
      <c r="F146" s="179" t="s">
        <v>304</v>
      </c>
      <c r="G146" s="179" t="s">
        <v>305</v>
      </c>
      <c r="H146" s="179" t="s">
        <v>306</v>
      </c>
      <c r="I146" s="179" t="s">
        <v>307</v>
      </c>
      <c r="J146" s="179" t="s">
        <v>308</v>
      </c>
      <c r="K146" s="179" t="s">
        <v>309</v>
      </c>
      <c r="L146" s="179" t="s">
        <v>76</v>
      </c>
      <c r="M146" s="179" t="s">
        <v>310</v>
      </c>
      <c r="N146" s="179" t="s">
        <v>311</v>
      </c>
      <c r="O146" s="179" t="s">
        <v>312</v>
      </c>
      <c r="P146" s="179" t="s">
        <v>313</v>
      </c>
      <c r="Q146" s="179" t="s">
        <v>314</v>
      </c>
      <c r="R146" s="135" t="s">
        <v>315</v>
      </c>
    </row>
    <row r="147" spans="2:18" x14ac:dyDescent="0.25">
      <c r="B147" s="153" t="s">
        <v>316</v>
      </c>
      <c r="C147" s="139"/>
      <c r="D147" s="139"/>
      <c r="E147" s="138"/>
      <c r="F147" s="138"/>
      <c r="G147" s="139"/>
      <c r="H147" s="139"/>
      <c r="I147" s="139"/>
      <c r="J147" s="139"/>
      <c r="K147" s="139"/>
      <c r="L147" s="139"/>
      <c r="M147" s="139"/>
      <c r="N147" s="139"/>
      <c r="O147" s="139"/>
      <c r="P147" s="139"/>
      <c r="Q147" s="139"/>
      <c r="R147" s="154"/>
    </row>
    <row r="148" spans="2:18" x14ac:dyDescent="0.25">
      <c r="B148" s="126">
        <v>1</v>
      </c>
      <c r="C148" s="127"/>
      <c r="D148" s="127"/>
      <c r="E148" s="127"/>
      <c r="F148" s="167"/>
      <c r="G148" s="128"/>
      <c r="H148" s="168"/>
      <c r="I148" s="168"/>
      <c r="J148" s="132"/>
      <c r="K148" s="132"/>
      <c r="L148" s="132"/>
      <c r="M148" s="129"/>
      <c r="N148" s="129"/>
      <c r="O148" s="129"/>
      <c r="P148" s="129"/>
      <c r="Q148" s="129"/>
      <c r="R148" s="130"/>
    </row>
    <row r="149" spans="2:18" x14ac:dyDescent="0.25">
      <c r="B149" s="126">
        <v>2</v>
      </c>
      <c r="C149" s="127"/>
      <c r="D149" s="127"/>
      <c r="E149" s="127"/>
      <c r="F149" s="167"/>
      <c r="G149" s="128"/>
      <c r="H149" s="128"/>
      <c r="I149" s="168"/>
      <c r="J149" s="128"/>
      <c r="K149" s="132"/>
      <c r="L149" s="132"/>
      <c r="M149" s="129"/>
      <c r="N149" s="129"/>
      <c r="O149" s="129"/>
      <c r="P149" s="129"/>
      <c r="Q149" s="129"/>
      <c r="R149" s="130"/>
    </row>
    <row r="150" spans="2:18" x14ac:dyDescent="0.25">
      <c r="B150" s="126">
        <v>3</v>
      </c>
      <c r="C150" s="127"/>
      <c r="D150" s="127"/>
      <c r="E150" s="127"/>
      <c r="F150" s="167"/>
      <c r="G150" s="128"/>
      <c r="H150" s="128"/>
      <c r="I150" s="128"/>
      <c r="J150" s="128"/>
      <c r="K150" s="132"/>
      <c r="L150" s="132"/>
      <c r="M150" s="129"/>
      <c r="N150" s="129"/>
      <c r="O150" s="129"/>
      <c r="P150" s="129"/>
      <c r="Q150" s="128"/>
      <c r="R150" s="130"/>
    </row>
    <row r="151" spans="2:18" x14ac:dyDescent="0.25">
      <c r="B151" s="126">
        <v>4</v>
      </c>
      <c r="C151" s="127"/>
      <c r="D151" s="127"/>
      <c r="E151" s="126"/>
      <c r="F151" s="167"/>
      <c r="G151" s="128"/>
      <c r="H151" s="128"/>
      <c r="I151" s="128"/>
      <c r="J151" s="128"/>
      <c r="K151" s="132"/>
      <c r="L151" s="132"/>
      <c r="M151" s="129"/>
      <c r="N151" s="129"/>
      <c r="O151" s="129"/>
      <c r="P151" s="129"/>
      <c r="Q151" s="128"/>
      <c r="R151" s="130"/>
    </row>
    <row r="152" spans="2:18" x14ac:dyDescent="0.25">
      <c r="B152" s="141"/>
      <c r="C152" s="138"/>
      <c r="D152" s="138"/>
      <c r="E152" s="138"/>
      <c r="F152" s="138"/>
      <c r="G152" s="138"/>
      <c r="H152" s="138"/>
      <c r="I152" s="138"/>
      <c r="J152" s="138"/>
      <c r="K152" s="138"/>
      <c r="L152" s="138"/>
      <c r="M152" s="138"/>
      <c r="N152" s="138"/>
      <c r="O152" s="138"/>
      <c r="P152" s="138"/>
      <c r="Q152" s="138"/>
      <c r="R152" s="142"/>
    </row>
    <row r="153" spans="2:18" x14ac:dyDescent="0.25">
      <c r="B153" s="141"/>
      <c r="C153" s="138"/>
      <c r="D153" s="138"/>
      <c r="E153" s="138"/>
      <c r="F153" s="138"/>
      <c r="G153" s="138"/>
      <c r="H153" s="138"/>
      <c r="I153" s="138"/>
      <c r="J153" s="138"/>
      <c r="K153" s="138"/>
      <c r="L153" s="138"/>
      <c r="M153" s="138"/>
      <c r="N153" s="138"/>
      <c r="O153" s="138"/>
      <c r="P153" s="138"/>
      <c r="Q153" s="138"/>
      <c r="R153" s="142"/>
    </row>
    <row r="154" spans="2:18" ht="15.75" thickBot="1" x14ac:dyDescent="0.3">
      <c r="B154" s="141"/>
      <c r="C154" s="138"/>
      <c r="D154" s="138"/>
      <c r="E154" s="138"/>
      <c r="F154" s="138"/>
      <c r="G154" s="138"/>
      <c r="H154" s="138"/>
      <c r="I154" s="138"/>
      <c r="J154" s="138"/>
      <c r="K154" s="138"/>
      <c r="L154" s="138"/>
      <c r="M154" s="138"/>
      <c r="N154" s="138"/>
      <c r="O154" s="143"/>
      <c r="P154" s="138"/>
      <c r="Q154" s="138"/>
      <c r="R154" s="142"/>
    </row>
    <row r="155" spans="2:18" ht="15.75" thickBot="1" x14ac:dyDescent="0.3">
      <c r="B155" s="141"/>
      <c r="C155" s="138"/>
      <c r="D155" s="138"/>
      <c r="E155" s="144" t="s">
        <v>330</v>
      </c>
      <c r="F155" s="145"/>
      <c r="G155" s="138"/>
      <c r="H155" s="138"/>
      <c r="I155" s="138"/>
      <c r="J155" s="138"/>
      <c r="K155" s="138"/>
      <c r="L155" s="138"/>
      <c r="M155" s="138"/>
      <c r="N155" s="138"/>
      <c r="O155" s="138"/>
      <c r="P155" s="138"/>
      <c r="Q155" s="138"/>
      <c r="R155" s="142"/>
    </row>
    <row r="156" spans="2:18" ht="15.75" thickBot="1" x14ac:dyDescent="0.3">
      <c r="B156" s="141"/>
      <c r="C156" s="138"/>
      <c r="D156" s="138"/>
      <c r="E156" s="146" t="s">
        <v>331</v>
      </c>
      <c r="F156" s="145"/>
      <c r="G156" s="138"/>
      <c r="H156" s="138"/>
      <c r="I156" s="138"/>
      <c r="J156" s="138"/>
      <c r="K156" s="138"/>
      <c r="L156" s="138"/>
      <c r="M156" s="138"/>
      <c r="N156" s="138"/>
      <c r="O156" s="138"/>
      <c r="P156" s="138"/>
      <c r="Q156" s="138"/>
      <c r="R156" s="142"/>
    </row>
    <row r="157" spans="2:18" ht="30.75" thickBot="1" x14ac:dyDescent="0.3">
      <c r="B157" s="141"/>
      <c r="C157" s="138"/>
      <c r="D157" s="138"/>
      <c r="E157" s="147" t="s">
        <v>332</v>
      </c>
      <c r="F157" s="145"/>
      <c r="G157" s="138"/>
      <c r="H157" s="138"/>
      <c r="I157" s="138"/>
      <c r="J157" s="138"/>
      <c r="K157" s="138"/>
      <c r="L157" s="138"/>
      <c r="M157" s="138"/>
      <c r="N157" s="138"/>
      <c r="O157" s="138"/>
      <c r="P157" s="138"/>
      <c r="Q157" s="138"/>
      <c r="R157" s="142"/>
    </row>
    <row r="158" spans="2:18" ht="15.75" thickBot="1" x14ac:dyDescent="0.3">
      <c r="B158" s="141"/>
      <c r="C158" s="138"/>
      <c r="D158" s="138"/>
      <c r="E158" s="148" t="s">
        <v>333</v>
      </c>
      <c r="F158" s="145"/>
      <c r="G158" s="138"/>
      <c r="H158" s="138"/>
      <c r="I158" s="138"/>
      <c r="J158" s="138"/>
      <c r="K158" s="138"/>
      <c r="L158" s="138"/>
      <c r="M158" s="138"/>
      <c r="N158" s="138"/>
      <c r="O158" s="138"/>
      <c r="P158" s="138"/>
      <c r="Q158" s="138"/>
      <c r="R158" s="142"/>
    </row>
    <row r="159" spans="2:18" ht="15.75" thickBot="1" x14ac:dyDescent="0.3">
      <c r="B159" s="141"/>
      <c r="C159" s="138"/>
      <c r="D159" s="138"/>
      <c r="E159" s="149" t="s">
        <v>334</v>
      </c>
      <c r="F159" s="145"/>
      <c r="G159" s="138"/>
      <c r="H159" s="138"/>
      <c r="I159" s="138"/>
      <c r="J159" s="138"/>
      <c r="K159" s="138"/>
      <c r="L159" s="138"/>
      <c r="M159" s="138"/>
      <c r="N159" s="138"/>
      <c r="O159" s="138"/>
      <c r="P159" s="138"/>
      <c r="Q159" s="138"/>
      <c r="R159" s="142"/>
    </row>
    <row r="160" spans="2:18" x14ac:dyDescent="0.25">
      <c r="B160" s="141"/>
      <c r="C160" s="138"/>
      <c r="D160" s="138"/>
      <c r="E160" s="138"/>
      <c r="F160" s="138"/>
      <c r="G160" s="138"/>
      <c r="H160" s="138"/>
      <c r="I160" s="138"/>
      <c r="J160" s="138"/>
      <c r="K160" s="138"/>
      <c r="L160" s="138"/>
      <c r="M160" s="138"/>
      <c r="N160" s="138"/>
      <c r="O160" s="138"/>
      <c r="P160" s="138"/>
      <c r="Q160" s="138"/>
      <c r="R160" s="142"/>
    </row>
    <row r="161" spans="2:18" x14ac:dyDescent="0.25">
      <c r="B161" s="141"/>
      <c r="C161" s="138"/>
      <c r="D161" s="138"/>
      <c r="E161" s="138"/>
      <c r="F161" s="138"/>
      <c r="G161" s="138"/>
      <c r="H161" s="138"/>
      <c r="I161" s="138"/>
      <c r="J161" s="138"/>
      <c r="K161" s="138"/>
      <c r="L161" s="138"/>
      <c r="M161" s="138"/>
      <c r="N161" s="138"/>
      <c r="O161" s="138"/>
      <c r="P161" s="138"/>
      <c r="Q161" s="138"/>
      <c r="R161" s="142"/>
    </row>
    <row r="162" spans="2:18" ht="15.75" thickBot="1" x14ac:dyDescent="0.3">
      <c r="B162" s="149"/>
      <c r="C162" s="150"/>
      <c r="D162" s="150"/>
      <c r="E162" s="150"/>
      <c r="F162" s="150"/>
      <c r="G162" s="150"/>
      <c r="H162" s="150"/>
      <c r="I162" s="150"/>
      <c r="J162" s="150"/>
      <c r="K162" s="150"/>
      <c r="L162" s="150"/>
      <c r="M162" s="150"/>
      <c r="N162" s="150"/>
      <c r="O162" s="150"/>
      <c r="P162" s="150"/>
      <c r="Q162" s="150"/>
      <c r="R162" s="151"/>
    </row>
    <row r="164" spans="2:18" ht="15.75" thickBot="1" x14ac:dyDescent="0.3"/>
    <row r="165" spans="2:18" s="123" customFormat="1" x14ac:dyDescent="0.25">
      <c r="B165" s="119" t="s">
        <v>6</v>
      </c>
      <c r="C165" s="120"/>
      <c r="D165" s="120"/>
      <c r="E165" s="121">
        <v>9</v>
      </c>
      <c r="F165" s="120" t="str">
        <f>+VLOOKUP(E165,Proponentes!$B$10:$D$45,2,FALSE())</f>
        <v>CONSORCIO DISCONSULTORIA SERINCO</v>
      </c>
      <c r="G165" s="120"/>
      <c r="H165" s="120"/>
      <c r="I165" s="120"/>
      <c r="J165" s="120"/>
      <c r="K165" s="120"/>
      <c r="L165" s="120"/>
      <c r="M165" s="120"/>
      <c r="N165" s="120"/>
      <c r="O165" s="120"/>
      <c r="P165" s="120"/>
      <c r="Q165" s="120"/>
      <c r="R165" s="122"/>
    </row>
    <row r="166" spans="2:18" ht="120" x14ac:dyDescent="0.25">
      <c r="B166" s="91" t="s">
        <v>68</v>
      </c>
      <c r="C166" s="92" t="s">
        <v>69</v>
      </c>
      <c r="D166" s="92" t="s">
        <v>303</v>
      </c>
      <c r="E166" s="93" t="s">
        <v>71</v>
      </c>
      <c r="F166" s="92" t="s">
        <v>304</v>
      </c>
      <c r="G166" s="92" t="s">
        <v>305</v>
      </c>
      <c r="H166" s="92" t="s">
        <v>306</v>
      </c>
      <c r="I166" s="92" t="s">
        <v>307</v>
      </c>
      <c r="J166" s="92" t="s">
        <v>308</v>
      </c>
      <c r="K166" s="92" t="s">
        <v>309</v>
      </c>
      <c r="L166" s="92" t="s">
        <v>76</v>
      </c>
      <c r="M166" s="92" t="s">
        <v>310</v>
      </c>
      <c r="N166" s="92" t="s">
        <v>311</v>
      </c>
      <c r="O166" s="92" t="s">
        <v>312</v>
      </c>
      <c r="P166" s="92" t="s">
        <v>313</v>
      </c>
      <c r="Q166" s="92" t="s">
        <v>314</v>
      </c>
      <c r="R166" s="94" t="s">
        <v>315</v>
      </c>
    </row>
    <row r="167" spans="2:18" x14ac:dyDescent="0.25">
      <c r="B167" s="124" t="s">
        <v>316</v>
      </c>
      <c r="C167" s="95"/>
      <c r="D167" s="95"/>
      <c r="E167" s="8"/>
      <c r="F167" s="8"/>
      <c r="G167" s="95"/>
      <c r="H167" s="95"/>
      <c r="I167" s="95"/>
      <c r="J167" s="95"/>
      <c r="K167" s="95"/>
      <c r="L167" s="95"/>
      <c r="M167" s="95"/>
      <c r="N167" s="95"/>
      <c r="O167" s="95"/>
      <c r="P167" s="95"/>
      <c r="Q167" s="95"/>
      <c r="R167" s="125"/>
    </row>
    <row r="168" spans="2:18" ht="33.75" x14ac:dyDescent="0.25">
      <c r="B168" s="126">
        <v>1</v>
      </c>
      <c r="C168" s="126" t="s">
        <v>392</v>
      </c>
      <c r="D168" s="126" t="s">
        <v>393</v>
      </c>
      <c r="E168" s="127" t="s">
        <v>394</v>
      </c>
      <c r="F168" s="128">
        <v>0.6</v>
      </c>
      <c r="G168" s="128" t="s">
        <v>223</v>
      </c>
      <c r="H168" s="128" t="s">
        <v>337</v>
      </c>
      <c r="I168" s="128" t="s">
        <v>395</v>
      </c>
      <c r="J168" s="128" t="s">
        <v>339</v>
      </c>
      <c r="K168" s="132">
        <v>39773</v>
      </c>
      <c r="L168" s="132">
        <v>40396</v>
      </c>
      <c r="M168" s="129">
        <v>1401576300</v>
      </c>
      <c r="N168" s="129">
        <v>840945780</v>
      </c>
      <c r="O168" s="129">
        <v>1822</v>
      </c>
      <c r="P168" s="129">
        <v>1350.6493506493507</v>
      </c>
      <c r="Q168" s="129" t="s">
        <v>317</v>
      </c>
      <c r="R168" s="130" t="s">
        <v>396</v>
      </c>
    </row>
    <row r="169" spans="2:18" ht="56.25" x14ac:dyDescent="0.25">
      <c r="B169" s="126">
        <v>2</v>
      </c>
      <c r="C169" s="126" t="s">
        <v>391</v>
      </c>
      <c r="D169" s="126" t="s">
        <v>397</v>
      </c>
      <c r="E169" s="127" t="s">
        <v>398</v>
      </c>
      <c r="F169" s="169">
        <v>0.33329999999999999</v>
      </c>
      <c r="G169" s="128" t="s">
        <v>241</v>
      </c>
      <c r="H169" s="128" t="s">
        <v>337</v>
      </c>
      <c r="I169" s="128" t="s">
        <v>399</v>
      </c>
      <c r="J169" s="128" t="s">
        <v>317</v>
      </c>
      <c r="K169" s="132">
        <v>37734</v>
      </c>
      <c r="L169" s="132">
        <v>40076</v>
      </c>
      <c r="M169" s="129">
        <v>46247478138.941345</v>
      </c>
      <c r="N169" s="129">
        <v>15414284463.70915</v>
      </c>
      <c r="O169" s="131">
        <v>46429</v>
      </c>
      <c r="P169" s="129">
        <v>1350.6493506493507</v>
      </c>
      <c r="Q169" s="129" t="s">
        <v>317</v>
      </c>
      <c r="R169" s="130" t="s">
        <v>400</v>
      </c>
    </row>
    <row r="170" spans="2:18" ht="33.75" x14ac:dyDescent="0.25">
      <c r="B170" s="126">
        <v>3</v>
      </c>
      <c r="C170" s="126" t="s">
        <v>181</v>
      </c>
      <c r="D170" s="126" t="s">
        <v>401</v>
      </c>
      <c r="E170" s="127" t="s">
        <v>402</v>
      </c>
      <c r="F170" s="128">
        <v>0.5</v>
      </c>
      <c r="G170" s="128" t="s">
        <v>241</v>
      </c>
      <c r="H170" s="128" t="s">
        <v>337</v>
      </c>
      <c r="I170" s="128" t="s">
        <v>403</v>
      </c>
      <c r="J170" s="128" t="s">
        <v>318</v>
      </c>
      <c r="K170" s="132">
        <v>40106</v>
      </c>
      <c r="L170" s="132">
        <v>39742</v>
      </c>
      <c r="M170" s="129">
        <v>1311332402.5254903</v>
      </c>
      <c r="N170" s="129">
        <v>655666201.26274514</v>
      </c>
      <c r="O170" s="131">
        <v>1320</v>
      </c>
      <c r="P170" s="129">
        <v>1350.6493506493507</v>
      </c>
      <c r="Q170" s="129" t="s">
        <v>318</v>
      </c>
      <c r="R170" s="130" t="s">
        <v>404</v>
      </c>
    </row>
    <row r="171" spans="2:18" ht="33.75" x14ac:dyDescent="0.25">
      <c r="B171" s="126">
        <v>4</v>
      </c>
      <c r="C171" s="126" t="s">
        <v>250</v>
      </c>
      <c r="D171" s="126" t="s">
        <v>405</v>
      </c>
      <c r="E171" s="126" t="s">
        <v>406</v>
      </c>
      <c r="F171" s="128">
        <v>0.6</v>
      </c>
      <c r="G171" s="128" t="s">
        <v>223</v>
      </c>
      <c r="H171" s="128" t="s">
        <v>337</v>
      </c>
      <c r="I171" s="128" t="s">
        <v>395</v>
      </c>
      <c r="J171" s="128" t="s">
        <v>339</v>
      </c>
      <c r="K171" s="132">
        <v>37188</v>
      </c>
      <c r="L171" s="132">
        <v>38771</v>
      </c>
      <c r="M171" s="129">
        <v>2111434083</v>
      </c>
      <c r="N171" s="129">
        <v>1266860449.8</v>
      </c>
      <c r="O171" s="131">
        <v>4430</v>
      </c>
      <c r="P171" s="129">
        <v>1350.6493506493507</v>
      </c>
      <c r="Q171" s="129" t="s">
        <v>317</v>
      </c>
      <c r="R171" s="130" t="s">
        <v>407</v>
      </c>
    </row>
    <row r="172" spans="2:18" x14ac:dyDescent="0.25">
      <c r="B172" s="7"/>
      <c r="C172" s="8"/>
      <c r="D172" s="8"/>
      <c r="E172" s="8"/>
      <c r="F172" s="8"/>
      <c r="G172" s="8"/>
      <c r="H172" s="8"/>
      <c r="I172" s="8"/>
      <c r="J172" s="8"/>
      <c r="K172" s="8"/>
      <c r="L172" s="8"/>
      <c r="M172" s="8"/>
      <c r="N172" s="8"/>
      <c r="O172" s="8"/>
      <c r="P172" s="8"/>
      <c r="Q172" s="8"/>
      <c r="R172" s="9"/>
    </row>
    <row r="173" spans="2:18" x14ac:dyDescent="0.25">
      <c r="B173" s="7"/>
      <c r="C173" s="8"/>
      <c r="D173" s="8"/>
      <c r="E173" s="8"/>
      <c r="F173" s="8"/>
      <c r="G173" s="8"/>
      <c r="H173" s="8"/>
      <c r="I173" s="8"/>
      <c r="J173" s="8"/>
      <c r="K173" s="8"/>
      <c r="L173" s="8"/>
      <c r="M173" s="8"/>
      <c r="N173" s="8"/>
      <c r="O173" s="8"/>
      <c r="P173" s="8"/>
      <c r="Q173" s="8"/>
      <c r="R173" s="9"/>
    </row>
    <row r="174" spans="2:18" ht="15.75" thickBot="1" x14ac:dyDescent="0.3">
      <c r="B174" s="7"/>
      <c r="C174" s="8"/>
      <c r="D174" s="8"/>
      <c r="E174" s="8"/>
      <c r="F174" s="8"/>
      <c r="G174" s="8"/>
      <c r="H174" s="8"/>
      <c r="I174" s="8"/>
      <c r="J174" s="8"/>
      <c r="K174" s="8"/>
      <c r="L174" s="8"/>
      <c r="M174" s="8"/>
      <c r="N174" s="8"/>
      <c r="O174" s="113"/>
      <c r="P174" s="8"/>
      <c r="Q174" s="8"/>
      <c r="R174" s="9"/>
    </row>
    <row r="175" spans="2:18" ht="15.75" thickBot="1" x14ac:dyDescent="0.3">
      <c r="B175" s="7"/>
      <c r="C175" s="8"/>
      <c r="D175" s="8"/>
      <c r="E175" s="114" t="s">
        <v>330</v>
      </c>
      <c r="F175" s="115">
        <v>3</v>
      </c>
      <c r="G175" s="8"/>
      <c r="H175" s="8"/>
      <c r="I175" s="8"/>
      <c r="J175" s="8"/>
      <c r="K175" s="8"/>
      <c r="L175" s="8"/>
      <c r="M175" s="8"/>
      <c r="N175" s="8"/>
      <c r="O175" s="8"/>
      <c r="P175" s="8"/>
      <c r="Q175" s="8"/>
      <c r="R175" s="9"/>
    </row>
    <row r="176" spans="2:18" ht="15.75" thickBot="1" x14ac:dyDescent="0.3">
      <c r="B176" s="7"/>
      <c r="C176" s="8"/>
      <c r="D176" s="8"/>
      <c r="E176" s="2" t="s">
        <v>331</v>
      </c>
      <c r="F176" s="115">
        <v>700</v>
      </c>
      <c r="G176" s="8"/>
      <c r="H176" s="8"/>
      <c r="I176" s="8"/>
      <c r="J176" s="8"/>
      <c r="K176" s="8"/>
      <c r="L176" s="8"/>
      <c r="M176" s="8"/>
      <c r="N176" s="8"/>
      <c r="O176" s="8"/>
      <c r="P176" s="8"/>
      <c r="Q176" s="8"/>
      <c r="R176" s="9"/>
    </row>
    <row r="177" spans="2:18" ht="30.75" thickBot="1" x14ac:dyDescent="0.3">
      <c r="B177" s="7"/>
      <c r="C177" s="8"/>
      <c r="D177" s="8"/>
      <c r="E177" s="116" t="s">
        <v>332</v>
      </c>
      <c r="F177" s="115" t="s">
        <v>97</v>
      </c>
      <c r="G177" s="8"/>
      <c r="H177" s="8"/>
      <c r="I177" s="8"/>
      <c r="J177" s="8"/>
      <c r="K177" s="8"/>
      <c r="L177" s="8"/>
      <c r="M177" s="8"/>
      <c r="N177" s="8"/>
      <c r="O177" s="8"/>
      <c r="P177" s="8"/>
      <c r="Q177" s="8"/>
      <c r="R177" s="9"/>
    </row>
    <row r="178" spans="2:18" ht="15.75" thickBot="1" x14ac:dyDescent="0.3">
      <c r="B178" s="7"/>
      <c r="C178" s="8"/>
      <c r="D178" s="8"/>
      <c r="E178" s="117" t="s">
        <v>333</v>
      </c>
      <c r="F178" s="115" t="s">
        <v>97</v>
      </c>
      <c r="G178" s="8"/>
      <c r="H178" s="8"/>
      <c r="I178" s="8"/>
      <c r="J178" s="8"/>
      <c r="K178" s="8"/>
      <c r="L178" s="8"/>
      <c r="M178" s="8"/>
      <c r="N178" s="8"/>
      <c r="O178" s="8"/>
      <c r="P178" s="8"/>
      <c r="Q178" s="8"/>
      <c r="R178" s="9"/>
    </row>
    <row r="179" spans="2:18" ht="15.75" thickBot="1" x14ac:dyDescent="0.3">
      <c r="B179" s="7"/>
      <c r="C179" s="8"/>
      <c r="D179" s="8"/>
      <c r="E179" s="84" t="s">
        <v>334</v>
      </c>
      <c r="F179" s="115">
        <v>1</v>
      </c>
      <c r="G179" s="8"/>
      <c r="H179" s="8"/>
      <c r="I179" s="8"/>
      <c r="J179" s="8"/>
      <c r="K179" s="8"/>
      <c r="L179" s="8"/>
      <c r="M179" s="8"/>
      <c r="N179" s="8"/>
      <c r="O179" s="8"/>
      <c r="P179" s="8"/>
      <c r="Q179" s="8"/>
      <c r="R179" s="9"/>
    </row>
    <row r="180" spans="2:18" x14ac:dyDescent="0.25">
      <c r="B180" s="7"/>
      <c r="C180" s="8"/>
      <c r="D180" s="8"/>
      <c r="E180" s="8"/>
      <c r="F180" s="8"/>
      <c r="G180" s="8"/>
      <c r="H180" s="8"/>
      <c r="I180" s="8"/>
      <c r="J180" s="8"/>
      <c r="K180" s="8"/>
      <c r="L180" s="8"/>
      <c r="M180" s="8"/>
      <c r="N180" s="8"/>
      <c r="O180" s="8"/>
      <c r="P180" s="8"/>
      <c r="Q180" s="8"/>
      <c r="R180" s="9"/>
    </row>
    <row r="181" spans="2:18" x14ac:dyDescent="0.25">
      <c r="B181" s="7"/>
      <c r="C181" s="8"/>
      <c r="D181" s="8"/>
      <c r="E181" s="8"/>
      <c r="F181" s="8"/>
      <c r="G181" s="8"/>
      <c r="H181" s="8"/>
      <c r="I181" s="8"/>
      <c r="J181" s="8"/>
      <c r="K181" s="8"/>
      <c r="L181" s="8"/>
      <c r="M181" s="8"/>
      <c r="N181" s="8"/>
      <c r="O181" s="8"/>
      <c r="P181" s="8"/>
      <c r="Q181" s="8"/>
      <c r="R181" s="9"/>
    </row>
    <row r="182" spans="2:18" ht="15.75" thickBot="1" x14ac:dyDescent="0.3">
      <c r="B182" s="84"/>
      <c r="C182" s="85"/>
      <c r="D182" s="85"/>
      <c r="E182" s="85"/>
      <c r="F182" s="85"/>
      <c r="G182" s="85"/>
      <c r="H182" s="85"/>
      <c r="I182" s="85"/>
      <c r="J182" s="85"/>
      <c r="K182" s="85"/>
      <c r="L182" s="85"/>
      <c r="M182" s="85"/>
      <c r="N182" s="85"/>
      <c r="O182" s="85"/>
      <c r="P182" s="85"/>
      <c r="Q182" s="85"/>
      <c r="R182" s="86"/>
    </row>
    <row r="184" spans="2:18" ht="15.75" thickBot="1" x14ac:dyDescent="0.3"/>
    <row r="185" spans="2:18" s="123" customFormat="1" x14ac:dyDescent="0.25">
      <c r="B185" s="119" t="s">
        <v>6</v>
      </c>
      <c r="C185" s="120"/>
      <c r="D185" s="120"/>
      <c r="E185" s="121">
        <v>10</v>
      </c>
      <c r="F185" s="120" t="str">
        <f>+VLOOKUP(E185,Proponentes!$B$10:$D$45,2,FALSE())</f>
        <v>CONSORCIO INTERSA - OMICRON</v>
      </c>
      <c r="G185" s="120"/>
      <c r="H185" s="120"/>
      <c r="I185" s="120"/>
      <c r="J185" s="120"/>
      <c r="K185" s="120"/>
      <c r="L185" s="120"/>
      <c r="M185" s="120"/>
      <c r="N185" s="120"/>
      <c r="O185" s="120"/>
      <c r="P185" s="120"/>
      <c r="Q185" s="120"/>
      <c r="R185" s="122"/>
    </row>
    <row r="186" spans="2:18" ht="120" x14ac:dyDescent="0.25">
      <c r="B186" s="91" t="s">
        <v>68</v>
      </c>
      <c r="C186" s="92" t="s">
        <v>69</v>
      </c>
      <c r="D186" s="92" t="s">
        <v>303</v>
      </c>
      <c r="E186" s="93" t="s">
        <v>71</v>
      </c>
      <c r="F186" s="92" t="s">
        <v>304</v>
      </c>
      <c r="G186" s="92" t="s">
        <v>305</v>
      </c>
      <c r="H186" s="92" t="s">
        <v>306</v>
      </c>
      <c r="I186" s="92" t="s">
        <v>307</v>
      </c>
      <c r="J186" s="92" t="s">
        <v>308</v>
      </c>
      <c r="K186" s="92" t="s">
        <v>309</v>
      </c>
      <c r="L186" s="92" t="s">
        <v>76</v>
      </c>
      <c r="M186" s="92" t="s">
        <v>310</v>
      </c>
      <c r="N186" s="92" t="s">
        <v>311</v>
      </c>
      <c r="O186" s="92" t="s">
        <v>312</v>
      </c>
      <c r="P186" s="92" t="s">
        <v>313</v>
      </c>
      <c r="Q186" s="92" t="s">
        <v>314</v>
      </c>
      <c r="R186" s="94" t="s">
        <v>315</v>
      </c>
    </row>
    <row r="187" spans="2:18" ht="15.75" thickBot="1" x14ac:dyDescent="0.3">
      <c r="B187" s="124" t="s">
        <v>316</v>
      </c>
      <c r="C187" s="95"/>
      <c r="D187" s="95"/>
      <c r="E187" s="8"/>
      <c r="F187" s="8"/>
      <c r="G187" s="95"/>
      <c r="H187" s="95"/>
      <c r="I187" s="95"/>
      <c r="J187" s="95"/>
      <c r="K187" s="95"/>
      <c r="L187" s="95"/>
      <c r="M187" s="95"/>
      <c r="N187" s="95"/>
      <c r="O187" s="95"/>
      <c r="P187" s="95"/>
      <c r="Q187" s="95"/>
      <c r="R187" s="125"/>
    </row>
    <row r="188" spans="2:18" ht="33.75" x14ac:dyDescent="0.25">
      <c r="B188" s="126">
        <v>1</v>
      </c>
      <c r="C188" s="126" t="s">
        <v>181</v>
      </c>
      <c r="D188" s="126" t="s">
        <v>255</v>
      </c>
      <c r="E188" s="127" t="s">
        <v>256</v>
      </c>
      <c r="F188" s="128">
        <v>1</v>
      </c>
      <c r="G188" s="128" t="s">
        <v>241</v>
      </c>
      <c r="H188" s="128" t="s">
        <v>337</v>
      </c>
      <c r="I188" s="128" t="s">
        <v>257</v>
      </c>
      <c r="J188" s="128" t="s">
        <v>339</v>
      </c>
      <c r="K188" s="39">
        <v>38056</v>
      </c>
      <c r="L188" s="39">
        <v>39436</v>
      </c>
      <c r="M188" s="129">
        <v>3120768151.0231442</v>
      </c>
      <c r="N188" s="129">
        <v>3120768151.0231442</v>
      </c>
      <c r="O188" s="129">
        <v>8717</v>
      </c>
      <c r="P188" s="129">
        <v>1350.6493506493507</v>
      </c>
      <c r="Q188" s="129" t="s">
        <v>317</v>
      </c>
      <c r="R188" s="130" t="s">
        <v>408</v>
      </c>
    </row>
    <row r="189" spans="2:18" ht="157.5" x14ac:dyDescent="0.25">
      <c r="B189" s="126">
        <v>2</v>
      </c>
      <c r="C189" s="126" t="s">
        <v>259</v>
      </c>
      <c r="D189" s="126" t="s">
        <v>260</v>
      </c>
      <c r="E189" s="127" t="s">
        <v>261</v>
      </c>
      <c r="F189" s="169">
        <v>0.5</v>
      </c>
      <c r="G189" s="128" t="s">
        <v>223</v>
      </c>
      <c r="H189" s="128" t="s">
        <v>317</v>
      </c>
      <c r="I189" s="128" t="s">
        <v>262</v>
      </c>
      <c r="J189" s="128" t="s">
        <v>339</v>
      </c>
      <c r="K189" s="170">
        <v>38772</v>
      </c>
      <c r="L189" s="170">
        <v>40656</v>
      </c>
      <c r="M189" s="129">
        <v>4793832856</v>
      </c>
      <c r="N189" s="129">
        <v>2396916428</v>
      </c>
      <c r="O189" s="131">
        <v>5875</v>
      </c>
      <c r="P189" s="129">
        <v>1350.6493506493507</v>
      </c>
      <c r="Q189" s="129" t="s">
        <v>317</v>
      </c>
      <c r="R189" s="130" t="s">
        <v>344</v>
      </c>
    </row>
    <row r="190" spans="2:18" ht="33.75" x14ac:dyDescent="0.25">
      <c r="B190" s="126">
        <v>3</v>
      </c>
      <c r="C190" s="126" t="s">
        <v>391</v>
      </c>
      <c r="D190" s="126"/>
      <c r="E190" s="127" t="s">
        <v>409</v>
      </c>
      <c r="F190" s="128">
        <v>0.8</v>
      </c>
      <c r="G190" s="128" t="s">
        <v>241</v>
      </c>
      <c r="H190" s="128" t="s">
        <v>337</v>
      </c>
      <c r="I190" s="128" t="s">
        <v>257</v>
      </c>
      <c r="J190" s="128" t="s">
        <v>339</v>
      </c>
      <c r="K190" s="132">
        <v>38320</v>
      </c>
      <c r="L190" s="132">
        <v>39360</v>
      </c>
      <c r="M190" s="129">
        <v>1460725141.9674242</v>
      </c>
      <c r="N190" s="129">
        <v>1168580113.5739393</v>
      </c>
      <c r="O190" s="131">
        <v>3264</v>
      </c>
      <c r="P190" s="129">
        <v>1350.6493506493507</v>
      </c>
      <c r="Q190" s="129" t="s">
        <v>317</v>
      </c>
      <c r="R190" s="130" t="s">
        <v>410</v>
      </c>
    </row>
    <row r="191" spans="2:18" ht="45" x14ac:dyDescent="0.25">
      <c r="B191" s="126">
        <v>4</v>
      </c>
      <c r="C191" s="126" t="s">
        <v>411</v>
      </c>
      <c r="D191" s="126" t="s">
        <v>412</v>
      </c>
      <c r="E191" s="126" t="s">
        <v>413</v>
      </c>
      <c r="F191" s="128">
        <v>1</v>
      </c>
      <c r="G191" s="128" t="s">
        <v>223</v>
      </c>
      <c r="H191" s="128" t="s">
        <v>337</v>
      </c>
      <c r="I191" s="128" t="s">
        <v>262</v>
      </c>
      <c r="J191" s="128" t="s">
        <v>339</v>
      </c>
      <c r="K191" s="132">
        <v>36992</v>
      </c>
      <c r="L191" s="132">
        <v>37539</v>
      </c>
      <c r="M191" s="129">
        <v>999929000</v>
      </c>
      <c r="N191" s="129">
        <v>999929000</v>
      </c>
      <c r="O191" s="131">
        <v>3496</v>
      </c>
      <c r="P191" s="129">
        <v>1350.6493506493507</v>
      </c>
      <c r="Q191" s="129" t="s">
        <v>317</v>
      </c>
      <c r="R191" s="130" t="s">
        <v>353</v>
      </c>
    </row>
    <row r="192" spans="2:18" x14ac:dyDescent="0.25">
      <c r="B192" s="7"/>
      <c r="C192" s="8"/>
      <c r="D192" s="8"/>
      <c r="E192" s="8"/>
      <c r="F192" s="8"/>
      <c r="G192" s="8"/>
      <c r="H192" s="8"/>
      <c r="I192" s="8"/>
      <c r="J192" s="8"/>
      <c r="K192" s="8"/>
      <c r="L192" s="8"/>
      <c r="M192" s="8"/>
      <c r="N192" s="8"/>
      <c r="O192" s="8"/>
      <c r="P192" s="8"/>
      <c r="Q192" s="8"/>
      <c r="R192" s="9"/>
    </row>
    <row r="193" spans="2:18" x14ac:dyDescent="0.25">
      <c r="B193" s="7"/>
      <c r="C193" s="8"/>
      <c r="D193" s="8"/>
      <c r="E193" s="8"/>
      <c r="F193" s="8"/>
      <c r="G193" s="8"/>
      <c r="H193" s="8"/>
      <c r="I193" s="8"/>
      <c r="J193" s="8"/>
      <c r="K193" s="8"/>
      <c r="L193" s="8"/>
      <c r="M193" s="8"/>
      <c r="N193" s="8"/>
      <c r="O193" s="8"/>
      <c r="P193" s="8"/>
      <c r="Q193" s="8"/>
      <c r="R193" s="9"/>
    </row>
    <row r="194" spans="2:18" ht="15.75" thickBot="1" x14ac:dyDescent="0.3">
      <c r="B194" s="7"/>
      <c r="C194" s="8"/>
      <c r="D194" s="8"/>
      <c r="E194" s="8"/>
      <c r="F194" s="8"/>
      <c r="G194" s="8"/>
      <c r="H194" s="8"/>
      <c r="I194" s="8"/>
      <c r="J194" s="8"/>
      <c r="K194" s="8"/>
      <c r="L194" s="8"/>
      <c r="M194" s="8"/>
      <c r="N194" s="8"/>
      <c r="O194" s="113"/>
      <c r="P194" s="8"/>
      <c r="Q194" s="8"/>
      <c r="R194" s="9"/>
    </row>
    <row r="195" spans="2:18" ht="15.75" thickBot="1" x14ac:dyDescent="0.3">
      <c r="B195" s="7"/>
      <c r="C195" s="8"/>
      <c r="D195" s="8"/>
      <c r="E195" s="114" t="s">
        <v>330</v>
      </c>
      <c r="F195" s="115">
        <v>4</v>
      </c>
      <c r="G195" s="8"/>
      <c r="H195" s="8"/>
      <c r="I195" s="8"/>
      <c r="J195" s="8"/>
      <c r="K195" s="8"/>
      <c r="L195" s="8"/>
      <c r="M195" s="8"/>
      <c r="N195" s="8"/>
      <c r="O195" s="8"/>
      <c r="P195" s="8"/>
      <c r="Q195" s="8"/>
      <c r="R195" s="9"/>
    </row>
    <row r="196" spans="2:18" ht="15.75" thickBot="1" x14ac:dyDescent="0.3">
      <c r="B196" s="7"/>
      <c r="C196" s="8"/>
      <c r="D196" s="8"/>
      <c r="E196" s="2" t="s">
        <v>331</v>
      </c>
      <c r="F196" s="115">
        <v>900</v>
      </c>
      <c r="G196" s="8"/>
      <c r="H196" s="8"/>
      <c r="I196" s="8"/>
      <c r="J196" s="8"/>
      <c r="K196" s="8"/>
      <c r="L196" s="8"/>
      <c r="M196" s="8"/>
      <c r="N196" s="8"/>
      <c r="O196" s="8"/>
      <c r="P196" s="8"/>
      <c r="Q196" s="8"/>
      <c r="R196" s="9"/>
    </row>
    <row r="197" spans="2:18" ht="30.75" thickBot="1" x14ac:dyDescent="0.3">
      <c r="B197" s="7"/>
      <c r="C197" s="8"/>
      <c r="D197" s="8"/>
      <c r="E197" s="116" t="s">
        <v>332</v>
      </c>
      <c r="F197" s="115" t="s">
        <v>97</v>
      </c>
      <c r="G197" s="8"/>
      <c r="H197" s="8"/>
      <c r="I197" s="8"/>
      <c r="J197" s="8"/>
      <c r="K197" s="8"/>
      <c r="L197" s="8"/>
      <c r="M197" s="8"/>
      <c r="N197" s="8"/>
      <c r="O197" s="8"/>
      <c r="P197" s="8"/>
      <c r="Q197" s="8"/>
      <c r="R197" s="9"/>
    </row>
    <row r="198" spans="2:18" ht="15.75" thickBot="1" x14ac:dyDescent="0.3">
      <c r="B198" s="7"/>
      <c r="C198" s="8"/>
      <c r="D198" s="8"/>
      <c r="E198" s="117" t="s">
        <v>333</v>
      </c>
      <c r="F198" s="115" t="s">
        <v>97</v>
      </c>
      <c r="G198" s="8"/>
      <c r="H198" s="8"/>
      <c r="I198" s="8"/>
      <c r="J198" s="8"/>
      <c r="K198" s="8"/>
      <c r="L198" s="8"/>
      <c r="M198" s="8"/>
      <c r="N198" s="8"/>
      <c r="O198" s="8"/>
      <c r="P198" s="8"/>
      <c r="Q198" s="8"/>
      <c r="R198" s="9"/>
    </row>
    <row r="199" spans="2:18" ht="15.75" thickBot="1" x14ac:dyDescent="0.3">
      <c r="B199" s="7"/>
      <c r="C199" s="8"/>
      <c r="D199" s="8"/>
      <c r="E199" s="84" t="s">
        <v>334</v>
      </c>
      <c r="F199" s="115">
        <v>0</v>
      </c>
      <c r="G199" s="8"/>
      <c r="H199" s="8"/>
      <c r="I199" s="8"/>
      <c r="J199" s="8"/>
      <c r="K199" s="8"/>
      <c r="L199" s="8"/>
      <c r="M199" s="8"/>
      <c r="N199" s="8"/>
      <c r="O199" s="8"/>
      <c r="P199" s="8"/>
      <c r="Q199" s="8"/>
      <c r="R199" s="9"/>
    </row>
    <row r="200" spans="2:18" x14ac:dyDescent="0.25">
      <c r="B200" s="7"/>
      <c r="C200" s="8"/>
      <c r="D200" s="8"/>
      <c r="E200" s="8"/>
      <c r="F200" s="8"/>
      <c r="G200" s="8"/>
      <c r="H200" s="8"/>
      <c r="I200" s="8"/>
      <c r="J200" s="8"/>
      <c r="K200" s="8"/>
      <c r="L200" s="8"/>
      <c r="M200" s="8"/>
      <c r="N200" s="8"/>
      <c r="O200" s="8"/>
      <c r="P200" s="8"/>
      <c r="Q200" s="8"/>
      <c r="R200" s="9"/>
    </row>
    <row r="201" spans="2:18" x14ac:dyDescent="0.25">
      <c r="B201" s="7"/>
      <c r="C201" s="8"/>
      <c r="D201" s="8"/>
      <c r="E201" s="8"/>
      <c r="F201" s="8"/>
      <c r="G201" s="8"/>
      <c r="H201" s="8"/>
      <c r="I201" s="8"/>
      <c r="J201" s="8"/>
      <c r="K201" s="8"/>
      <c r="L201" s="8"/>
      <c r="M201" s="8"/>
      <c r="N201" s="8"/>
      <c r="O201" s="8"/>
      <c r="P201" s="8"/>
      <c r="Q201" s="8"/>
      <c r="R201" s="9"/>
    </row>
    <row r="202" spans="2:18" ht="15.75" thickBot="1" x14ac:dyDescent="0.3">
      <c r="B202" s="84"/>
      <c r="C202" s="85"/>
      <c r="D202" s="85"/>
      <c r="E202" s="85"/>
      <c r="F202" s="85"/>
      <c r="G202" s="85"/>
      <c r="H202" s="85"/>
      <c r="I202" s="85"/>
      <c r="J202" s="85"/>
      <c r="K202" s="85"/>
      <c r="L202" s="85"/>
      <c r="M202" s="85"/>
      <c r="N202" s="85"/>
      <c r="O202" s="85"/>
      <c r="P202" s="85"/>
      <c r="Q202" s="85"/>
      <c r="R202" s="86"/>
    </row>
    <row r="204" spans="2:18" ht="15.75" thickBot="1" x14ac:dyDescent="0.3"/>
    <row r="205" spans="2:18" x14ac:dyDescent="0.25">
      <c r="B205" s="119" t="s">
        <v>6</v>
      </c>
      <c r="C205" s="120"/>
      <c r="D205" s="120"/>
      <c r="E205" s="121">
        <v>11</v>
      </c>
      <c r="F205" s="120" t="str">
        <f>+VLOOKUP(E205,Proponentes!$B$10:$D$45,2,FALSE())</f>
        <v>CONSORCIO AERO – NORORIENTE</v>
      </c>
      <c r="G205" s="120"/>
      <c r="H205" s="120"/>
      <c r="I205" s="120"/>
      <c r="J205" s="120"/>
      <c r="K205" s="120"/>
      <c r="L205" s="120"/>
      <c r="M205" s="120"/>
      <c r="N205" s="120"/>
      <c r="O205" s="120"/>
      <c r="P205" s="120"/>
      <c r="Q205" s="120"/>
      <c r="R205" s="122"/>
    </row>
    <row r="206" spans="2:18" ht="120" x14ac:dyDescent="0.25">
      <c r="B206" s="133" t="s">
        <v>68</v>
      </c>
      <c r="C206" s="179" t="s">
        <v>69</v>
      </c>
      <c r="D206" s="179" t="s">
        <v>303</v>
      </c>
      <c r="E206" s="134" t="s">
        <v>71</v>
      </c>
      <c r="F206" s="179" t="s">
        <v>304</v>
      </c>
      <c r="G206" s="179" t="s">
        <v>305</v>
      </c>
      <c r="H206" s="179" t="s">
        <v>306</v>
      </c>
      <c r="I206" s="179" t="s">
        <v>307</v>
      </c>
      <c r="J206" s="179" t="s">
        <v>308</v>
      </c>
      <c r="K206" s="179" t="s">
        <v>309</v>
      </c>
      <c r="L206" s="179" t="s">
        <v>76</v>
      </c>
      <c r="M206" s="179" t="s">
        <v>310</v>
      </c>
      <c r="N206" s="179" t="s">
        <v>311</v>
      </c>
      <c r="O206" s="179" t="s">
        <v>312</v>
      </c>
      <c r="P206" s="179" t="s">
        <v>313</v>
      </c>
      <c r="Q206" s="179" t="s">
        <v>314</v>
      </c>
      <c r="R206" s="135" t="s">
        <v>315</v>
      </c>
    </row>
    <row r="207" spans="2:18" x14ac:dyDescent="0.25">
      <c r="B207" s="212" t="s">
        <v>316</v>
      </c>
      <c r="C207" s="139"/>
      <c r="D207" s="139"/>
      <c r="E207" s="138"/>
      <c r="F207" s="138"/>
      <c r="G207" s="139"/>
      <c r="H207" s="139"/>
      <c r="I207" s="139"/>
      <c r="J207" s="139"/>
      <c r="K207" s="139"/>
      <c r="L207" s="139"/>
      <c r="M207" s="139"/>
      <c r="N207" s="139"/>
      <c r="O207" s="139"/>
      <c r="P207" s="139"/>
      <c r="Q207" s="139"/>
      <c r="R207" s="154"/>
    </row>
    <row r="208" spans="2:18" ht="45" x14ac:dyDescent="0.25">
      <c r="B208" s="126">
        <v>1</v>
      </c>
      <c r="C208" s="126" t="s">
        <v>414</v>
      </c>
      <c r="D208" s="126" t="s">
        <v>415</v>
      </c>
      <c r="E208" s="127" t="s">
        <v>416</v>
      </c>
      <c r="F208" s="213">
        <v>0.33329999999999999</v>
      </c>
      <c r="G208" s="128" t="s">
        <v>223</v>
      </c>
      <c r="H208" s="128" t="s">
        <v>470</v>
      </c>
      <c r="I208" s="128" t="s">
        <v>417</v>
      </c>
      <c r="J208" s="128" t="s">
        <v>317</v>
      </c>
      <c r="K208" s="132">
        <v>37288</v>
      </c>
      <c r="L208" s="132">
        <v>38412</v>
      </c>
      <c r="M208" s="129">
        <v>9052647857.0558147</v>
      </c>
      <c r="N208" s="214">
        <v>3017247530.7567029</v>
      </c>
      <c r="O208" s="129">
        <v>9765</v>
      </c>
      <c r="P208" s="129">
        <v>1350.6493506493507</v>
      </c>
      <c r="Q208" s="129" t="s">
        <v>470</v>
      </c>
      <c r="R208" s="130" t="s">
        <v>469</v>
      </c>
    </row>
    <row r="209" spans="2:18" ht="33.75" x14ac:dyDescent="0.25">
      <c r="B209" s="126">
        <v>2</v>
      </c>
      <c r="C209" s="126" t="s">
        <v>418</v>
      </c>
      <c r="D209" s="126"/>
      <c r="E209" s="127" t="s">
        <v>271</v>
      </c>
      <c r="F209" s="128">
        <v>1</v>
      </c>
      <c r="G209" s="128" t="s">
        <v>223</v>
      </c>
      <c r="H209" s="128" t="s">
        <v>317</v>
      </c>
      <c r="I209" s="128" t="s">
        <v>272</v>
      </c>
      <c r="J209" s="128" t="s">
        <v>318</v>
      </c>
      <c r="K209" s="132">
        <v>40268</v>
      </c>
      <c r="L209" s="132">
        <v>40847</v>
      </c>
      <c r="M209" s="129">
        <v>1576786280</v>
      </c>
      <c r="N209" s="214">
        <v>1576786280</v>
      </c>
      <c r="O209" s="131">
        <v>3062</v>
      </c>
      <c r="P209" s="129">
        <v>1350.6493506493507</v>
      </c>
      <c r="Q209" s="129" t="s">
        <v>317</v>
      </c>
      <c r="R209" s="130" t="s">
        <v>419</v>
      </c>
    </row>
    <row r="210" spans="2:18" ht="56.25" x14ac:dyDescent="0.25">
      <c r="B210" s="126">
        <v>3</v>
      </c>
      <c r="C210" s="126" t="s">
        <v>210</v>
      </c>
      <c r="D210" s="126" t="s">
        <v>420</v>
      </c>
      <c r="E210" s="127" t="s">
        <v>421</v>
      </c>
      <c r="F210" s="128">
        <v>0.5</v>
      </c>
      <c r="G210" s="128" t="s">
        <v>223</v>
      </c>
      <c r="H210" s="128" t="s">
        <v>317</v>
      </c>
      <c r="I210" s="128" t="s">
        <v>272</v>
      </c>
      <c r="J210" s="128" t="s">
        <v>318</v>
      </c>
      <c r="K210" s="132">
        <v>40137</v>
      </c>
      <c r="L210" s="132">
        <v>41232</v>
      </c>
      <c r="M210" s="129">
        <v>3959042290</v>
      </c>
      <c r="N210" s="214">
        <v>1979521145</v>
      </c>
      <c r="O210" s="129">
        <v>3984</v>
      </c>
      <c r="P210" s="129">
        <v>1350.6493506493507</v>
      </c>
      <c r="Q210" s="129" t="s">
        <v>317</v>
      </c>
      <c r="R210" s="130" t="s">
        <v>422</v>
      </c>
    </row>
    <row r="211" spans="2:18" ht="56.25" x14ac:dyDescent="0.25">
      <c r="B211" s="126">
        <v>4</v>
      </c>
      <c r="C211" s="126" t="s">
        <v>265</v>
      </c>
      <c r="D211" s="126"/>
      <c r="E211" s="126" t="s">
        <v>266</v>
      </c>
      <c r="F211" s="128">
        <v>0.5</v>
      </c>
      <c r="G211" s="128" t="s">
        <v>241</v>
      </c>
      <c r="H211" s="128" t="s">
        <v>317</v>
      </c>
      <c r="I211" s="128" t="s">
        <v>423</v>
      </c>
      <c r="J211" s="128" t="s">
        <v>318</v>
      </c>
      <c r="K211" s="132">
        <v>39400</v>
      </c>
      <c r="L211" s="132">
        <v>40968</v>
      </c>
      <c r="M211" s="129">
        <v>6134373.3300000001</v>
      </c>
      <c r="N211" s="129">
        <v>3067186.665</v>
      </c>
      <c r="O211" s="129">
        <v>7012.14</v>
      </c>
      <c r="P211" s="129">
        <v>1350.6493506493507</v>
      </c>
      <c r="Q211" s="128" t="s">
        <v>317</v>
      </c>
      <c r="R211" s="130" t="s">
        <v>424</v>
      </c>
    </row>
    <row r="212" spans="2:18" x14ac:dyDescent="0.25">
      <c r="B212" s="141"/>
      <c r="C212" s="138"/>
      <c r="D212" s="138"/>
      <c r="E212" s="138"/>
      <c r="F212" s="138"/>
      <c r="G212" s="138"/>
      <c r="H212" s="138"/>
      <c r="I212" s="138"/>
      <c r="J212" s="138"/>
      <c r="K212" s="138"/>
      <c r="L212" s="138"/>
      <c r="M212" s="138"/>
      <c r="N212" s="138"/>
      <c r="O212" s="138"/>
      <c r="P212" s="138"/>
      <c r="Q212" s="138"/>
      <c r="R212" s="142"/>
    </row>
    <row r="213" spans="2:18" x14ac:dyDescent="0.25">
      <c r="B213" s="141"/>
      <c r="C213" s="138"/>
      <c r="D213" s="138"/>
      <c r="E213" s="138"/>
      <c r="F213" s="138"/>
      <c r="G213" s="138"/>
      <c r="H213" s="138"/>
      <c r="I213" s="138"/>
      <c r="J213" s="138"/>
      <c r="K213" s="138"/>
      <c r="L213" s="138"/>
      <c r="M213" s="138"/>
      <c r="N213" s="138"/>
      <c r="O213" s="138"/>
      <c r="P213" s="138"/>
      <c r="Q213" s="138"/>
      <c r="R213" s="142"/>
    </row>
    <row r="214" spans="2:18" ht="15.75" thickBot="1" x14ac:dyDescent="0.3">
      <c r="B214" s="141"/>
      <c r="C214" s="138"/>
      <c r="D214" s="138"/>
      <c r="E214" s="138"/>
      <c r="F214" s="138"/>
      <c r="G214" s="138"/>
      <c r="H214" s="138"/>
      <c r="I214" s="138"/>
      <c r="J214" s="138"/>
      <c r="K214" s="138"/>
      <c r="L214" s="138"/>
      <c r="M214" s="138"/>
      <c r="N214" s="138"/>
      <c r="O214" s="143"/>
      <c r="P214" s="138"/>
      <c r="Q214" s="138"/>
      <c r="R214" s="142"/>
    </row>
    <row r="215" spans="2:18" ht="15.75" thickBot="1" x14ac:dyDescent="0.3">
      <c r="B215" s="141"/>
      <c r="C215" s="138"/>
      <c r="D215" s="138"/>
      <c r="E215" s="144" t="s">
        <v>330</v>
      </c>
      <c r="F215" s="115">
        <v>3</v>
      </c>
      <c r="G215" s="138"/>
      <c r="H215" s="138"/>
      <c r="I215" s="138"/>
      <c r="J215" s="138"/>
      <c r="K215" s="138"/>
      <c r="L215" s="138"/>
      <c r="M215" s="138"/>
      <c r="N215" s="138"/>
      <c r="O215" s="138"/>
      <c r="P215" s="138"/>
      <c r="Q215" s="138"/>
      <c r="R215" s="142"/>
    </row>
    <row r="216" spans="2:18" ht="15.75" thickBot="1" x14ac:dyDescent="0.3">
      <c r="B216" s="141"/>
      <c r="C216" s="138"/>
      <c r="D216" s="138"/>
      <c r="E216" s="146" t="s">
        <v>331</v>
      </c>
      <c r="F216" s="115">
        <v>0</v>
      </c>
      <c r="G216" s="138"/>
      <c r="H216" s="138"/>
      <c r="I216" s="138"/>
      <c r="J216" s="138"/>
      <c r="K216" s="138"/>
      <c r="L216" s="138"/>
      <c r="M216" s="138"/>
      <c r="N216" s="138"/>
      <c r="O216" s="138"/>
      <c r="P216" s="138"/>
      <c r="Q216" s="138"/>
      <c r="R216" s="142"/>
    </row>
    <row r="217" spans="2:18" ht="30.75" thickBot="1" x14ac:dyDescent="0.3">
      <c r="B217" s="141"/>
      <c r="C217" s="138"/>
      <c r="D217" s="138"/>
      <c r="E217" s="147" t="s">
        <v>332</v>
      </c>
      <c r="F217" s="115" t="s">
        <v>97</v>
      </c>
      <c r="G217" s="138"/>
      <c r="H217" s="138"/>
      <c r="I217" s="138"/>
      <c r="J217" s="138"/>
      <c r="K217" s="138"/>
      <c r="L217" s="138"/>
      <c r="M217" s="138"/>
      <c r="N217" s="138"/>
      <c r="O217" s="138"/>
      <c r="P217" s="138"/>
      <c r="Q217" s="138"/>
      <c r="R217" s="142"/>
    </row>
    <row r="218" spans="2:18" ht="15.75" thickBot="1" x14ac:dyDescent="0.3">
      <c r="B218" s="141"/>
      <c r="C218" s="138"/>
      <c r="D218" s="138"/>
      <c r="E218" s="148" t="s">
        <v>333</v>
      </c>
      <c r="F218" s="115" t="s">
        <v>430</v>
      </c>
      <c r="G218" s="138"/>
      <c r="H218" s="138"/>
      <c r="I218" s="138"/>
      <c r="J218" s="138"/>
      <c r="K218" s="138"/>
      <c r="L218" s="138"/>
      <c r="M218" s="138"/>
      <c r="N218" s="138"/>
      <c r="O218" s="138"/>
      <c r="P218" s="138"/>
      <c r="Q218" s="138"/>
      <c r="R218" s="142"/>
    </row>
    <row r="219" spans="2:18" ht="15.75" thickBot="1" x14ac:dyDescent="0.3">
      <c r="B219" s="141"/>
      <c r="C219" s="138"/>
      <c r="D219" s="138"/>
      <c r="E219" s="149" t="s">
        <v>334</v>
      </c>
      <c r="F219" s="115">
        <v>1</v>
      </c>
      <c r="G219" s="138"/>
      <c r="H219" s="138"/>
      <c r="I219" s="138"/>
      <c r="J219" s="138"/>
      <c r="K219" s="138"/>
      <c r="L219" s="138"/>
      <c r="M219" s="138"/>
      <c r="N219" s="138"/>
      <c r="O219" s="138"/>
      <c r="P219" s="138"/>
      <c r="Q219" s="138"/>
      <c r="R219" s="142"/>
    </row>
    <row r="220" spans="2:18" x14ac:dyDescent="0.25">
      <c r="B220" s="141"/>
      <c r="C220" s="138"/>
      <c r="D220" s="138"/>
      <c r="E220" s="138"/>
      <c r="F220" s="138"/>
      <c r="G220" s="138"/>
      <c r="H220" s="138"/>
      <c r="I220" s="138"/>
      <c r="J220" s="138"/>
      <c r="K220" s="138"/>
      <c r="L220" s="138"/>
      <c r="M220" s="138"/>
      <c r="N220" s="138"/>
      <c r="O220" s="138"/>
      <c r="P220" s="138"/>
      <c r="Q220" s="138"/>
      <c r="R220" s="142"/>
    </row>
    <row r="221" spans="2:18" x14ac:dyDescent="0.25">
      <c r="B221" s="141"/>
      <c r="C221" s="138"/>
      <c r="D221" s="138"/>
      <c r="E221" s="138"/>
      <c r="F221" s="138"/>
      <c r="G221" s="138"/>
      <c r="H221" s="138"/>
      <c r="I221" s="138"/>
      <c r="J221" s="138"/>
      <c r="K221" s="138"/>
      <c r="L221" s="138"/>
      <c r="M221" s="138"/>
      <c r="N221" s="138"/>
      <c r="O221" s="138"/>
      <c r="P221" s="138"/>
      <c r="Q221" s="138"/>
      <c r="R221" s="142"/>
    </row>
    <row r="222" spans="2:18" ht="15.75" thickBot="1" x14ac:dyDescent="0.3">
      <c r="B222" s="149"/>
      <c r="C222" s="150"/>
      <c r="D222" s="150"/>
      <c r="E222" s="150"/>
      <c r="F222" s="150"/>
      <c r="G222" s="150"/>
      <c r="H222" s="150"/>
      <c r="I222" s="150"/>
      <c r="J222" s="150"/>
      <c r="K222" s="150"/>
      <c r="L222" s="150"/>
      <c r="M222" s="150"/>
      <c r="N222" s="150"/>
      <c r="O222" s="150"/>
      <c r="P222" s="150"/>
      <c r="Q222" s="150"/>
      <c r="R222" s="151"/>
    </row>
    <row r="224" spans="2:18" ht="15.75" thickBot="1" x14ac:dyDescent="0.3"/>
    <row r="225" spans="2:18" x14ac:dyDescent="0.25">
      <c r="B225" s="119" t="s">
        <v>6</v>
      </c>
      <c r="C225" s="120"/>
      <c r="D225" s="120"/>
      <c r="E225" s="121">
        <v>12</v>
      </c>
      <c r="F225" s="120" t="str">
        <f>+VLOOKUP(E225,Proponentes!$B$10:$D$45,2,FALSE())</f>
        <v>CONSORCIO UG – PEB</v>
      </c>
      <c r="G225" s="120"/>
      <c r="H225" s="120"/>
      <c r="I225" s="120"/>
      <c r="J225" s="120"/>
      <c r="K225" s="120"/>
      <c r="L225" s="120"/>
      <c r="M225" s="120"/>
      <c r="N225" s="120"/>
      <c r="O225" s="120"/>
      <c r="P225" s="120"/>
      <c r="Q225" s="120"/>
      <c r="R225" s="122"/>
    </row>
    <row r="226" spans="2:18" ht="120" x14ac:dyDescent="0.25">
      <c r="B226" s="133" t="s">
        <v>68</v>
      </c>
      <c r="C226" s="179" t="s">
        <v>69</v>
      </c>
      <c r="D226" s="179" t="s">
        <v>303</v>
      </c>
      <c r="E226" s="134" t="s">
        <v>71</v>
      </c>
      <c r="F226" s="179" t="s">
        <v>304</v>
      </c>
      <c r="G226" s="179" t="s">
        <v>305</v>
      </c>
      <c r="H226" s="179" t="s">
        <v>306</v>
      </c>
      <c r="I226" s="179" t="s">
        <v>307</v>
      </c>
      <c r="J226" s="179" t="s">
        <v>308</v>
      </c>
      <c r="K226" s="179" t="s">
        <v>309</v>
      </c>
      <c r="L226" s="179" t="s">
        <v>76</v>
      </c>
      <c r="M226" s="179" t="s">
        <v>310</v>
      </c>
      <c r="N226" s="179" t="s">
        <v>311</v>
      </c>
      <c r="O226" s="179" t="s">
        <v>312</v>
      </c>
      <c r="P226" s="179" t="s">
        <v>313</v>
      </c>
      <c r="Q226" s="179" t="s">
        <v>314</v>
      </c>
      <c r="R226" s="135" t="s">
        <v>315</v>
      </c>
    </row>
    <row r="227" spans="2:18" ht="15.75" thickBot="1" x14ac:dyDescent="0.3">
      <c r="B227" s="136" t="s">
        <v>316</v>
      </c>
      <c r="C227" s="137"/>
      <c r="D227" s="137"/>
      <c r="E227" s="138"/>
      <c r="F227" s="138"/>
      <c r="G227" s="137"/>
      <c r="H227" s="137"/>
      <c r="I227" s="137"/>
      <c r="J227" s="137"/>
      <c r="K227" s="137"/>
      <c r="L227" s="171"/>
      <c r="M227" s="137"/>
      <c r="N227" s="137"/>
      <c r="O227" s="137"/>
      <c r="P227" s="139"/>
      <c r="Q227" s="137"/>
      <c r="R227" s="140"/>
    </row>
    <row r="228" spans="2:18" ht="46.5" thickTop="1" thickBot="1" x14ac:dyDescent="0.3">
      <c r="B228" s="42">
        <v>1</v>
      </c>
      <c r="C228" s="43" t="s">
        <v>279</v>
      </c>
      <c r="D228" s="97"/>
      <c r="E228" s="98" t="s">
        <v>280</v>
      </c>
      <c r="F228" s="99">
        <v>1</v>
      </c>
      <c r="G228" s="99" t="s">
        <v>241</v>
      </c>
      <c r="H228" s="99" t="s">
        <v>317</v>
      </c>
      <c r="I228" s="100" t="s">
        <v>281</v>
      </c>
      <c r="J228" s="99" t="s">
        <v>318</v>
      </c>
      <c r="K228" s="44">
        <v>38338</v>
      </c>
      <c r="L228" s="44">
        <v>39082</v>
      </c>
      <c r="M228" s="107">
        <v>1468222665.1099999</v>
      </c>
      <c r="N228" s="172">
        <v>1468222665.1099999</v>
      </c>
      <c r="O228" s="101">
        <v>4101</v>
      </c>
      <c r="P228" s="101">
        <v>1350.6493506493507</v>
      </c>
      <c r="Q228" s="101" t="s">
        <v>317</v>
      </c>
      <c r="R228" s="108" t="s">
        <v>425</v>
      </c>
    </row>
    <row r="229" spans="2:18" ht="46.5" thickTop="1" thickBot="1" x14ac:dyDescent="0.3">
      <c r="B229" s="103">
        <v>2</v>
      </c>
      <c r="C229" s="104" t="s">
        <v>284</v>
      </c>
      <c r="D229" s="104" t="s">
        <v>285</v>
      </c>
      <c r="E229" s="102" t="s">
        <v>286</v>
      </c>
      <c r="F229" s="173">
        <v>0.4</v>
      </c>
      <c r="G229" s="105" t="s">
        <v>223</v>
      </c>
      <c r="H229" s="105" t="s">
        <v>317</v>
      </c>
      <c r="I229" s="100" t="s">
        <v>281</v>
      </c>
      <c r="J229" s="105" t="s">
        <v>318</v>
      </c>
      <c r="K229" s="106">
        <v>41282</v>
      </c>
      <c r="L229" s="106" t="s">
        <v>426</v>
      </c>
      <c r="M229" s="107">
        <v>1163338632</v>
      </c>
      <c r="N229" s="101">
        <v>465335452.80000001</v>
      </c>
      <c r="O229" s="5">
        <v>789</v>
      </c>
      <c r="P229" s="107">
        <v>1350.6493506493507</v>
      </c>
      <c r="Q229" s="107" t="s">
        <v>318</v>
      </c>
      <c r="R229" s="108" t="s">
        <v>427</v>
      </c>
    </row>
    <row r="230" spans="2:18" ht="69" thickTop="1" thickBot="1" x14ac:dyDescent="0.3">
      <c r="B230" s="103">
        <v>3</v>
      </c>
      <c r="C230" s="104" t="s">
        <v>290</v>
      </c>
      <c r="D230" s="104" t="s">
        <v>291</v>
      </c>
      <c r="E230" s="102" t="s">
        <v>292</v>
      </c>
      <c r="F230" s="105">
        <v>0.4</v>
      </c>
      <c r="G230" s="105" t="s">
        <v>223</v>
      </c>
      <c r="H230" s="105" t="s">
        <v>317</v>
      </c>
      <c r="I230" s="100" t="s">
        <v>293</v>
      </c>
      <c r="J230" s="105" t="s">
        <v>318</v>
      </c>
      <c r="K230" s="44">
        <v>37188</v>
      </c>
      <c r="L230" s="44">
        <v>38283</v>
      </c>
      <c r="M230" s="107">
        <v>2111434083</v>
      </c>
      <c r="N230" s="107">
        <v>844573633.20000005</v>
      </c>
      <c r="O230" s="107">
        <v>2953</v>
      </c>
      <c r="P230" s="107">
        <v>1350.6493506493507</v>
      </c>
      <c r="Q230" s="107" t="s">
        <v>317</v>
      </c>
      <c r="R230" s="108" t="s">
        <v>428</v>
      </c>
    </row>
    <row r="231" spans="2:18" ht="24" thickTop="1" thickBot="1" x14ac:dyDescent="0.3">
      <c r="B231" s="17">
        <v>4</v>
      </c>
      <c r="C231" s="104" t="s">
        <v>296</v>
      </c>
      <c r="D231" s="23" t="s">
        <v>297</v>
      </c>
      <c r="E231" s="23" t="s">
        <v>298</v>
      </c>
      <c r="F231" s="24">
        <v>1</v>
      </c>
      <c r="G231" s="24" t="s">
        <v>223</v>
      </c>
      <c r="H231" s="24" t="s">
        <v>317</v>
      </c>
      <c r="I231" s="100" t="s">
        <v>293</v>
      </c>
      <c r="J231" s="109" t="s">
        <v>318</v>
      </c>
      <c r="K231" s="110">
        <v>38366</v>
      </c>
      <c r="L231" s="110">
        <v>39094</v>
      </c>
      <c r="M231" s="111">
        <v>1389929810</v>
      </c>
      <c r="N231" s="111">
        <v>14712333043</v>
      </c>
      <c r="O231" s="174">
        <v>38564</v>
      </c>
      <c r="P231" s="22">
        <v>1350.6493506493507</v>
      </c>
      <c r="Q231" s="109" t="s">
        <v>317</v>
      </c>
      <c r="R231" s="112" t="s">
        <v>429</v>
      </c>
    </row>
    <row r="232" spans="2:18" x14ac:dyDescent="0.25">
      <c r="B232" s="141"/>
      <c r="C232" s="138"/>
      <c r="D232" s="138"/>
      <c r="E232" s="138"/>
      <c r="F232" s="138"/>
      <c r="G232" s="138"/>
      <c r="H232" s="138"/>
      <c r="I232" s="138"/>
      <c r="J232" s="138"/>
      <c r="K232" s="138"/>
      <c r="L232" s="138"/>
      <c r="M232" s="138"/>
      <c r="N232" s="138"/>
      <c r="O232" s="138"/>
      <c r="P232" s="138"/>
      <c r="Q232" s="138"/>
      <c r="R232" s="142"/>
    </row>
    <row r="233" spans="2:18" x14ac:dyDescent="0.25">
      <c r="B233" s="141"/>
      <c r="C233" s="138"/>
      <c r="D233" s="138"/>
      <c r="E233" s="138"/>
      <c r="F233" s="138"/>
      <c r="G233" s="138"/>
      <c r="H233" s="138"/>
      <c r="I233" s="138"/>
      <c r="J233" s="138"/>
      <c r="K233" s="138"/>
      <c r="L233" s="138"/>
      <c r="M233" s="138"/>
      <c r="N233" s="138"/>
      <c r="O233" s="138"/>
      <c r="P233" s="138"/>
      <c r="Q233" s="138"/>
      <c r="R233" s="142"/>
    </row>
    <row r="234" spans="2:18" ht="15.75" thickBot="1" x14ac:dyDescent="0.3">
      <c r="B234" s="141"/>
      <c r="C234" s="138"/>
      <c r="D234" s="138"/>
      <c r="E234" s="138"/>
      <c r="F234" s="138"/>
      <c r="G234" s="138"/>
      <c r="H234" s="138"/>
      <c r="I234" s="138"/>
      <c r="J234" s="138"/>
      <c r="K234" s="138"/>
      <c r="L234" s="138"/>
      <c r="M234" s="138"/>
      <c r="N234" s="138"/>
      <c r="O234" s="143"/>
      <c r="P234" s="138"/>
      <c r="Q234" s="138"/>
      <c r="R234" s="142"/>
    </row>
    <row r="235" spans="2:18" ht="15.75" thickBot="1" x14ac:dyDescent="0.3">
      <c r="B235" s="141"/>
      <c r="C235" s="138"/>
      <c r="D235" s="138"/>
      <c r="E235" s="144" t="s">
        <v>330</v>
      </c>
      <c r="F235" s="115">
        <v>3</v>
      </c>
      <c r="G235" s="138"/>
      <c r="H235" s="138"/>
      <c r="I235" s="138"/>
      <c r="J235" s="138"/>
      <c r="K235" s="138"/>
      <c r="L235" s="138"/>
      <c r="M235" s="138"/>
      <c r="N235" s="138"/>
      <c r="O235" s="138"/>
      <c r="P235" s="138"/>
      <c r="Q235" s="138"/>
      <c r="R235" s="142"/>
    </row>
    <row r="236" spans="2:18" ht="15.75" thickBot="1" x14ac:dyDescent="0.3">
      <c r="B236" s="141"/>
      <c r="C236" s="138"/>
      <c r="D236" s="138"/>
      <c r="E236" s="146" t="s">
        <v>331</v>
      </c>
      <c r="F236" s="115">
        <v>0</v>
      </c>
      <c r="G236" s="138"/>
      <c r="H236" s="138"/>
      <c r="I236" s="138"/>
      <c r="J236" s="138"/>
      <c r="K236" s="138"/>
      <c r="L236" s="138"/>
      <c r="M236" s="138"/>
      <c r="N236" s="138"/>
      <c r="O236" s="138"/>
      <c r="P236" s="138"/>
      <c r="Q236" s="138"/>
      <c r="R236" s="142"/>
    </row>
    <row r="237" spans="2:18" ht="30.75" thickBot="1" x14ac:dyDescent="0.3">
      <c r="B237" s="141"/>
      <c r="C237" s="138"/>
      <c r="D237" s="138"/>
      <c r="E237" s="147" t="s">
        <v>332</v>
      </c>
      <c r="F237" s="115" t="s">
        <v>97</v>
      </c>
      <c r="G237" s="138"/>
      <c r="H237" s="138"/>
      <c r="I237" s="138"/>
      <c r="J237" s="138"/>
      <c r="K237" s="138"/>
      <c r="L237" s="138"/>
      <c r="M237" s="138"/>
      <c r="N237" s="138"/>
      <c r="O237" s="138"/>
      <c r="P237" s="138"/>
      <c r="Q237" s="138"/>
      <c r="R237" s="142"/>
    </row>
    <row r="238" spans="2:18" ht="15.75" thickBot="1" x14ac:dyDescent="0.3">
      <c r="B238" s="141"/>
      <c r="C238" s="138"/>
      <c r="D238" s="138"/>
      <c r="E238" s="148" t="s">
        <v>333</v>
      </c>
      <c r="F238" s="115" t="s">
        <v>430</v>
      </c>
      <c r="G238" s="138"/>
      <c r="H238" s="138"/>
      <c r="I238" s="138"/>
      <c r="J238" s="138"/>
      <c r="K238" s="138"/>
      <c r="L238" s="138"/>
      <c r="M238" s="138"/>
      <c r="N238" s="138"/>
      <c r="O238" s="138"/>
      <c r="P238" s="138"/>
      <c r="Q238" s="138"/>
      <c r="R238" s="142"/>
    </row>
    <row r="239" spans="2:18" ht="15.75" thickBot="1" x14ac:dyDescent="0.3">
      <c r="B239" s="141"/>
      <c r="C239" s="138"/>
      <c r="D239" s="138"/>
      <c r="E239" s="149" t="s">
        <v>334</v>
      </c>
      <c r="F239" s="115">
        <v>0</v>
      </c>
      <c r="G239" s="138"/>
      <c r="H239" s="138"/>
      <c r="I239" s="138"/>
      <c r="J239" s="138"/>
      <c r="K239" s="138"/>
      <c r="L239" s="138"/>
      <c r="M239" s="138"/>
      <c r="N239" s="138"/>
      <c r="O239" s="138"/>
      <c r="P239" s="138"/>
      <c r="Q239" s="138"/>
      <c r="R239" s="142"/>
    </row>
    <row r="240" spans="2:18" x14ac:dyDescent="0.25">
      <c r="B240" s="141"/>
      <c r="C240" s="138"/>
      <c r="D240" s="138"/>
      <c r="E240" s="138"/>
      <c r="F240" s="138"/>
      <c r="G240" s="138"/>
      <c r="H240" s="138"/>
      <c r="I240" s="138"/>
      <c r="J240" s="138"/>
      <c r="K240" s="138"/>
      <c r="L240" s="138"/>
      <c r="M240" s="138"/>
      <c r="N240" s="138"/>
      <c r="O240" s="138"/>
      <c r="P240" s="138"/>
      <c r="Q240" s="138"/>
      <c r="R240" s="142"/>
    </row>
    <row r="241" spans="2:18" x14ac:dyDescent="0.25">
      <c r="B241" s="141"/>
      <c r="C241" s="138"/>
      <c r="D241" s="138"/>
      <c r="E241" s="138"/>
      <c r="F241" s="138"/>
      <c r="G241" s="138"/>
      <c r="H241" s="138"/>
      <c r="I241" s="138"/>
      <c r="J241" s="138"/>
      <c r="K241" s="138"/>
      <c r="L241" s="138"/>
      <c r="M241" s="138"/>
      <c r="N241" s="138"/>
      <c r="O241" s="138"/>
      <c r="P241" s="138"/>
      <c r="Q241" s="138"/>
      <c r="R241" s="142"/>
    </row>
    <row r="242" spans="2:18" ht="15.75" thickBot="1" x14ac:dyDescent="0.3">
      <c r="B242" s="149"/>
      <c r="C242" s="150"/>
      <c r="D242" s="150"/>
      <c r="E242" s="150"/>
      <c r="F242" s="150"/>
      <c r="G242" s="150"/>
      <c r="H242" s="150"/>
      <c r="I242" s="150"/>
      <c r="J242" s="150"/>
      <c r="K242" s="150"/>
      <c r="L242" s="150"/>
      <c r="M242" s="150"/>
      <c r="N242" s="150"/>
      <c r="O242" s="150"/>
      <c r="P242" s="150"/>
      <c r="Q242" s="150"/>
      <c r="R242" s="151"/>
    </row>
  </sheetData>
  <mergeCells count="5">
    <mergeCell ref="P93:P96"/>
    <mergeCell ref="P111:P114"/>
    <mergeCell ref="P130:P133"/>
    <mergeCell ref="P52:P55"/>
    <mergeCell ref="P73:P76"/>
  </mergeCells>
  <conditionalFormatting sqref="B12:K12 M12 B14:B15 D14:H15 J14:M15">
    <cfRule type="cellIs" dxfId="534" priority="537" stopIfTrue="1" operator="notEqual">
      <formula>""</formula>
    </cfRule>
  </conditionalFormatting>
  <conditionalFormatting sqref="B12:K12 M12 B14:B15 D14:H15 J14:M15 O14:O15">
    <cfRule type="cellIs" dxfId="533" priority="536" stopIfTrue="1" operator="greaterThan">
      <formula>0</formula>
    </cfRule>
  </conditionalFormatting>
  <conditionalFormatting sqref="O14">
    <cfRule type="cellIs" dxfId="532" priority="535" stopIfTrue="1" operator="notEqual">
      <formula>""</formula>
    </cfRule>
  </conditionalFormatting>
  <conditionalFormatting sqref="Q15 O15">
    <cfRule type="cellIs" dxfId="531" priority="534" stopIfTrue="1" operator="notEqual">
      <formula>""</formula>
    </cfRule>
  </conditionalFormatting>
  <conditionalFormatting sqref="Q15">
    <cfRule type="cellIs" dxfId="530" priority="533" stopIfTrue="1" operator="greaterThan">
      <formula>0</formula>
    </cfRule>
  </conditionalFormatting>
  <conditionalFormatting sqref="O15">
    <cfRule type="cellIs" dxfId="529" priority="532" stopIfTrue="1" operator="notEqual">
      <formula>""</formula>
    </cfRule>
  </conditionalFormatting>
  <conditionalFormatting sqref="O15">
    <cfRule type="cellIs" dxfId="528" priority="531" stopIfTrue="1" operator="notEqual">
      <formula>""</formula>
    </cfRule>
  </conditionalFormatting>
  <conditionalFormatting sqref="O15">
    <cfRule type="cellIs" dxfId="527" priority="530" stopIfTrue="1" operator="notEqual">
      <formula>""</formula>
    </cfRule>
  </conditionalFormatting>
  <conditionalFormatting sqref="O15">
    <cfRule type="cellIs" dxfId="526" priority="529" stopIfTrue="1" operator="notEqual">
      <formula>""</formula>
    </cfRule>
  </conditionalFormatting>
  <conditionalFormatting sqref="Q14">
    <cfRule type="cellIs" dxfId="525" priority="528" stopIfTrue="1" operator="greaterThan">
      <formula>0</formula>
    </cfRule>
  </conditionalFormatting>
  <conditionalFormatting sqref="Q14">
    <cfRule type="cellIs" dxfId="524" priority="527" stopIfTrue="1" operator="notEqual">
      <formula>""</formula>
    </cfRule>
  </conditionalFormatting>
  <conditionalFormatting sqref="B13:M13">
    <cfRule type="cellIs" dxfId="523" priority="526" stopIfTrue="1" operator="notEqual">
      <formula>""</formula>
    </cfRule>
  </conditionalFormatting>
  <conditionalFormatting sqref="B13:M13 O13">
    <cfRule type="cellIs" dxfId="522" priority="525" stopIfTrue="1" operator="greaterThan">
      <formula>0</formula>
    </cfRule>
  </conditionalFormatting>
  <conditionalFormatting sqref="O13">
    <cfRule type="cellIs" dxfId="521" priority="524" stopIfTrue="1" operator="notEqual">
      <formula>""</formula>
    </cfRule>
  </conditionalFormatting>
  <conditionalFormatting sqref="Q13">
    <cfRule type="cellIs" dxfId="520" priority="520" stopIfTrue="1" operator="notEqual">
      <formula>""</formula>
    </cfRule>
  </conditionalFormatting>
  <conditionalFormatting sqref="O13">
    <cfRule type="cellIs" dxfId="519" priority="523" stopIfTrue="1" operator="notEqual">
      <formula>""</formula>
    </cfRule>
  </conditionalFormatting>
  <conditionalFormatting sqref="O13">
    <cfRule type="cellIs" dxfId="518" priority="522" stopIfTrue="1" operator="notEqual">
      <formula>""</formula>
    </cfRule>
  </conditionalFormatting>
  <conditionalFormatting sqref="Q13">
    <cfRule type="cellIs" dxfId="517" priority="521" stopIfTrue="1" operator="greaterThan">
      <formula>0</formula>
    </cfRule>
  </conditionalFormatting>
  <conditionalFormatting sqref="Q12">
    <cfRule type="cellIs" dxfId="516" priority="518" stopIfTrue="1" operator="notEqual">
      <formula>""</formula>
    </cfRule>
  </conditionalFormatting>
  <conditionalFormatting sqref="Q12">
    <cfRule type="cellIs" dxfId="515" priority="519" stopIfTrue="1" operator="greaterThan">
      <formula>0</formula>
    </cfRule>
  </conditionalFormatting>
  <conditionalFormatting sqref="N12 N14:N15">
    <cfRule type="cellIs" dxfId="514" priority="517" stopIfTrue="1" operator="notEqual">
      <formula>""</formula>
    </cfRule>
  </conditionalFormatting>
  <conditionalFormatting sqref="N12 N14:N15">
    <cfRule type="cellIs" dxfId="513" priority="516" stopIfTrue="1" operator="greaterThan">
      <formula>0</formula>
    </cfRule>
  </conditionalFormatting>
  <conditionalFormatting sqref="N13">
    <cfRule type="cellIs" dxfId="512" priority="515" stopIfTrue="1" operator="notEqual">
      <formula>""</formula>
    </cfRule>
  </conditionalFormatting>
  <conditionalFormatting sqref="N13">
    <cfRule type="cellIs" dxfId="511" priority="514" stopIfTrue="1" operator="greaterThan">
      <formula>0</formula>
    </cfRule>
  </conditionalFormatting>
  <conditionalFormatting sqref="L12">
    <cfRule type="cellIs" dxfId="510" priority="513" stopIfTrue="1" operator="notEqual">
      <formula>""</formula>
    </cfRule>
  </conditionalFormatting>
  <conditionalFormatting sqref="L12">
    <cfRule type="cellIs" dxfId="509" priority="512" stopIfTrue="1" operator="greaterThan">
      <formula>0</formula>
    </cfRule>
  </conditionalFormatting>
  <conditionalFormatting sqref="P13">
    <cfRule type="cellIs" dxfId="508" priority="511" stopIfTrue="1" operator="notEqual">
      <formula>""</formula>
    </cfRule>
  </conditionalFormatting>
  <conditionalFormatting sqref="P13">
    <cfRule type="cellIs" dxfId="507" priority="510" stopIfTrue="1" operator="greaterThan">
      <formula>0</formula>
    </cfRule>
  </conditionalFormatting>
  <conditionalFormatting sqref="P14">
    <cfRule type="cellIs" dxfId="506" priority="509" stopIfTrue="1" operator="notEqual">
      <formula>""</formula>
    </cfRule>
  </conditionalFormatting>
  <conditionalFormatting sqref="P14">
    <cfRule type="cellIs" dxfId="505" priority="508" stopIfTrue="1" operator="greaterThan">
      <formula>0</formula>
    </cfRule>
  </conditionalFormatting>
  <conditionalFormatting sqref="P15">
    <cfRule type="cellIs" dxfId="504" priority="507" stopIfTrue="1" operator="notEqual">
      <formula>""</formula>
    </cfRule>
  </conditionalFormatting>
  <conditionalFormatting sqref="P15">
    <cfRule type="cellIs" dxfId="503" priority="506" stopIfTrue="1" operator="greaterThan">
      <formula>0</formula>
    </cfRule>
  </conditionalFormatting>
  <conditionalFormatting sqref="P12">
    <cfRule type="cellIs" dxfId="502" priority="505" stopIfTrue="1" operator="notEqual">
      <formula>""</formula>
    </cfRule>
  </conditionalFormatting>
  <conditionalFormatting sqref="P12">
    <cfRule type="cellIs" dxfId="501" priority="504" stopIfTrue="1" operator="greaterThan">
      <formula>0</formula>
    </cfRule>
  </conditionalFormatting>
  <conditionalFormatting sqref="O12">
    <cfRule type="cellIs" dxfId="500" priority="503" stopIfTrue="1" operator="notEqual">
      <formula>""</formula>
    </cfRule>
  </conditionalFormatting>
  <conditionalFormatting sqref="O12">
    <cfRule type="cellIs" dxfId="499" priority="502" stopIfTrue="1" operator="greaterThan">
      <formula>0</formula>
    </cfRule>
  </conditionalFormatting>
  <conditionalFormatting sqref="C14">
    <cfRule type="cellIs" dxfId="498" priority="501" stopIfTrue="1" operator="notEqual">
      <formula>""</formula>
    </cfRule>
  </conditionalFormatting>
  <conditionalFormatting sqref="C14">
    <cfRule type="cellIs" dxfId="497" priority="500" stopIfTrue="1" operator="greaterThan">
      <formula>0</formula>
    </cfRule>
  </conditionalFormatting>
  <conditionalFormatting sqref="C15">
    <cfRule type="cellIs" dxfId="496" priority="499" stopIfTrue="1" operator="notEqual">
      <formula>""</formula>
    </cfRule>
  </conditionalFormatting>
  <conditionalFormatting sqref="C15">
    <cfRule type="cellIs" dxfId="495" priority="498" stopIfTrue="1" operator="greaterThan">
      <formula>0</formula>
    </cfRule>
  </conditionalFormatting>
  <conditionalFormatting sqref="I14">
    <cfRule type="cellIs" dxfId="494" priority="497" stopIfTrue="1" operator="notEqual">
      <formula>""</formula>
    </cfRule>
  </conditionalFormatting>
  <conditionalFormatting sqref="I14">
    <cfRule type="cellIs" dxfId="493" priority="496" stopIfTrue="1" operator="greaterThan">
      <formula>0</formula>
    </cfRule>
  </conditionalFormatting>
  <conditionalFormatting sqref="I15">
    <cfRule type="cellIs" dxfId="492" priority="495" stopIfTrue="1" operator="notEqual">
      <formula>""</formula>
    </cfRule>
  </conditionalFormatting>
  <conditionalFormatting sqref="I15">
    <cfRule type="cellIs" dxfId="491" priority="494" stopIfTrue="1" operator="greaterThan">
      <formula>0</formula>
    </cfRule>
  </conditionalFormatting>
  <conditionalFormatting sqref="O15">
    <cfRule type="cellIs" dxfId="490" priority="493" stopIfTrue="1" operator="notEqual">
      <formula>""</formula>
    </cfRule>
  </conditionalFormatting>
  <conditionalFormatting sqref="B34:B35 D34:H35 J34:M35 B32:J32">
    <cfRule type="cellIs" dxfId="489" priority="492" stopIfTrue="1" operator="notEqual">
      <formula>""</formula>
    </cfRule>
  </conditionalFormatting>
  <conditionalFormatting sqref="O35 B34:B35 D34:H35 J34:M35 B32:J32">
    <cfRule type="cellIs" dxfId="488" priority="491" stopIfTrue="1" operator="greaterThan">
      <formula>0</formula>
    </cfRule>
  </conditionalFormatting>
  <conditionalFormatting sqref="Q35 O35">
    <cfRule type="cellIs" dxfId="487" priority="490" stopIfTrue="1" operator="notEqual">
      <formula>""</formula>
    </cfRule>
  </conditionalFormatting>
  <conditionalFormatting sqref="Q35">
    <cfRule type="cellIs" dxfId="486" priority="489" stopIfTrue="1" operator="greaterThan">
      <formula>0</formula>
    </cfRule>
  </conditionalFormatting>
  <conditionalFormatting sqref="O35">
    <cfRule type="cellIs" dxfId="485" priority="488" stopIfTrue="1" operator="notEqual">
      <formula>""</formula>
    </cfRule>
  </conditionalFormatting>
  <conditionalFormatting sqref="O35">
    <cfRule type="cellIs" dxfId="484" priority="487" stopIfTrue="1" operator="notEqual">
      <formula>""</formula>
    </cfRule>
  </conditionalFormatting>
  <conditionalFormatting sqref="O35">
    <cfRule type="cellIs" dxfId="483" priority="486" stopIfTrue="1" operator="notEqual">
      <formula>""</formula>
    </cfRule>
  </conditionalFormatting>
  <conditionalFormatting sqref="O35">
    <cfRule type="cellIs" dxfId="482" priority="485" stopIfTrue="1" operator="notEqual">
      <formula>""</formula>
    </cfRule>
  </conditionalFormatting>
  <conditionalFormatting sqref="B33">
    <cfRule type="cellIs" dxfId="481" priority="484" stopIfTrue="1" operator="notEqual">
      <formula>""</formula>
    </cfRule>
  </conditionalFormatting>
  <conditionalFormatting sqref="B33 O33:O34">
    <cfRule type="cellIs" dxfId="480" priority="483" stopIfTrue="1" operator="greaterThan">
      <formula>0</formula>
    </cfRule>
  </conditionalFormatting>
  <conditionalFormatting sqref="O33:O34">
    <cfRule type="cellIs" dxfId="479" priority="482" stopIfTrue="1" operator="notEqual">
      <formula>""</formula>
    </cfRule>
  </conditionalFormatting>
  <conditionalFormatting sqref="Q33">
    <cfRule type="cellIs" dxfId="478" priority="478" stopIfTrue="1" operator="notEqual">
      <formula>""</formula>
    </cfRule>
  </conditionalFormatting>
  <conditionalFormatting sqref="O33:O34">
    <cfRule type="cellIs" dxfId="477" priority="481" stopIfTrue="1" operator="notEqual">
      <formula>""</formula>
    </cfRule>
  </conditionalFormatting>
  <conditionalFormatting sqref="O33:O34">
    <cfRule type="cellIs" dxfId="476" priority="480" stopIfTrue="1" operator="notEqual">
      <formula>""</formula>
    </cfRule>
  </conditionalFormatting>
  <conditionalFormatting sqref="Q33">
    <cfRule type="cellIs" dxfId="475" priority="479" stopIfTrue="1" operator="greaterThan">
      <formula>0</formula>
    </cfRule>
  </conditionalFormatting>
  <conditionalFormatting sqref="P33">
    <cfRule type="cellIs" dxfId="474" priority="477" stopIfTrue="1" operator="notEqual">
      <formula>""</formula>
    </cfRule>
  </conditionalFormatting>
  <conditionalFormatting sqref="P33">
    <cfRule type="cellIs" dxfId="473" priority="476" stopIfTrue="1" operator="greaterThan">
      <formula>0</formula>
    </cfRule>
  </conditionalFormatting>
  <conditionalFormatting sqref="P34">
    <cfRule type="cellIs" dxfId="472" priority="475" stopIfTrue="1" operator="notEqual">
      <formula>""</formula>
    </cfRule>
  </conditionalFormatting>
  <conditionalFormatting sqref="P34">
    <cfRule type="cellIs" dxfId="471" priority="474" stopIfTrue="1" operator="greaterThan">
      <formula>0</formula>
    </cfRule>
  </conditionalFormatting>
  <conditionalFormatting sqref="P35">
    <cfRule type="cellIs" dxfId="470" priority="473" stopIfTrue="1" operator="notEqual">
      <formula>""</formula>
    </cfRule>
  </conditionalFormatting>
  <conditionalFormatting sqref="P35">
    <cfRule type="cellIs" dxfId="469" priority="472" stopIfTrue="1" operator="greaterThan">
      <formula>0</formula>
    </cfRule>
  </conditionalFormatting>
  <conditionalFormatting sqref="P32">
    <cfRule type="cellIs" dxfId="468" priority="471" stopIfTrue="1" operator="notEqual">
      <formula>""</formula>
    </cfRule>
  </conditionalFormatting>
  <conditionalFormatting sqref="P32">
    <cfRule type="cellIs" dxfId="467" priority="470" stopIfTrue="1" operator="greaterThan">
      <formula>0</formula>
    </cfRule>
  </conditionalFormatting>
  <conditionalFormatting sqref="O32">
    <cfRule type="cellIs" dxfId="466" priority="469" stopIfTrue="1" operator="notEqual">
      <formula>""</formula>
    </cfRule>
  </conditionalFormatting>
  <conditionalFormatting sqref="O32">
    <cfRule type="cellIs" dxfId="465" priority="468" stopIfTrue="1" operator="greaterThan">
      <formula>0</formula>
    </cfRule>
  </conditionalFormatting>
  <conditionalFormatting sqref="C34">
    <cfRule type="cellIs" dxfId="464" priority="467" stopIfTrue="1" operator="notEqual">
      <formula>""</formula>
    </cfRule>
  </conditionalFormatting>
  <conditionalFormatting sqref="C34">
    <cfRule type="cellIs" dxfId="463" priority="466" stopIfTrue="1" operator="greaterThan">
      <formula>0</formula>
    </cfRule>
  </conditionalFormatting>
  <conditionalFormatting sqref="C35">
    <cfRule type="cellIs" dxfId="462" priority="465" stopIfTrue="1" operator="notEqual">
      <formula>""</formula>
    </cfRule>
  </conditionalFormatting>
  <conditionalFormatting sqref="C35">
    <cfRule type="cellIs" dxfId="461" priority="464" stopIfTrue="1" operator="greaterThan">
      <formula>0</formula>
    </cfRule>
  </conditionalFormatting>
  <conditionalFormatting sqref="I34">
    <cfRule type="cellIs" dxfId="460" priority="463" stopIfTrue="1" operator="notEqual">
      <formula>""</formula>
    </cfRule>
  </conditionalFormatting>
  <conditionalFormatting sqref="I34">
    <cfRule type="cellIs" dxfId="459" priority="462" stopIfTrue="1" operator="greaterThan">
      <formula>0</formula>
    </cfRule>
  </conditionalFormatting>
  <conditionalFormatting sqref="M32">
    <cfRule type="cellIs" dxfId="458" priority="461" stopIfTrue="1" operator="notEqual">
      <formula>""</formula>
    </cfRule>
  </conditionalFormatting>
  <conditionalFormatting sqref="M32">
    <cfRule type="cellIs" dxfId="457" priority="460" stopIfTrue="1" operator="greaterThan">
      <formula>0</formula>
    </cfRule>
  </conditionalFormatting>
  <conditionalFormatting sqref="I35">
    <cfRule type="cellIs" dxfId="456" priority="458" stopIfTrue="1" operator="greaterThan">
      <formula>0</formula>
    </cfRule>
  </conditionalFormatting>
  <conditionalFormatting sqref="I35">
    <cfRule type="cellIs" dxfId="455" priority="459" stopIfTrue="1" operator="notEqual">
      <formula>""</formula>
    </cfRule>
  </conditionalFormatting>
  <conditionalFormatting sqref="Q32:Q35">
    <cfRule type="cellIs" dxfId="454" priority="456" stopIfTrue="1" operator="notEqual">
      <formula>""</formula>
    </cfRule>
  </conditionalFormatting>
  <conditionalFormatting sqref="Q32:Q35">
    <cfRule type="cellIs" dxfId="453" priority="457" stopIfTrue="1" operator="greaterThan">
      <formula>0</formula>
    </cfRule>
  </conditionalFormatting>
  <conditionalFormatting sqref="Q34">
    <cfRule type="cellIs" dxfId="452" priority="455" stopIfTrue="1" operator="notEqual">
      <formula>""</formula>
    </cfRule>
  </conditionalFormatting>
  <conditionalFormatting sqref="Q34">
    <cfRule type="cellIs" dxfId="451" priority="454" stopIfTrue="1" operator="greaterThan">
      <formula>0</formula>
    </cfRule>
  </conditionalFormatting>
  <conditionalFormatting sqref="N32:N35">
    <cfRule type="cellIs" dxfId="450" priority="453" stopIfTrue="1" operator="notEqual">
      <formula>""</formula>
    </cfRule>
  </conditionalFormatting>
  <conditionalFormatting sqref="N32:N35">
    <cfRule type="cellIs" dxfId="449" priority="452" stopIfTrue="1" operator="greaterThan">
      <formula>0</formula>
    </cfRule>
  </conditionalFormatting>
  <conditionalFormatting sqref="K32:L32">
    <cfRule type="cellIs" dxfId="448" priority="451" stopIfTrue="1" operator="greaterThan">
      <formula>0</formula>
    </cfRule>
  </conditionalFormatting>
  <conditionalFormatting sqref="K32:L32">
    <cfRule type="cellIs" dxfId="447" priority="450" stopIfTrue="1" operator="greaterThan">
      <formula>0</formula>
    </cfRule>
  </conditionalFormatting>
  <conditionalFormatting sqref="C33:J33">
    <cfRule type="cellIs" dxfId="446" priority="449" stopIfTrue="1" operator="notEqual">
      <formula>""</formula>
    </cfRule>
  </conditionalFormatting>
  <conditionalFormatting sqref="C33:J33">
    <cfRule type="cellIs" dxfId="445" priority="448" stopIfTrue="1" operator="greaterThan">
      <formula>0</formula>
    </cfRule>
  </conditionalFormatting>
  <conditionalFormatting sqref="M33">
    <cfRule type="cellIs" dxfId="444" priority="447" stopIfTrue="1" operator="notEqual">
      <formula>""</formula>
    </cfRule>
  </conditionalFormatting>
  <conditionalFormatting sqref="M33">
    <cfRule type="cellIs" dxfId="443" priority="446" stopIfTrue="1" operator="greaterThan">
      <formula>0</formula>
    </cfRule>
  </conditionalFormatting>
  <conditionalFormatting sqref="K33:L33">
    <cfRule type="cellIs" dxfId="442" priority="445" stopIfTrue="1" operator="greaterThan">
      <formula>0</formula>
    </cfRule>
  </conditionalFormatting>
  <conditionalFormatting sqref="K33:L33">
    <cfRule type="cellIs" dxfId="441" priority="444" stopIfTrue="1" operator="greaterThan">
      <formula>0</formula>
    </cfRule>
  </conditionalFormatting>
  <conditionalFormatting sqref="B52 F52:H52 J52 B54:B55 F54:H55 J54:J55">
    <cfRule type="cellIs" dxfId="440" priority="443" stopIfTrue="1" operator="notEqual">
      <formula>""</formula>
    </cfRule>
  </conditionalFormatting>
  <conditionalFormatting sqref="B52 O54:O55 O52:P52 F52:H52 J52 B54:B55 F54:H55 J54:J55">
    <cfRule type="cellIs" dxfId="439" priority="442" stopIfTrue="1" operator="greaterThan">
      <formula>0</formula>
    </cfRule>
  </conditionalFormatting>
  <conditionalFormatting sqref="O52:P52">
    <cfRule type="cellIs" dxfId="438" priority="441" stopIfTrue="1" operator="notEqual">
      <formula>""</formula>
    </cfRule>
  </conditionalFormatting>
  <conditionalFormatting sqref="O54">
    <cfRule type="cellIs" dxfId="437" priority="440" stopIfTrue="1" operator="notEqual">
      <formula>""</formula>
    </cfRule>
  </conditionalFormatting>
  <conditionalFormatting sqref="Q55 O55">
    <cfRule type="cellIs" dxfId="436" priority="439" stopIfTrue="1" operator="notEqual">
      <formula>""</formula>
    </cfRule>
  </conditionalFormatting>
  <conditionalFormatting sqref="Q55">
    <cfRule type="cellIs" dxfId="435" priority="438" stopIfTrue="1" operator="greaterThan">
      <formula>0</formula>
    </cfRule>
  </conditionalFormatting>
  <conditionalFormatting sqref="O55">
    <cfRule type="cellIs" dxfId="434" priority="437" stopIfTrue="1" operator="notEqual">
      <formula>""</formula>
    </cfRule>
  </conditionalFormatting>
  <conditionalFormatting sqref="O55">
    <cfRule type="cellIs" dxfId="433" priority="436" stopIfTrue="1" operator="notEqual">
      <formula>""</formula>
    </cfRule>
  </conditionalFormatting>
  <conditionalFormatting sqref="O55">
    <cfRule type="cellIs" dxfId="432" priority="435" stopIfTrue="1" operator="notEqual">
      <formula>""</formula>
    </cfRule>
  </conditionalFormatting>
  <conditionalFormatting sqref="O55">
    <cfRule type="cellIs" dxfId="431" priority="434" stopIfTrue="1" operator="notEqual">
      <formula>""</formula>
    </cfRule>
  </conditionalFormatting>
  <conditionalFormatting sqref="Q54">
    <cfRule type="cellIs" dxfId="430" priority="433" stopIfTrue="1" operator="greaterThan">
      <formula>0</formula>
    </cfRule>
  </conditionalFormatting>
  <conditionalFormatting sqref="Q54">
    <cfRule type="cellIs" dxfId="429" priority="432" stopIfTrue="1" operator="notEqual">
      <formula>""</formula>
    </cfRule>
  </conditionalFormatting>
  <conditionalFormatting sqref="B53 J53 H53 F53">
    <cfRule type="cellIs" dxfId="428" priority="431" stopIfTrue="1" operator="notEqual">
      <formula>""</formula>
    </cfRule>
  </conditionalFormatting>
  <conditionalFormatting sqref="B53 O53 J53 H53 F53">
    <cfRule type="cellIs" dxfId="427" priority="430" stopIfTrue="1" operator="greaterThan">
      <formula>0</formula>
    </cfRule>
  </conditionalFormatting>
  <conditionalFormatting sqref="O53">
    <cfRule type="cellIs" dxfId="426" priority="429" stopIfTrue="1" operator="notEqual">
      <formula>""</formula>
    </cfRule>
  </conditionalFormatting>
  <conditionalFormatting sqref="Q53">
    <cfRule type="cellIs" dxfId="425" priority="425" stopIfTrue="1" operator="notEqual">
      <formula>""</formula>
    </cfRule>
  </conditionalFormatting>
  <conditionalFormatting sqref="O53">
    <cfRule type="cellIs" dxfId="424" priority="428" stopIfTrue="1" operator="notEqual">
      <formula>""</formula>
    </cfRule>
  </conditionalFormatting>
  <conditionalFormatting sqref="O53">
    <cfRule type="cellIs" dxfId="423" priority="427" stopIfTrue="1" operator="notEqual">
      <formula>""</formula>
    </cfRule>
  </conditionalFormatting>
  <conditionalFormatting sqref="Q53">
    <cfRule type="cellIs" dxfId="422" priority="426" stopIfTrue="1" operator="greaterThan">
      <formula>0</formula>
    </cfRule>
  </conditionalFormatting>
  <conditionalFormatting sqref="Q52">
    <cfRule type="cellIs" dxfId="421" priority="423" stopIfTrue="1" operator="notEqual">
      <formula>""</formula>
    </cfRule>
  </conditionalFormatting>
  <conditionalFormatting sqref="Q52">
    <cfRule type="cellIs" dxfId="420" priority="424" stopIfTrue="1" operator="greaterThan">
      <formula>0</formula>
    </cfRule>
  </conditionalFormatting>
  <conditionalFormatting sqref="N52 N54:N55">
    <cfRule type="cellIs" dxfId="419" priority="422" stopIfTrue="1" operator="notEqual">
      <formula>""</formula>
    </cfRule>
  </conditionalFormatting>
  <conditionalFormatting sqref="N52 N54:N55">
    <cfRule type="cellIs" dxfId="418" priority="421" stopIfTrue="1" operator="greaterThan">
      <formula>0</formula>
    </cfRule>
  </conditionalFormatting>
  <conditionalFormatting sqref="N53">
    <cfRule type="cellIs" dxfId="417" priority="420" stopIfTrue="1" operator="notEqual">
      <formula>""</formula>
    </cfRule>
  </conditionalFormatting>
  <conditionalFormatting sqref="N53">
    <cfRule type="cellIs" dxfId="416" priority="419" stopIfTrue="1" operator="greaterThan">
      <formula>0</formula>
    </cfRule>
  </conditionalFormatting>
  <conditionalFormatting sqref="G53">
    <cfRule type="cellIs" dxfId="415" priority="418" stopIfTrue="1" operator="notEqual">
      <formula>""</formula>
    </cfRule>
  </conditionalFormatting>
  <conditionalFormatting sqref="G53">
    <cfRule type="cellIs" dxfId="414" priority="417" stopIfTrue="1" operator="greaterThan">
      <formula>0</formula>
    </cfRule>
  </conditionalFormatting>
  <conditionalFormatting sqref="E54">
    <cfRule type="cellIs" dxfId="413" priority="416" stopIfTrue="1" operator="greaterThan">
      <formula>0</formula>
    </cfRule>
  </conditionalFormatting>
  <conditionalFormatting sqref="K54:L54">
    <cfRule type="cellIs" dxfId="412" priority="415" stopIfTrue="1" operator="greaterThan">
      <formula>0</formula>
    </cfRule>
  </conditionalFormatting>
  <conditionalFormatting sqref="E55">
    <cfRule type="cellIs" dxfId="411" priority="414" stopIfTrue="1" operator="greaterThan">
      <formula>0</formula>
    </cfRule>
  </conditionalFormatting>
  <conditionalFormatting sqref="K55:L55">
    <cfRule type="cellIs" dxfId="410" priority="413" stopIfTrue="1" operator="greaterThan">
      <formula>0</formula>
    </cfRule>
  </conditionalFormatting>
  <conditionalFormatting sqref="B73 F73:H73 J73 B75:B76 F75:H76 J75:J76">
    <cfRule type="cellIs" dxfId="409" priority="412" stopIfTrue="1" operator="notEqual">
      <formula>""</formula>
    </cfRule>
  </conditionalFormatting>
  <conditionalFormatting sqref="B73 O75:O76 O73:P73 F73:H73 J73 B75:B76 F75:H76 J75:J76">
    <cfRule type="cellIs" dxfId="408" priority="411" stopIfTrue="1" operator="greaterThan">
      <formula>0</formula>
    </cfRule>
  </conditionalFormatting>
  <conditionalFormatting sqref="O73:P73">
    <cfRule type="cellIs" dxfId="407" priority="410" stopIfTrue="1" operator="notEqual">
      <formula>""</formula>
    </cfRule>
  </conditionalFormatting>
  <conditionalFormatting sqref="O75">
    <cfRule type="cellIs" dxfId="406" priority="409" stopIfTrue="1" operator="notEqual">
      <formula>""</formula>
    </cfRule>
  </conditionalFormatting>
  <conditionalFormatting sqref="Q76 O76">
    <cfRule type="cellIs" dxfId="405" priority="408" stopIfTrue="1" operator="notEqual">
      <formula>""</formula>
    </cfRule>
  </conditionalFormatting>
  <conditionalFormatting sqref="Q76">
    <cfRule type="cellIs" dxfId="404" priority="407" stopIfTrue="1" operator="greaterThan">
      <formula>0</formula>
    </cfRule>
  </conditionalFormatting>
  <conditionalFormatting sqref="O76">
    <cfRule type="cellIs" dxfId="403" priority="406" stopIfTrue="1" operator="notEqual">
      <formula>""</formula>
    </cfRule>
  </conditionalFormatting>
  <conditionalFormatting sqref="O76">
    <cfRule type="cellIs" dxfId="402" priority="405" stopIfTrue="1" operator="notEqual">
      <formula>""</formula>
    </cfRule>
  </conditionalFormatting>
  <conditionalFormatting sqref="O76">
    <cfRule type="cellIs" dxfId="401" priority="404" stopIfTrue="1" operator="notEqual">
      <formula>""</formula>
    </cfRule>
  </conditionalFormatting>
  <conditionalFormatting sqref="O76">
    <cfRule type="cellIs" dxfId="400" priority="403" stopIfTrue="1" operator="notEqual">
      <formula>""</formula>
    </cfRule>
  </conditionalFormatting>
  <conditionalFormatting sqref="Q75">
    <cfRule type="cellIs" dxfId="399" priority="402" stopIfTrue="1" operator="greaterThan">
      <formula>0</formula>
    </cfRule>
  </conditionalFormatting>
  <conditionalFormatting sqref="Q75">
    <cfRule type="cellIs" dxfId="398" priority="401" stopIfTrue="1" operator="notEqual">
      <formula>""</formula>
    </cfRule>
  </conditionalFormatting>
  <conditionalFormatting sqref="B74 J74 H74 F74">
    <cfRule type="cellIs" dxfId="397" priority="400" stopIfTrue="1" operator="notEqual">
      <formula>""</formula>
    </cfRule>
  </conditionalFormatting>
  <conditionalFormatting sqref="B74 O74 J74 H74 F74">
    <cfRule type="cellIs" dxfId="396" priority="399" stopIfTrue="1" operator="greaterThan">
      <formula>0</formula>
    </cfRule>
  </conditionalFormatting>
  <conditionalFormatting sqref="O74">
    <cfRule type="cellIs" dxfId="395" priority="398" stopIfTrue="1" operator="notEqual">
      <formula>""</formula>
    </cfRule>
  </conditionalFormatting>
  <conditionalFormatting sqref="Q74">
    <cfRule type="cellIs" dxfId="394" priority="394" stopIfTrue="1" operator="notEqual">
      <formula>""</formula>
    </cfRule>
  </conditionalFormatting>
  <conditionalFormatting sqref="O74">
    <cfRule type="cellIs" dxfId="393" priority="397" stopIfTrue="1" operator="notEqual">
      <formula>""</formula>
    </cfRule>
  </conditionalFormatting>
  <conditionalFormatting sqref="O74">
    <cfRule type="cellIs" dxfId="392" priority="396" stopIfTrue="1" operator="notEqual">
      <formula>""</formula>
    </cfRule>
  </conditionalFormatting>
  <conditionalFormatting sqref="Q74">
    <cfRule type="cellIs" dxfId="391" priority="395" stopIfTrue="1" operator="greaterThan">
      <formula>0</formula>
    </cfRule>
  </conditionalFormatting>
  <conditionalFormatting sqref="Q73">
    <cfRule type="cellIs" dxfId="390" priority="392" stopIfTrue="1" operator="notEqual">
      <formula>""</formula>
    </cfRule>
  </conditionalFormatting>
  <conditionalFormatting sqref="Q73">
    <cfRule type="cellIs" dxfId="389" priority="393" stopIfTrue="1" operator="greaterThan">
      <formula>0</formula>
    </cfRule>
  </conditionalFormatting>
  <conditionalFormatting sqref="N73:N76">
    <cfRule type="cellIs" dxfId="388" priority="391" stopIfTrue="1" operator="notEqual">
      <formula>""</formula>
    </cfRule>
  </conditionalFormatting>
  <conditionalFormatting sqref="N73:N76">
    <cfRule type="cellIs" dxfId="387" priority="390" stopIfTrue="1" operator="greaterThan">
      <formula>0</formula>
    </cfRule>
  </conditionalFormatting>
  <conditionalFormatting sqref="G74">
    <cfRule type="cellIs" dxfId="386" priority="387" stopIfTrue="1" operator="notEqual">
      <formula>""</formula>
    </cfRule>
  </conditionalFormatting>
  <conditionalFormatting sqref="G74">
    <cfRule type="cellIs" dxfId="385" priority="386" stopIfTrue="1" operator="greaterThan">
      <formula>0</formula>
    </cfRule>
  </conditionalFormatting>
  <conditionalFormatting sqref="M72">
    <cfRule type="cellIs" dxfId="384" priority="385" stopIfTrue="1" operator="greaterThan">
      <formula>0</formula>
    </cfRule>
  </conditionalFormatting>
  <conditionalFormatting sqref="M74">
    <cfRule type="cellIs" dxfId="383" priority="384" stopIfTrue="1" operator="greaterThan">
      <formula>0</formula>
    </cfRule>
  </conditionalFormatting>
  <conditionalFormatting sqref="M75">
    <cfRule type="cellIs" dxfId="382" priority="383" stopIfTrue="1" operator="greaterThan">
      <formula>0</formula>
    </cfRule>
  </conditionalFormatting>
  <conditionalFormatting sqref="D76:E76">
    <cfRule type="cellIs" dxfId="381" priority="382" stopIfTrue="1" operator="greaterThan">
      <formula>0</formula>
    </cfRule>
  </conditionalFormatting>
  <conditionalFormatting sqref="C76">
    <cfRule type="cellIs" dxfId="380" priority="381" stopIfTrue="1" operator="greaterThan">
      <formula>0</formula>
    </cfRule>
  </conditionalFormatting>
  <conditionalFormatting sqref="I76">
    <cfRule type="cellIs" dxfId="379" priority="380" stopIfTrue="1" operator="greaterThan">
      <formula>0</formula>
    </cfRule>
  </conditionalFormatting>
  <conditionalFormatting sqref="K76:L76">
    <cfRule type="cellIs" dxfId="378" priority="379" stopIfTrue="1" operator="greaterThan">
      <formula>0</formula>
    </cfRule>
  </conditionalFormatting>
  <conditionalFormatting sqref="M76">
    <cfRule type="cellIs" dxfId="377" priority="378" stopIfTrue="1" operator="greaterThan">
      <formula>0</formula>
    </cfRule>
  </conditionalFormatting>
  <conditionalFormatting sqref="C52">
    <cfRule type="cellIs" dxfId="376" priority="377" stopIfTrue="1" operator="greaterThan">
      <formula>0</formula>
    </cfRule>
  </conditionalFormatting>
  <conditionalFormatting sqref="D52:E52">
    <cfRule type="cellIs" dxfId="375" priority="376" stopIfTrue="1" operator="greaterThan">
      <formula>0</formula>
    </cfRule>
  </conditionalFormatting>
  <conditionalFormatting sqref="I52">
    <cfRule type="cellIs" dxfId="374" priority="375" stopIfTrue="1" operator="greaterThan">
      <formula>0</formula>
    </cfRule>
  </conditionalFormatting>
  <conditionalFormatting sqref="K52:L52">
    <cfRule type="cellIs" dxfId="373" priority="374" stopIfTrue="1" operator="greaterThan">
      <formula>0</formula>
    </cfRule>
  </conditionalFormatting>
  <conditionalFormatting sqref="M52">
    <cfRule type="cellIs" dxfId="372" priority="373" stopIfTrue="1" operator="greaterThan">
      <formula>0</formula>
    </cfRule>
  </conditionalFormatting>
  <conditionalFormatting sqref="C53:D53">
    <cfRule type="cellIs" dxfId="371" priority="372" stopIfTrue="1" operator="greaterThan">
      <formula>0</formula>
    </cfRule>
  </conditionalFormatting>
  <conditionalFormatting sqref="E53">
    <cfRule type="cellIs" dxfId="370" priority="370" stopIfTrue="1" operator="greaterThan">
      <formula>0</formula>
    </cfRule>
  </conditionalFormatting>
  <conditionalFormatting sqref="E53">
    <cfRule type="cellIs" dxfId="369" priority="371" stopIfTrue="1" operator="notEqual">
      <formula>""</formula>
    </cfRule>
  </conditionalFormatting>
  <conditionalFormatting sqref="I53">
    <cfRule type="cellIs" dxfId="368" priority="369" stopIfTrue="1" operator="greaterThan">
      <formula>0</formula>
    </cfRule>
  </conditionalFormatting>
  <conditionalFormatting sqref="K53:L53">
    <cfRule type="cellIs" dxfId="367" priority="368" stopIfTrue="1" operator="notEqual">
      <formula>""</formula>
    </cfRule>
  </conditionalFormatting>
  <conditionalFormatting sqref="K53:L53">
    <cfRule type="cellIs" dxfId="366" priority="367" stopIfTrue="1" operator="greaterThan">
      <formula>0</formula>
    </cfRule>
  </conditionalFormatting>
  <conditionalFormatting sqref="M53">
    <cfRule type="cellIs" dxfId="365" priority="366" stopIfTrue="1" operator="notEqual">
      <formula>""</formula>
    </cfRule>
  </conditionalFormatting>
  <conditionalFormatting sqref="M53">
    <cfRule type="cellIs" dxfId="364" priority="365" stopIfTrue="1" operator="greaterThan">
      <formula>0</formula>
    </cfRule>
  </conditionalFormatting>
  <conditionalFormatting sqref="C54:D54">
    <cfRule type="cellIs" dxfId="363" priority="364" stopIfTrue="1" operator="greaterThan">
      <formula>0</formula>
    </cfRule>
  </conditionalFormatting>
  <conditionalFormatting sqref="I54">
    <cfRule type="cellIs" dxfId="362" priority="363" stopIfTrue="1" operator="greaterThan">
      <formula>0</formula>
    </cfRule>
  </conditionalFormatting>
  <conditionalFormatting sqref="C55">
    <cfRule type="cellIs" dxfId="361" priority="362" stopIfTrue="1" operator="greaterThan">
      <formula>0</formula>
    </cfRule>
  </conditionalFormatting>
  <conditionalFormatting sqref="D55">
    <cfRule type="cellIs" dxfId="360" priority="361" stopIfTrue="1" operator="greaterThan">
      <formula>0</formula>
    </cfRule>
  </conditionalFormatting>
  <conditionalFormatting sqref="I55">
    <cfRule type="cellIs" dxfId="359" priority="360" stopIfTrue="1" operator="greaterThan">
      <formula>0</formula>
    </cfRule>
  </conditionalFormatting>
  <conditionalFormatting sqref="M54">
    <cfRule type="cellIs" dxfId="358" priority="359" stopIfTrue="1" operator="notEqual">
      <formula>""</formula>
    </cfRule>
  </conditionalFormatting>
  <conditionalFormatting sqref="M54">
    <cfRule type="cellIs" dxfId="357" priority="358" stopIfTrue="1" operator="greaterThan">
      <formula>0</formula>
    </cfRule>
  </conditionalFormatting>
  <conditionalFormatting sqref="C73:D73">
    <cfRule type="cellIs" dxfId="356" priority="357" stopIfTrue="1" operator="greaterThan">
      <formula>0</formula>
    </cfRule>
  </conditionalFormatting>
  <conditionalFormatting sqref="E73">
    <cfRule type="cellIs" dxfId="355" priority="356" stopIfTrue="1" operator="greaterThan">
      <formula>0</formula>
    </cfRule>
  </conditionalFormatting>
  <conditionalFormatting sqref="I73">
    <cfRule type="cellIs" dxfId="354" priority="355" stopIfTrue="1" operator="greaterThan">
      <formula>0</formula>
    </cfRule>
  </conditionalFormatting>
  <conditionalFormatting sqref="K73:L73">
    <cfRule type="cellIs" dxfId="353" priority="354" stopIfTrue="1" operator="greaterThan">
      <formula>0</formula>
    </cfRule>
  </conditionalFormatting>
  <conditionalFormatting sqref="M73">
    <cfRule type="cellIs" dxfId="352" priority="353" stopIfTrue="1" operator="greaterThan">
      <formula>0</formula>
    </cfRule>
  </conditionalFormatting>
  <conditionalFormatting sqref="C74:D74">
    <cfRule type="cellIs" dxfId="351" priority="352" stopIfTrue="1" operator="greaterThan">
      <formula>0</formula>
    </cfRule>
  </conditionalFormatting>
  <conditionalFormatting sqref="E74">
    <cfRule type="cellIs" dxfId="350" priority="351" stopIfTrue="1" operator="greaterThan">
      <formula>0</formula>
    </cfRule>
  </conditionalFormatting>
  <conditionalFormatting sqref="I74">
    <cfRule type="cellIs" dxfId="349" priority="350" stopIfTrue="1" operator="greaterThan">
      <formula>0</formula>
    </cfRule>
  </conditionalFormatting>
  <conditionalFormatting sqref="K74:L74">
    <cfRule type="cellIs" dxfId="348" priority="349" stopIfTrue="1" operator="greaterThan">
      <formula>0</formula>
    </cfRule>
  </conditionalFormatting>
  <conditionalFormatting sqref="C75:D75">
    <cfRule type="cellIs" dxfId="347" priority="348" stopIfTrue="1" operator="greaterThan">
      <formula>0</formula>
    </cfRule>
  </conditionalFormatting>
  <conditionalFormatting sqref="E75">
    <cfRule type="cellIs" dxfId="346" priority="347" stopIfTrue="1" operator="greaterThan">
      <formula>0</formula>
    </cfRule>
  </conditionalFormatting>
  <conditionalFormatting sqref="I75">
    <cfRule type="cellIs" dxfId="345" priority="346" stopIfTrue="1" operator="greaterThan">
      <formula>0</formula>
    </cfRule>
  </conditionalFormatting>
  <conditionalFormatting sqref="K75:L75">
    <cfRule type="cellIs" dxfId="344" priority="345" stopIfTrue="1" operator="greaterThan">
      <formula>0</formula>
    </cfRule>
  </conditionalFormatting>
  <conditionalFormatting sqref="M55">
    <cfRule type="cellIs" dxfId="343" priority="344" stopIfTrue="1" operator="notEqual">
      <formula>""</formula>
    </cfRule>
  </conditionalFormatting>
  <conditionalFormatting sqref="M55">
    <cfRule type="cellIs" dxfId="342" priority="343" stopIfTrue="1" operator="greaterThan">
      <formula>0</formula>
    </cfRule>
  </conditionalFormatting>
  <conditionalFormatting sqref="B111 B113:M114 F111:H111 J111">
    <cfRule type="cellIs" dxfId="341" priority="342" stopIfTrue="1" operator="notEqual">
      <formula>""</formula>
    </cfRule>
  </conditionalFormatting>
  <conditionalFormatting sqref="B111 B113:M114 O113:O114 O111:P111 F111:H111 J111">
    <cfRule type="cellIs" dxfId="340" priority="341" stopIfTrue="1" operator="greaterThan">
      <formula>0</formula>
    </cfRule>
  </conditionalFormatting>
  <conditionalFormatting sqref="O111:P111">
    <cfRule type="cellIs" dxfId="339" priority="340" stopIfTrue="1" operator="notEqual">
      <formula>""</formula>
    </cfRule>
  </conditionalFormatting>
  <conditionalFormatting sqref="O113">
    <cfRule type="cellIs" dxfId="338" priority="339" stopIfTrue="1" operator="notEqual">
      <formula>""</formula>
    </cfRule>
  </conditionalFormatting>
  <conditionalFormatting sqref="Q114 O114">
    <cfRule type="cellIs" dxfId="337" priority="338" stopIfTrue="1" operator="notEqual">
      <formula>""</formula>
    </cfRule>
  </conditionalFormatting>
  <conditionalFormatting sqref="Q114">
    <cfRule type="cellIs" dxfId="336" priority="337" stopIfTrue="1" operator="greaterThan">
      <formula>0</formula>
    </cfRule>
  </conditionalFormatting>
  <conditionalFormatting sqref="O114">
    <cfRule type="cellIs" dxfId="335" priority="336" stopIfTrue="1" operator="notEqual">
      <formula>""</formula>
    </cfRule>
  </conditionalFormatting>
  <conditionalFormatting sqref="O114">
    <cfRule type="cellIs" dxfId="334" priority="335" stopIfTrue="1" operator="notEqual">
      <formula>""</formula>
    </cfRule>
  </conditionalFormatting>
  <conditionalFormatting sqref="O114">
    <cfRule type="cellIs" dxfId="333" priority="334" stopIfTrue="1" operator="notEqual">
      <formula>""</formula>
    </cfRule>
  </conditionalFormatting>
  <conditionalFormatting sqref="O114">
    <cfRule type="cellIs" dxfId="332" priority="333" stopIfTrue="1" operator="notEqual">
      <formula>""</formula>
    </cfRule>
  </conditionalFormatting>
  <conditionalFormatting sqref="Q113">
    <cfRule type="cellIs" dxfId="331" priority="332" stopIfTrue="1" operator="greaterThan">
      <formula>0</formula>
    </cfRule>
  </conditionalFormatting>
  <conditionalFormatting sqref="Q113">
    <cfRule type="cellIs" dxfId="330" priority="331" stopIfTrue="1" operator="notEqual">
      <formula>""</formula>
    </cfRule>
  </conditionalFormatting>
  <conditionalFormatting sqref="B112:M112">
    <cfRule type="cellIs" dxfId="329" priority="330" stopIfTrue="1" operator="notEqual">
      <formula>""</formula>
    </cfRule>
  </conditionalFormatting>
  <conditionalFormatting sqref="B112:M112 O112">
    <cfRule type="cellIs" dxfId="328" priority="329" stopIfTrue="1" operator="greaterThan">
      <formula>0</formula>
    </cfRule>
  </conditionalFormatting>
  <conditionalFormatting sqref="O112">
    <cfRule type="cellIs" dxfId="327" priority="328" stopIfTrue="1" operator="notEqual">
      <formula>""</formula>
    </cfRule>
  </conditionalFormatting>
  <conditionalFormatting sqref="Q112">
    <cfRule type="cellIs" dxfId="326" priority="324" stopIfTrue="1" operator="notEqual">
      <formula>""</formula>
    </cfRule>
  </conditionalFormatting>
  <conditionalFormatting sqref="O112">
    <cfRule type="cellIs" dxfId="325" priority="327" stopIfTrue="1" operator="notEqual">
      <formula>""</formula>
    </cfRule>
  </conditionalFormatting>
  <conditionalFormatting sqref="O112">
    <cfRule type="cellIs" dxfId="324" priority="326" stopIfTrue="1" operator="notEqual">
      <formula>""</formula>
    </cfRule>
  </conditionalFormatting>
  <conditionalFormatting sqref="Q112">
    <cfRule type="cellIs" dxfId="323" priority="325" stopIfTrue="1" operator="greaterThan">
      <formula>0</formula>
    </cfRule>
  </conditionalFormatting>
  <conditionalFormatting sqref="Q111">
    <cfRule type="cellIs" dxfId="322" priority="322" stopIfTrue="1" operator="notEqual">
      <formula>""</formula>
    </cfRule>
  </conditionalFormatting>
  <conditionalFormatting sqref="Q111">
    <cfRule type="cellIs" dxfId="321" priority="323" stopIfTrue="1" operator="greaterThan">
      <formula>0</formula>
    </cfRule>
  </conditionalFormatting>
  <conditionalFormatting sqref="N111 N113:N114">
    <cfRule type="cellIs" dxfId="320" priority="321" stopIfTrue="1" operator="notEqual">
      <formula>""</formula>
    </cfRule>
  </conditionalFormatting>
  <conditionalFormatting sqref="N111 N113:N114">
    <cfRule type="cellIs" dxfId="319" priority="320" stopIfTrue="1" operator="greaterThan">
      <formula>0</formula>
    </cfRule>
  </conditionalFormatting>
  <conditionalFormatting sqref="N112">
    <cfRule type="cellIs" dxfId="318" priority="319" stopIfTrue="1" operator="notEqual">
      <formula>""</formula>
    </cfRule>
  </conditionalFormatting>
  <conditionalFormatting sqref="N112">
    <cfRule type="cellIs" dxfId="317" priority="318" stopIfTrue="1" operator="greaterThan">
      <formula>0</formula>
    </cfRule>
  </conditionalFormatting>
  <conditionalFormatting sqref="C111:E111">
    <cfRule type="cellIs" dxfId="316" priority="317" stopIfTrue="1" operator="greaterThan">
      <formula>0</formula>
    </cfRule>
  </conditionalFormatting>
  <conditionalFormatting sqref="I111">
    <cfRule type="cellIs" dxfId="315" priority="316" stopIfTrue="1" operator="greaterThan">
      <formula>0</formula>
    </cfRule>
  </conditionalFormatting>
  <conditionalFormatting sqref="K111:L111">
    <cfRule type="cellIs" dxfId="314" priority="315" stopIfTrue="1" operator="greaterThan">
      <formula>0</formula>
    </cfRule>
  </conditionalFormatting>
  <conditionalFormatting sqref="M111">
    <cfRule type="cellIs" dxfId="313" priority="314" stopIfTrue="1" operator="greaterThan">
      <formula>0</formula>
    </cfRule>
  </conditionalFormatting>
  <conditionalFormatting sqref="B130 B133:M133 F130:H130 J130">
    <cfRule type="cellIs" dxfId="312" priority="313" stopIfTrue="1" operator="notEqual">
      <formula>""</formula>
    </cfRule>
  </conditionalFormatting>
  <conditionalFormatting sqref="B130 B133:M133 O133 O130:P130 F130:H130 J130">
    <cfRule type="cellIs" dxfId="311" priority="312" stopIfTrue="1" operator="greaterThan">
      <formula>0</formula>
    </cfRule>
  </conditionalFormatting>
  <conditionalFormatting sqref="O130:P130">
    <cfRule type="cellIs" dxfId="310" priority="311" stopIfTrue="1" operator="notEqual">
      <formula>""</formula>
    </cfRule>
  </conditionalFormatting>
  <conditionalFormatting sqref="O133">
    <cfRule type="cellIs" dxfId="309" priority="310" stopIfTrue="1" operator="notEqual">
      <formula>""</formula>
    </cfRule>
  </conditionalFormatting>
  <conditionalFormatting sqref="O133">
    <cfRule type="cellIs" dxfId="308" priority="309" stopIfTrue="1" operator="notEqual">
      <formula>""</formula>
    </cfRule>
  </conditionalFormatting>
  <conditionalFormatting sqref="O133">
    <cfRule type="cellIs" dxfId="307" priority="308" stopIfTrue="1" operator="notEqual">
      <formula>""</formula>
    </cfRule>
  </conditionalFormatting>
  <conditionalFormatting sqref="O133">
    <cfRule type="cellIs" dxfId="306" priority="307" stopIfTrue="1" operator="notEqual">
      <formula>""</formula>
    </cfRule>
  </conditionalFormatting>
  <conditionalFormatting sqref="O133">
    <cfRule type="cellIs" dxfId="305" priority="306" stopIfTrue="1" operator="notEqual">
      <formula>""</formula>
    </cfRule>
  </conditionalFormatting>
  <conditionalFormatting sqref="B131:M131">
    <cfRule type="cellIs" dxfId="304" priority="305" stopIfTrue="1" operator="notEqual">
      <formula>""</formula>
    </cfRule>
  </conditionalFormatting>
  <conditionalFormatting sqref="B131:M131 O131">
    <cfRule type="cellIs" dxfId="303" priority="304" stopIfTrue="1" operator="greaterThan">
      <formula>0</formula>
    </cfRule>
  </conditionalFormatting>
  <conditionalFormatting sqref="O131">
    <cfRule type="cellIs" dxfId="302" priority="303" stopIfTrue="1" operator="notEqual">
      <formula>""</formula>
    </cfRule>
  </conditionalFormatting>
  <conditionalFormatting sqref="O131">
    <cfRule type="cellIs" dxfId="301" priority="302" stopIfTrue="1" operator="notEqual">
      <formula>""</formula>
    </cfRule>
  </conditionalFormatting>
  <conditionalFormatting sqref="O131">
    <cfRule type="cellIs" dxfId="300" priority="301" stopIfTrue="1" operator="notEqual">
      <formula>""</formula>
    </cfRule>
  </conditionalFormatting>
  <conditionalFormatting sqref="I130">
    <cfRule type="cellIs" dxfId="299" priority="300" stopIfTrue="1" operator="greaterThan">
      <formula>0</formula>
    </cfRule>
  </conditionalFormatting>
  <conditionalFormatting sqref="K130:L130">
    <cfRule type="cellIs" dxfId="298" priority="299" stopIfTrue="1" operator="greaterThan">
      <formula>0</formula>
    </cfRule>
  </conditionalFormatting>
  <conditionalFormatting sqref="M130">
    <cfRule type="cellIs" dxfId="297" priority="298" stopIfTrue="1" operator="greaterThan">
      <formula>0</formula>
    </cfRule>
  </conditionalFormatting>
  <conditionalFormatting sqref="N130 N133">
    <cfRule type="cellIs" dxfId="296" priority="297" stopIfTrue="1" operator="notEqual">
      <formula>""</formula>
    </cfRule>
  </conditionalFormatting>
  <conditionalFormatting sqref="N130 N133">
    <cfRule type="cellIs" dxfId="295" priority="296" stopIfTrue="1" operator="greaterThan">
      <formula>0</formula>
    </cfRule>
  </conditionalFormatting>
  <conditionalFormatting sqref="N131">
    <cfRule type="cellIs" dxfId="294" priority="295" stopIfTrue="1" operator="notEqual">
      <formula>""</formula>
    </cfRule>
  </conditionalFormatting>
  <conditionalFormatting sqref="N131">
    <cfRule type="cellIs" dxfId="293" priority="294" stopIfTrue="1" operator="greaterThan">
      <formula>0</formula>
    </cfRule>
  </conditionalFormatting>
  <conditionalFormatting sqref="Q133">
    <cfRule type="cellIs" dxfId="292" priority="293" stopIfTrue="1" operator="notEqual">
      <formula>""</formula>
    </cfRule>
  </conditionalFormatting>
  <conditionalFormatting sqref="Q133">
    <cfRule type="cellIs" dxfId="291" priority="292" stopIfTrue="1" operator="greaterThan">
      <formula>0</formula>
    </cfRule>
  </conditionalFormatting>
  <conditionalFormatting sqref="Q131">
    <cfRule type="cellIs" dxfId="290" priority="290" stopIfTrue="1" operator="notEqual">
      <formula>""</formula>
    </cfRule>
  </conditionalFormatting>
  <conditionalFormatting sqref="Q131">
    <cfRule type="cellIs" dxfId="289" priority="291" stopIfTrue="1" operator="greaterThan">
      <formula>0</formula>
    </cfRule>
  </conditionalFormatting>
  <conditionalFormatting sqref="Q130">
    <cfRule type="cellIs" dxfId="288" priority="288" stopIfTrue="1" operator="notEqual">
      <formula>""</formula>
    </cfRule>
  </conditionalFormatting>
  <conditionalFormatting sqref="Q130">
    <cfRule type="cellIs" dxfId="287" priority="289" stopIfTrue="1" operator="greaterThan">
      <formula>0</formula>
    </cfRule>
  </conditionalFormatting>
  <conditionalFormatting sqref="B93 B95:M96 F93:H93 J93">
    <cfRule type="cellIs" dxfId="286" priority="287" stopIfTrue="1" operator="notEqual">
      <formula>""</formula>
    </cfRule>
  </conditionalFormatting>
  <conditionalFormatting sqref="B93 B95:M96 O95:O96 O93:P93 F93:H93 J93">
    <cfRule type="cellIs" dxfId="285" priority="286" stopIfTrue="1" operator="greaterThan">
      <formula>0</formula>
    </cfRule>
  </conditionalFormatting>
  <conditionalFormatting sqref="O93:P93">
    <cfRule type="cellIs" dxfId="284" priority="285" stopIfTrue="1" operator="notEqual">
      <formula>""</formula>
    </cfRule>
  </conditionalFormatting>
  <conditionalFormatting sqref="O95">
    <cfRule type="cellIs" dxfId="283" priority="284" stopIfTrue="1" operator="notEqual">
      <formula>""</formula>
    </cfRule>
  </conditionalFormatting>
  <conditionalFormatting sqref="O96">
    <cfRule type="cellIs" dxfId="282" priority="283" stopIfTrue="1" operator="notEqual">
      <formula>""</formula>
    </cfRule>
  </conditionalFormatting>
  <conditionalFormatting sqref="O96">
    <cfRule type="cellIs" dxfId="281" priority="282" stopIfTrue="1" operator="notEqual">
      <formula>""</formula>
    </cfRule>
  </conditionalFormatting>
  <conditionalFormatting sqref="O96">
    <cfRule type="cellIs" dxfId="280" priority="281" stopIfTrue="1" operator="notEqual">
      <formula>""</formula>
    </cfRule>
  </conditionalFormatting>
  <conditionalFormatting sqref="O96">
    <cfRule type="cellIs" dxfId="279" priority="280" stopIfTrue="1" operator="notEqual">
      <formula>""</formula>
    </cfRule>
  </conditionalFormatting>
  <conditionalFormatting sqref="O96">
    <cfRule type="cellIs" dxfId="278" priority="279" stopIfTrue="1" operator="notEqual">
      <formula>""</formula>
    </cfRule>
  </conditionalFormatting>
  <conditionalFormatting sqref="B94">
    <cfRule type="cellIs" dxfId="277" priority="278" stopIfTrue="1" operator="notEqual">
      <formula>""</formula>
    </cfRule>
  </conditionalFormatting>
  <conditionalFormatting sqref="B94 O94">
    <cfRule type="cellIs" dxfId="276" priority="277" stopIfTrue="1" operator="greaterThan">
      <formula>0</formula>
    </cfRule>
  </conditionalFormatting>
  <conditionalFormatting sqref="O94">
    <cfRule type="cellIs" dxfId="275" priority="276" stopIfTrue="1" operator="notEqual">
      <formula>""</formula>
    </cfRule>
  </conditionalFormatting>
  <conditionalFormatting sqref="O94">
    <cfRule type="cellIs" dxfId="274" priority="275" stopIfTrue="1" operator="notEqual">
      <formula>""</formula>
    </cfRule>
  </conditionalFormatting>
  <conditionalFormatting sqref="O94">
    <cfRule type="cellIs" dxfId="273" priority="274" stopIfTrue="1" operator="notEqual">
      <formula>""</formula>
    </cfRule>
  </conditionalFormatting>
  <conditionalFormatting sqref="C93:E93">
    <cfRule type="cellIs" dxfId="272" priority="273" stopIfTrue="1" operator="greaterThan">
      <formula>0</formula>
    </cfRule>
  </conditionalFormatting>
  <conditionalFormatting sqref="I93">
    <cfRule type="cellIs" dxfId="271" priority="272" stopIfTrue="1" operator="greaterThan">
      <formula>0</formula>
    </cfRule>
  </conditionalFormatting>
  <conditionalFormatting sqref="K93:L93">
    <cfRule type="cellIs" dxfId="270" priority="271" stopIfTrue="1" operator="greaterThan">
      <formula>0</formula>
    </cfRule>
  </conditionalFormatting>
  <conditionalFormatting sqref="M93">
    <cfRule type="cellIs" dxfId="269" priority="270" stopIfTrue="1" operator="greaterThan">
      <formula>0</formula>
    </cfRule>
  </conditionalFormatting>
  <conditionalFormatting sqref="N93 N95:N96">
    <cfRule type="cellIs" dxfId="268" priority="269" stopIfTrue="1" operator="notEqual">
      <formula>""</formula>
    </cfRule>
  </conditionalFormatting>
  <conditionalFormatting sqref="N93 N95:N96">
    <cfRule type="cellIs" dxfId="267" priority="268" stopIfTrue="1" operator="greaterThan">
      <formula>0</formula>
    </cfRule>
  </conditionalFormatting>
  <conditionalFormatting sqref="N94">
    <cfRule type="cellIs" dxfId="266" priority="267" stopIfTrue="1" operator="notEqual">
      <formula>""</formula>
    </cfRule>
  </conditionalFormatting>
  <conditionalFormatting sqref="N94">
    <cfRule type="cellIs" dxfId="265" priority="266" stopIfTrue="1" operator="greaterThan">
      <formula>0</formula>
    </cfRule>
  </conditionalFormatting>
  <conditionalFormatting sqref="Q96">
    <cfRule type="cellIs" dxfId="264" priority="265" stopIfTrue="1" operator="notEqual">
      <formula>""</formula>
    </cfRule>
  </conditionalFormatting>
  <conditionalFormatting sqref="Q96">
    <cfRule type="cellIs" dxfId="263" priority="264" stopIfTrue="1" operator="greaterThan">
      <formula>0</formula>
    </cfRule>
  </conditionalFormatting>
  <conditionalFormatting sqref="Q95">
    <cfRule type="cellIs" dxfId="262" priority="263" stopIfTrue="1" operator="greaterThan">
      <formula>0</formula>
    </cfRule>
  </conditionalFormatting>
  <conditionalFormatting sqref="Q95">
    <cfRule type="cellIs" dxfId="261" priority="262" stopIfTrue="1" operator="notEqual">
      <formula>""</formula>
    </cfRule>
  </conditionalFormatting>
  <conditionalFormatting sqref="Q94">
    <cfRule type="cellIs" dxfId="260" priority="260" stopIfTrue="1" operator="notEqual">
      <formula>""</formula>
    </cfRule>
  </conditionalFormatting>
  <conditionalFormatting sqref="Q94">
    <cfRule type="cellIs" dxfId="259" priority="261" stopIfTrue="1" operator="greaterThan">
      <formula>0</formula>
    </cfRule>
  </conditionalFormatting>
  <conditionalFormatting sqref="Q93">
    <cfRule type="cellIs" dxfId="258" priority="258" stopIfTrue="1" operator="notEqual">
      <formula>""</formula>
    </cfRule>
  </conditionalFormatting>
  <conditionalFormatting sqref="Q93">
    <cfRule type="cellIs" dxfId="257" priority="259" stopIfTrue="1" operator="greaterThan">
      <formula>0</formula>
    </cfRule>
  </conditionalFormatting>
  <conditionalFormatting sqref="B132:M132">
    <cfRule type="cellIs" dxfId="256" priority="257" stopIfTrue="1" operator="notEqual">
      <formula>""</formula>
    </cfRule>
  </conditionalFormatting>
  <conditionalFormatting sqref="B132:M132 O132">
    <cfRule type="cellIs" dxfId="255" priority="256" stopIfTrue="1" operator="greaterThan">
      <formula>0</formula>
    </cfRule>
  </conditionalFormatting>
  <conditionalFormatting sqref="O132">
    <cfRule type="cellIs" dxfId="254" priority="255" stopIfTrue="1" operator="notEqual">
      <formula>""</formula>
    </cfRule>
  </conditionalFormatting>
  <conditionalFormatting sqref="O132">
    <cfRule type="cellIs" dxfId="253" priority="254" stopIfTrue="1" operator="notEqual">
      <formula>""</formula>
    </cfRule>
  </conditionalFormatting>
  <conditionalFormatting sqref="O132">
    <cfRule type="cellIs" dxfId="252" priority="253" stopIfTrue="1" operator="notEqual">
      <formula>""</formula>
    </cfRule>
  </conditionalFormatting>
  <conditionalFormatting sqref="N132">
    <cfRule type="cellIs" dxfId="251" priority="252" stopIfTrue="1" operator="notEqual">
      <formula>""</formula>
    </cfRule>
  </conditionalFormatting>
  <conditionalFormatting sqref="N132">
    <cfRule type="cellIs" dxfId="250" priority="251" stopIfTrue="1" operator="greaterThan">
      <formula>0</formula>
    </cfRule>
  </conditionalFormatting>
  <conditionalFormatting sqref="Q132">
    <cfRule type="cellIs" dxfId="249" priority="249" stopIfTrue="1" operator="notEqual">
      <formula>""</formula>
    </cfRule>
  </conditionalFormatting>
  <conditionalFormatting sqref="Q132">
    <cfRule type="cellIs" dxfId="248" priority="250" stopIfTrue="1" operator="greaterThan">
      <formula>0</formula>
    </cfRule>
  </conditionalFormatting>
  <conditionalFormatting sqref="C130:D130">
    <cfRule type="cellIs" dxfId="247" priority="248" stopIfTrue="1" operator="greaterThan">
      <formula>0</formula>
    </cfRule>
  </conditionalFormatting>
  <conditionalFormatting sqref="E130">
    <cfRule type="cellIs" dxfId="246" priority="247" stopIfTrue="1" operator="greaterThan">
      <formula>0</formula>
    </cfRule>
  </conditionalFormatting>
  <conditionalFormatting sqref="C94:M94">
    <cfRule type="cellIs" dxfId="245" priority="246" stopIfTrue="1" operator="notEqual">
      <formula>""</formula>
    </cfRule>
  </conditionalFormatting>
  <conditionalFormatting sqref="C94:M94">
    <cfRule type="cellIs" dxfId="244" priority="245" stopIfTrue="1" operator="greaterThan">
      <formula>0</formula>
    </cfRule>
  </conditionalFormatting>
  <conditionalFormatting sqref="B150:B151 D150:H151 J150:M151">
    <cfRule type="cellIs" dxfId="243" priority="244" stopIfTrue="1" operator="notEqual">
      <formula>""</formula>
    </cfRule>
  </conditionalFormatting>
  <conditionalFormatting sqref="B150:B151 D150:H151 J150:M151">
    <cfRule type="cellIs" dxfId="242" priority="243" stopIfTrue="1" operator="greaterThan">
      <formula>0</formula>
    </cfRule>
  </conditionalFormatting>
  <conditionalFormatting sqref="Q151">
    <cfRule type="cellIs" dxfId="241" priority="242" stopIfTrue="1" operator="notEqual">
      <formula>""</formula>
    </cfRule>
  </conditionalFormatting>
  <conditionalFormatting sqref="Q151">
    <cfRule type="cellIs" dxfId="240" priority="241" stopIfTrue="1" operator="greaterThan">
      <formula>0</formula>
    </cfRule>
  </conditionalFormatting>
  <conditionalFormatting sqref="B149 J149 D149:H149">
    <cfRule type="cellIs" dxfId="239" priority="240" stopIfTrue="1" operator="notEqual">
      <formula>""</formula>
    </cfRule>
  </conditionalFormatting>
  <conditionalFormatting sqref="B149 J149 D149:H149">
    <cfRule type="cellIs" dxfId="238" priority="239" stopIfTrue="1" operator="greaterThan">
      <formula>0</formula>
    </cfRule>
  </conditionalFormatting>
  <conditionalFormatting sqref="Q149">
    <cfRule type="cellIs" dxfId="237" priority="237" stopIfTrue="1" operator="notEqual">
      <formula>""</formula>
    </cfRule>
  </conditionalFormatting>
  <conditionalFormatting sqref="Q149">
    <cfRule type="cellIs" dxfId="236" priority="238" stopIfTrue="1" operator="greaterThan">
      <formula>0</formula>
    </cfRule>
  </conditionalFormatting>
  <conditionalFormatting sqref="P149">
    <cfRule type="cellIs" dxfId="235" priority="236" stopIfTrue="1" operator="notEqual">
      <formula>""</formula>
    </cfRule>
  </conditionalFormatting>
  <conditionalFormatting sqref="P149">
    <cfRule type="cellIs" dxfId="234" priority="235" stopIfTrue="1" operator="greaterThan">
      <formula>0</formula>
    </cfRule>
  </conditionalFormatting>
  <conditionalFormatting sqref="P150">
    <cfRule type="cellIs" dxfId="233" priority="234" stopIfTrue="1" operator="notEqual">
      <formula>""</formula>
    </cfRule>
  </conditionalFormatting>
  <conditionalFormatting sqref="P150">
    <cfRule type="cellIs" dxfId="232" priority="233" stopIfTrue="1" operator="greaterThan">
      <formula>0</formula>
    </cfRule>
  </conditionalFormatting>
  <conditionalFormatting sqref="P151">
    <cfRule type="cellIs" dxfId="231" priority="232" stopIfTrue="1" operator="notEqual">
      <formula>""</formula>
    </cfRule>
  </conditionalFormatting>
  <conditionalFormatting sqref="P151">
    <cfRule type="cellIs" dxfId="230" priority="231" stopIfTrue="1" operator="greaterThan">
      <formula>0</formula>
    </cfRule>
  </conditionalFormatting>
  <conditionalFormatting sqref="P148">
    <cfRule type="cellIs" dxfId="229" priority="230" stopIfTrue="1" operator="notEqual">
      <formula>""</formula>
    </cfRule>
  </conditionalFormatting>
  <conditionalFormatting sqref="P148">
    <cfRule type="cellIs" dxfId="228" priority="229" stopIfTrue="1" operator="greaterThan">
      <formula>0</formula>
    </cfRule>
  </conditionalFormatting>
  <conditionalFormatting sqref="O148:O151">
    <cfRule type="cellIs" dxfId="227" priority="228" stopIfTrue="1" operator="notEqual">
      <formula>""</formula>
    </cfRule>
  </conditionalFormatting>
  <conditionalFormatting sqref="O148:O151">
    <cfRule type="cellIs" dxfId="226" priority="227" stopIfTrue="1" operator="greaterThan">
      <formula>0</formula>
    </cfRule>
  </conditionalFormatting>
  <conditionalFormatting sqref="I150">
    <cfRule type="cellIs" dxfId="225" priority="226" stopIfTrue="1" operator="notEqual">
      <formula>""</formula>
    </cfRule>
  </conditionalFormatting>
  <conditionalFormatting sqref="I150">
    <cfRule type="cellIs" dxfId="224" priority="225" stopIfTrue="1" operator="greaterThan">
      <formula>0</formula>
    </cfRule>
  </conditionalFormatting>
  <conditionalFormatting sqref="I151">
    <cfRule type="cellIs" dxfId="223" priority="223" stopIfTrue="1" operator="greaterThan">
      <formula>0</formula>
    </cfRule>
  </conditionalFormatting>
  <conditionalFormatting sqref="I151">
    <cfRule type="cellIs" dxfId="222" priority="224" stopIfTrue="1" operator="notEqual">
      <formula>""</formula>
    </cfRule>
  </conditionalFormatting>
  <conditionalFormatting sqref="Q148">
    <cfRule type="cellIs" dxfId="221" priority="221" stopIfTrue="1" operator="notEqual">
      <formula>""</formula>
    </cfRule>
  </conditionalFormatting>
  <conditionalFormatting sqref="Q148">
    <cfRule type="cellIs" dxfId="220" priority="222" stopIfTrue="1" operator="greaterThan">
      <formula>0</formula>
    </cfRule>
  </conditionalFormatting>
  <conditionalFormatting sqref="Q150">
    <cfRule type="cellIs" dxfId="219" priority="220" stopIfTrue="1" operator="notEqual">
      <formula>""</formula>
    </cfRule>
  </conditionalFormatting>
  <conditionalFormatting sqref="Q150">
    <cfRule type="cellIs" dxfId="218" priority="219" stopIfTrue="1" operator="greaterThan">
      <formula>0</formula>
    </cfRule>
  </conditionalFormatting>
  <conditionalFormatting sqref="N148:N151">
    <cfRule type="cellIs" dxfId="217" priority="218" stopIfTrue="1" operator="notEqual">
      <formula>""</formula>
    </cfRule>
  </conditionalFormatting>
  <conditionalFormatting sqref="N148:N151">
    <cfRule type="cellIs" dxfId="216" priority="217" stopIfTrue="1" operator="greaterThan">
      <formula>0</formula>
    </cfRule>
  </conditionalFormatting>
  <conditionalFormatting sqref="B148:L148 F149:F151">
    <cfRule type="cellIs" dxfId="215" priority="216" stopIfTrue="1" operator="greaterThan">
      <formula>0</formula>
    </cfRule>
  </conditionalFormatting>
  <conditionalFormatting sqref="B148:L148 F149:F151">
    <cfRule type="cellIs" dxfId="214" priority="215" stopIfTrue="1" operator="greaterThan">
      <formula>0</formula>
    </cfRule>
  </conditionalFormatting>
  <conditionalFormatting sqref="M148">
    <cfRule type="cellIs" dxfId="213" priority="214" stopIfTrue="1" operator="greaterThan">
      <formula>0</formula>
    </cfRule>
  </conditionalFormatting>
  <conditionalFormatting sqref="M148">
    <cfRule type="cellIs" dxfId="212" priority="213" stopIfTrue="1" operator="greaterThan">
      <formula>0</formula>
    </cfRule>
  </conditionalFormatting>
  <conditionalFormatting sqref="J149">
    <cfRule type="cellIs" dxfId="211" priority="212" stopIfTrue="1" operator="notEqual">
      <formula>""</formula>
    </cfRule>
  </conditionalFormatting>
  <conditionalFormatting sqref="J149">
    <cfRule type="cellIs" dxfId="210" priority="211" stopIfTrue="1" operator="greaterThan">
      <formula>0</formula>
    </cfRule>
  </conditionalFormatting>
  <conditionalFormatting sqref="K149:L149">
    <cfRule type="cellIs" dxfId="209" priority="210" stopIfTrue="1" operator="greaterThan">
      <formula>0</formula>
    </cfRule>
  </conditionalFormatting>
  <conditionalFormatting sqref="K149:L149">
    <cfRule type="cellIs" dxfId="208" priority="209" stopIfTrue="1" operator="greaterThan">
      <formula>0</formula>
    </cfRule>
  </conditionalFormatting>
  <conditionalFormatting sqref="I149">
    <cfRule type="cellIs" dxfId="207" priority="208" stopIfTrue="1" operator="greaterThan">
      <formula>0</formula>
    </cfRule>
  </conditionalFormatting>
  <conditionalFormatting sqref="I149">
    <cfRule type="cellIs" dxfId="206" priority="207" stopIfTrue="1" operator="greaterThan">
      <formula>0</formula>
    </cfRule>
  </conditionalFormatting>
  <conditionalFormatting sqref="M149">
    <cfRule type="cellIs" dxfId="205" priority="206" stopIfTrue="1" operator="greaterThan">
      <formula>0</formula>
    </cfRule>
  </conditionalFormatting>
  <conditionalFormatting sqref="M149">
    <cfRule type="cellIs" dxfId="204" priority="205" stopIfTrue="1" operator="greaterThan">
      <formula>0</formula>
    </cfRule>
  </conditionalFormatting>
  <conditionalFormatting sqref="C149:C151">
    <cfRule type="cellIs" dxfId="203" priority="204" stopIfTrue="1" operator="greaterThan">
      <formula>0</formula>
    </cfRule>
  </conditionalFormatting>
  <conditionalFormatting sqref="C149:C151">
    <cfRule type="cellIs" dxfId="202" priority="203" stopIfTrue="1" operator="greaterThan">
      <formula>0</formula>
    </cfRule>
  </conditionalFormatting>
  <conditionalFormatting sqref="B170:B171 D170:H171 J170:M171 B168:K168">
    <cfRule type="cellIs" dxfId="201" priority="202" stopIfTrue="1" operator="notEqual">
      <formula>""</formula>
    </cfRule>
  </conditionalFormatting>
  <conditionalFormatting sqref="O171 B170:B171 D170:H171 J170:M171 B168:K168">
    <cfRule type="cellIs" dxfId="200" priority="201" stopIfTrue="1" operator="greaterThan">
      <formula>0</formula>
    </cfRule>
  </conditionalFormatting>
  <conditionalFormatting sqref="Q171 O171">
    <cfRule type="cellIs" dxfId="199" priority="200" stopIfTrue="1" operator="notEqual">
      <formula>""</formula>
    </cfRule>
  </conditionalFormatting>
  <conditionalFormatting sqref="Q171">
    <cfRule type="cellIs" dxfId="198" priority="199" stopIfTrue="1" operator="greaterThan">
      <formula>0</formula>
    </cfRule>
  </conditionalFormatting>
  <conditionalFormatting sqref="O171">
    <cfRule type="cellIs" dxfId="197" priority="198" stopIfTrue="1" operator="notEqual">
      <formula>""</formula>
    </cfRule>
  </conditionalFormatting>
  <conditionalFormatting sqref="O171">
    <cfRule type="cellIs" dxfId="196" priority="197" stopIfTrue="1" operator="notEqual">
      <formula>""</formula>
    </cfRule>
  </conditionalFormatting>
  <conditionalFormatting sqref="O171">
    <cfRule type="cellIs" dxfId="195" priority="196" stopIfTrue="1" operator="notEqual">
      <formula>""</formula>
    </cfRule>
  </conditionalFormatting>
  <conditionalFormatting sqref="O171">
    <cfRule type="cellIs" dxfId="194" priority="195" stopIfTrue="1" operator="notEqual">
      <formula>""</formula>
    </cfRule>
  </conditionalFormatting>
  <conditionalFormatting sqref="B169:H169 J169:M169">
    <cfRule type="cellIs" dxfId="193" priority="194" stopIfTrue="1" operator="notEqual">
      <formula>""</formula>
    </cfRule>
  </conditionalFormatting>
  <conditionalFormatting sqref="B169:H169 J169:M169 O169:O170">
    <cfRule type="cellIs" dxfId="192" priority="193" stopIfTrue="1" operator="greaterThan">
      <formula>0</formula>
    </cfRule>
  </conditionalFormatting>
  <conditionalFormatting sqref="O169:O170">
    <cfRule type="cellIs" dxfId="191" priority="192" stopIfTrue="1" operator="notEqual">
      <formula>""</formula>
    </cfRule>
  </conditionalFormatting>
  <conditionalFormatting sqref="Q169">
    <cfRule type="cellIs" dxfId="190" priority="188" stopIfTrue="1" operator="notEqual">
      <formula>""</formula>
    </cfRule>
  </conditionalFormatting>
  <conditionalFormatting sqref="O169:O170">
    <cfRule type="cellIs" dxfId="189" priority="191" stopIfTrue="1" operator="notEqual">
      <formula>""</formula>
    </cfRule>
  </conditionalFormatting>
  <conditionalFormatting sqref="O169:O170">
    <cfRule type="cellIs" dxfId="188" priority="190" stopIfTrue="1" operator="notEqual">
      <formula>""</formula>
    </cfRule>
  </conditionalFormatting>
  <conditionalFormatting sqref="Q169">
    <cfRule type="cellIs" dxfId="187" priority="189" stopIfTrue="1" operator="greaterThan">
      <formula>0</formula>
    </cfRule>
  </conditionalFormatting>
  <conditionalFormatting sqref="N170:N171">
    <cfRule type="cellIs" dxfId="186" priority="187" stopIfTrue="1" operator="notEqual">
      <formula>""</formula>
    </cfRule>
  </conditionalFormatting>
  <conditionalFormatting sqref="N170:N171">
    <cfRule type="cellIs" dxfId="185" priority="186" stopIfTrue="1" operator="greaterThan">
      <formula>0</formula>
    </cfRule>
  </conditionalFormatting>
  <conditionalFormatting sqref="L168">
    <cfRule type="cellIs" dxfId="184" priority="185" stopIfTrue="1" operator="notEqual">
      <formula>""</formula>
    </cfRule>
  </conditionalFormatting>
  <conditionalFormatting sqref="L168">
    <cfRule type="cellIs" dxfId="183" priority="184" stopIfTrue="1" operator="greaterThan">
      <formula>0</formula>
    </cfRule>
  </conditionalFormatting>
  <conditionalFormatting sqref="P169">
    <cfRule type="cellIs" dxfId="182" priority="183" stopIfTrue="1" operator="notEqual">
      <formula>""</formula>
    </cfRule>
  </conditionalFormatting>
  <conditionalFormatting sqref="P169">
    <cfRule type="cellIs" dxfId="181" priority="182" stopIfTrue="1" operator="greaterThan">
      <formula>0</formula>
    </cfRule>
  </conditionalFormatting>
  <conditionalFormatting sqref="P170">
    <cfRule type="cellIs" dxfId="180" priority="181" stopIfTrue="1" operator="notEqual">
      <formula>""</formula>
    </cfRule>
  </conditionalFormatting>
  <conditionalFormatting sqref="P170">
    <cfRule type="cellIs" dxfId="179" priority="180" stopIfTrue="1" operator="greaterThan">
      <formula>0</formula>
    </cfRule>
  </conditionalFormatting>
  <conditionalFormatting sqref="P171">
    <cfRule type="cellIs" dxfId="178" priority="179" stopIfTrue="1" operator="notEqual">
      <formula>""</formula>
    </cfRule>
  </conditionalFormatting>
  <conditionalFormatting sqref="P171">
    <cfRule type="cellIs" dxfId="177" priority="178" stopIfTrue="1" operator="greaterThan">
      <formula>0</formula>
    </cfRule>
  </conditionalFormatting>
  <conditionalFormatting sqref="P168">
    <cfRule type="cellIs" dxfId="176" priority="177" stopIfTrue="1" operator="notEqual">
      <formula>""</formula>
    </cfRule>
  </conditionalFormatting>
  <conditionalFormatting sqref="P168">
    <cfRule type="cellIs" dxfId="175" priority="176" stopIfTrue="1" operator="greaterThan">
      <formula>0</formula>
    </cfRule>
  </conditionalFormatting>
  <conditionalFormatting sqref="O168">
    <cfRule type="cellIs" dxfId="174" priority="175" stopIfTrue="1" operator="notEqual">
      <formula>""</formula>
    </cfRule>
  </conditionalFormatting>
  <conditionalFormatting sqref="O168">
    <cfRule type="cellIs" dxfId="173" priority="174" stopIfTrue="1" operator="greaterThan">
      <formula>0</formula>
    </cfRule>
  </conditionalFormatting>
  <conditionalFormatting sqref="C170">
    <cfRule type="cellIs" dxfId="172" priority="173" stopIfTrue="1" operator="notEqual">
      <formula>""</formula>
    </cfRule>
  </conditionalFormatting>
  <conditionalFormatting sqref="C170">
    <cfRule type="cellIs" dxfId="171" priority="172" stopIfTrue="1" operator="greaterThan">
      <formula>0</formula>
    </cfRule>
  </conditionalFormatting>
  <conditionalFormatting sqref="C171">
    <cfRule type="cellIs" dxfId="170" priority="171" stopIfTrue="1" operator="notEqual">
      <formula>""</formula>
    </cfRule>
  </conditionalFormatting>
  <conditionalFormatting sqref="C171">
    <cfRule type="cellIs" dxfId="169" priority="170" stopIfTrue="1" operator="greaterThan">
      <formula>0</formula>
    </cfRule>
  </conditionalFormatting>
  <conditionalFormatting sqref="I170">
    <cfRule type="cellIs" dxfId="168" priority="169" stopIfTrue="1" operator="notEqual">
      <formula>""</formula>
    </cfRule>
  </conditionalFormatting>
  <conditionalFormatting sqref="I170">
    <cfRule type="cellIs" dxfId="167" priority="168" stopIfTrue="1" operator="greaterThan">
      <formula>0</formula>
    </cfRule>
  </conditionalFormatting>
  <conditionalFormatting sqref="I169">
    <cfRule type="cellIs" dxfId="166" priority="167" stopIfTrue="1" operator="notEqual">
      <formula>""</formula>
    </cfRule>
  </conditionalFormatting>
  <conditionalFormatting sqref="I169">
    <cfRule type="cellIs" dxfId="165" priority="166" stopIfTrue="1" operator="greaterThan">
      <formula>0</formula>
    </cfRule>
  </conditionalFormatting>
  <conditionalFormatting sqref="M168">
    <cfRule type="cellIs" dxfId="164" priority="165" stopIfTrue="1" operator="notEqual">
      <formula>""</formula>
    </cfRule>
  </conditionalFormatting>
  <conditionalFormatting sqref="M168">
    <cfRule type="cellIs" dxfId="163" priority="164" stopIfTrue="1" operator="greaterThan">
      <formula>0</formula>
    </cfRule>
  </conditionalFormatting>
  <conditionalFormatting sqref="I171">
    <cfRule type="cellIs" dxfId="162" priority="162" stopIfTrue="1" operator="greaterThan">
      <formula>0</formula>
    </cfRule>
  </conditionalFormatting>
  <conditionalFormatting sqref="I171">
    <cfRule type="cellIs" dxfId="161" priority="163" stopIfTrue="1" operator="notEqual">
      <formula>""</formula>
    </cfRule>
  </conditionalFormatting>
  <conditionalFormatting sqref="Q168:Q171">
    <cfRule type="cellIs" dxfId="160" priority="160" stopIfTrue="1" operator="notEqual">
      <formula>""</formula>
    </cfRule>
  </conditionalFormatting>
  <conditionalFormatting sqref="Q168:Q171">
    <cfRule type="cellIs" dxfId="159" priority="161" stopIfTrue="1" operator="greaterThan">
      <formula>0</formula>
    </cfRule>
  </conditionalFormatting>
  <conditionalFormatting sqref="N169">
    <cfRule type="cellIs" dxfId="158" priority="159" stopIfTrue="1" operator="notEqual">
      <formula>""</formula>
    </cfRule>
  </conditionalFormatting>
  <conditionalFormatting sqref="N169">
    <cfRule type="cellIs" dxfId="157" priority="158" stopIfTrue="1" operator="greaterThan">
      <formula>0</formula>
    </cfRule>
  </conditionalFormatting>
  <conditionalFormatting sqref="Q170">
    <cfRule type="cellIs" dxfId="156" priority="157" stopIfTrue="1" operator="notEqual">
      <formula>""</formula>
    </cfRule>
  </conditionalFormatting>
  <conditionalFormatting sqref="Q170">
    <cfRule type="cellIs" dxfId="155" priority="156" stopIfTrue="1" operator="greaterThan">
      <formula>0</formula>
    </cfRule>
  </conditionalFormatting>
  <conditionalFormatting sqref="N168">
    <cfRule type="cellIs" dxfId="154" priority="155" stopIfTrue="1" operator="notEqual">
      <formula>""</formula>
    </cfRule>
  </conditionalFormatting>
  <conditionalFormatting sqref="N168">
    <cfRule type="cellIs" dxfId="153" priority="154" stopIfTrue="1" operator="greaterThan">
      <formula>0</formula>
    </cfRule>
  </conditionalFormatting>
  <conditionalFormatting sqref="B190:B191 D190:H191 J190:M191 B188:J188">
    <cfRule type="cellIs" dxfId="152" priority="153" stopIfTrue="1" operator="notEqual">
      <formula>""</formula>
    </cfRule>
  </conditionalFormatting>
  <conditionalFormatting sqref="O191 B190:B191 D190:H191 J190:M191 B188:J188">
    <cfRule type="cellIs" dxfId="151" priority="152" stopIfTrue="1" operator="greaterThan">
      <formula>0</formula>
    </cfRule>
  </conditionalFormatting>
  <conditionalFormatting sqref="Q191 O191">
    <cfRule type="cellIs" dxfId="150" priority="151" stopIfTrue="1" operator="notEqual">
      <formula>""</formula>
    </cfRule>
  </conditionalFormatting>
  <conditionalFormatting sqref="Q191">
    <cfRule type="cellIs" dxfId="149" priority="150" stopIfTrue="1" operator="greaterThan">
      <formula>0</formula>
    </cfRule>
  </conditionalFormatting>
  <conditionalFormatting sqref="O191">
    <cfRule type="cellIs" dxfId="148" priority="149" stopIfTrue="1" operator="notEqual">
      <formula>""</formula>
    </cfRule>
  </conditionalFormatting>
  <conditionalFormatting sqref="O191">
    <cfRule type="cellIs" dxfId="147" priority="148" stopIfTrue="1" operator="notEqual">
      <formula>""</formula>
    </cfRule>
  </conditionalFormatting>
  <conditionalFormatting sqref="O191">
    <cfRule type="cellIs" dxfId="146" priority="147" stopIfTrue="1" operator="notEqual">
      <formula>""</formula>
    </cfRule>
  </conditionalFormatting>
  <conditionalFormatting sqref="O191">
    <cfRule type="cellIs" dxfId="145" priority="146" stopIfTrue="1" operator="notEqual">
      <formula>""</formula>
    </cfRule>
  </conditionalFormatting>
  <conditionalFormatting sqref="B189:H189 J189 M189">
    <cfRule type="cellIs" dxfId="144" priority="145" stopIfTrue="1" operator="notEqual">
      <formula>""</formula>
    </cfRule>
  </conditionalFormatting>
  <conditionalFormatting sqref="B189:H189 J189 O189:O190 M189">
    <cfRule type="cellIs" dxfId="143" priority="144" stopIfTrue="1" operator="greaterThan">
      <formula>0</formula>
    </cfRule>
  </conditionalFormatting>
  <conditionalFormatting sqref="O189:O190">
    <cfRule type="cellIs" dxfId="142" priority="143" stopIfTrue="1" operator="notEqual">
      <formula>""</formula>
    </cfRule>
  </conditionalFormatting>
  <conditionalFormatting sqref="Q189">
    <cfRule type="cellIs" dxfId="141" priority="139" stopIfTrue="1" operator="notEqual">
      <formula>""</formula>
    </cfRule>
  </conditionalFormatting>
  <conditionalFormatting sqref="O189:O190">
    <cfRule type="cellIs" dxfId="140" priority="142" stopIfTrue="1" operator="notEqual">
      <formula>""</formula>
    </cfRule>
  </conditionalFormatting>
  <conditionalFormatting sqref="O189:O190">
    <cfRule type="cellIs" dxfId="139" priority="141" stopIfTrue="1" operator="notEqual">
      <formula>""</formula>
    </cfRule>
  </conditionalFormatting>
  <conditionalFormatting sqref="Q189">
    <cfRule type="cellIs" dxfId="138" priority="140" stopIfTrue="1" operator="greaterThan">
      <formula>0</formula>
    </cfRule>
  </conditionalFormatting>
  <conditionalFormatting sqref="P189">
    <cfRule type="cellIs" dxfId="137" priority="138" stopIfTrue="1" operator="notEqual">
      <formula>""</formula>
    </cfRule>
  </conditionalFormatting>
  <conditionalFormatting sqref="P189">
    <cfRule type="cellIs" dxfId="136" priority="137" stopIfTrue="1" operator="greaterThan">
      <formula>0</formula>
    </cfRule>
  </conditionalFormatting>
  <conditionalFormatting sqref="P190">
    <cfRule type="cellIs" dxfId="135" priority="136" stopIfTrue="1" operator="notEqual">
      <formula>""</formula>
    </cfRule>
  </conditionalFormatting>
  <conditionalFormatting sqref="P190">
    <cfRule type="cellIs" dxfId="134" priority="135" stopIfTrue="1" operator="greaterThan">
      <formula>0</formula>
    </cfRule>
  </conditionalFormatting>
  <conditionalFormatting sqref="P191">
    <cfRule type="cellIs" dxfId="133" priority="134" stopIfTrue="1" operator="notEqual">
      <formula>""</formula>
    </cfRule>
  </conditionalFormatting>
  <conditionalFormatting sqref="P191">
    <cfRule type="cellIs" dxfId="132" priority="133" stopIfTrue="1" operator="greaterThan">
      <formula>0</formula>
    </cfRule>
  </conditionalFormatting>
  <conditionalFormatting sqref="P188">
    <cfRule type="cellIs" dxfId="131" priority="132" stopIfTrue="1" operator="notEqual">
      <formula>""</formula>
    </cfRule>
  </conditionalFormatting>
  <conditionalFormatting sqref="P188">
    <cfRule type="cellIs" dxfId="130" priority="131" stopIfTrue="1" operator="greaterThan">
      <formula>0</formula>
    </cfRule>
  </conditionalFormatting>
  <conditionalFormatting sqref="O188">
    <cfRule type="cellIs" dxfId="129" priority="130" stopIfTrue="1" operator="notEqual">
      <formula>""</formula>
    </cfRule>
  </conditionalFormatting>
  <conditionalFormatting sqref="O188">
    <cfRule type="cellIs" dxfId="128" priority="129" stopIfTrue="1" operator="greaterThan">
      <formula>0</formula>
    </cfRule>
  </conditionalFormatting>
  <conditionalFormatting sqref="C190">
    <cfRule type="cellIs" dxfId="127" priority="128" stopIfTrue="1" operator="notEqual">
      <formula>""</formula>
    </cfRule>
  </conditionalFormatting>
  <conditionalFormatting sqref="C190">
    <cfRule type="cellIs" dxfId="126" priority="127" stopIfTrue="1" operator="greaterThan">
      <formula>0</formula>
    </cfRule>
  </conditionalFormatting>
  <conditionalFormatting sqref="C191">
    <cfRule type="cellIs" dxfId="125" priority="126" stopIfTrue="1" operator="notEqual">
      <formula>""</formula>
    </cfRule>
  </conditionalFormatting>
  <conditionalFormatting sqref="C191">
    <cfRule type="cellIs" dxfId="124" priority="125" stopIfTrue="1" operator="greaterThan">
      <formula>0</formula>
    </cfRule>
  </conditionalFormatting>
  <conditionalFormatting sqref="I190">
    <cfRule type="cellIs" dxfId="123" priority="124" stopIfTrue="1" operator="notEqual">
      <formula>""</formula>
    </cfRule>
  </conditionalFormatting>
  <conditionalFormatting sqref="I190">
    <cfRule type="cellIs" dxfId="122" priority="123" stopIfTrue="1" operator="greaterThan">
      <formula>0</formula>
    </cfRule>
  </conditionalFormatting>
  <conditionalFormatting sqref="M188">
    <cfRule type="cellIs" dxfId="121" priority="122" stopIfTrue="1" operator="notEqual">
      <formula>""</formula>
    </cfRule>
  </conditionalFormatting>
  <conditionalFormatting sqref="M188">
    <cfRule type="cellIs" dxfId="120" priority="121" stopIfTrue="1" operator="greaterThan">
      <formula>0</formula>
    </cfRule>
  </conditionalFormatting>
  <conditionalFormatting sqref="I191">
    <cfRule type="cellIs" dxfId="119" priority="119" stopIfTrue="1" operator="greaterThan">
      <formula>0</formula>
    </cfRule>
  </conditionalFormatting>
  <conditionalFormatting sqref="I191">
    <cfRule type="cellIs" dxfId="118" priority="120" stopIfTrue="1" operator="notEqual">
      <formula>""</formula>
    </cfRule>
  </conditionalFormatting>
  <conditionalFormatting sqref="Q188:Q191">
    <cfRule type="cellIs" dxfId="117" priority="117" stopIfTrue="1" operator="notEqual">
      <formula>""</formula>
    </cfRule>
  </conditionalFormatting>
  <conditionalFormatting sqref="Q188:Q191">
    <cfRule type="cellIs" dxfId="116" priority="118" stopIfTrue="1" operator="greaterThan">
      <formula>0</formula>
    </cfRule>
  </conditionalFormatting>
  <conditionalFormatting sqref="Q190">
    <cfRule type="cellIs" dxfId="115" priority="116" stopIfTrue="1" operator="notEqual">
      <formula>""</formula>
    </cfRule>
  </conditionalFormatting>
  <conditionalFormatting sqref="Q190">
    <cfRule type="cellIs" dxfId="114" priority="115" stopIfTrue="1" operator="greaterThan">
      <formula>0</formula>
    </cfRule>
  </conditionalFormatting>
  <conditionalFormatting sqref="N188:N191">
    <cfRule type="cellIs" dxfId="113" priority="114" stopIfTrue="1" operator="notEqual">
      <formula>""</formula>
    </cfRule>
  </conditionalFormatting>
  <conditionalFormatting sqref="N188:N191">
    <cfRule type="cellIs" dxfId="112" priority="113" stopIfTrue="1" operator="greaterThan">
      <formula>0</formula>
    </cfRule>
  </conditionalFormatting>
  <conditionalFormatting sqref="I189">
    <cfRule type="cellIs" dxfId="111" priority="112" stopIfTrue="1" operator="notEqual">
      <formula>""</formula>
    </cfRule>
  </conditionalFormatting>
  <conditionalFormatting sqref="I189">
    <cfRule type="cellIs" dxfId="110" priority="111" stopIfTrue="1" operator="greaterThan">
      <formula>0</formula>
    </cfRule>
  </conditionalFormatting>
  <conditionalFormatting sqref="K189">
    <cfRule type="cellIs" dxfId="109" priority="110" stopIfTrue="1" operator="notEqual">
      <formula>""</formula>
    </cfRule>
  </conditionalFormatting>
  <conditionalFormatting sqref="K189">
    <cfRule type="cellIs" dxfId="108" priority="109" stopIfTrue="1" operator="greaterThan">
      <formula>0</formula>
    </cfRule>
  </conditionalFormatting>
  <conditionalFormatting sqref="L189">
    <cfRule type="cellIs" dxfId="107" priority="108" stopIfTrue="1" operator="notEqual">
      <formula>""</formula>
    </cfRule>
  </conditionalFormatting>
  <conditionalFormatting sqref="L189">
    <cfRule type="cellIs" dxfId="106" priority="107" stopIfTrue="1" operator="greaterThan">
      <formula>0</formula>
    </cfRule>
  </conditionalFormatting>
  <conditionalFormatting sqref="K188:L188">
    <cfRule type="cellIs" dxfId="105" priority="106" stopIfTrue="1" operator="greaterThan">
      <formula>0</formula>
    </cfRule>
  </conditionalFormatting>
  <conditionalFormatting sqref="K188:L188">
    <cfRule type="cellIs" dxfId="104" priority="105" stopIfTrue="1" operator="greaterThan">
      <formula>0</formula>
    </cfRule>
  </conditionalFormatting>
  <conditionalFormatting sqref="B208:K208 M208 B210:B211 D210:H211 J210:M211">
    <cfRule type="cellIs" dxfId="103" priority="104" stopIfTrue="1" operator="notEqual">
      <formula>""</formula>
    </cfRule>
  </conditionalFormatting>
  <conditionalFormatting sqref="B208:K208 M208 B210:B211 D210:H211 J210:M211 O210:O211">
    <cfRule type="cellIs" dxfId="102" priority="103" stopIfTrue="1" operator="greaterThan">
      <formula>0</formula>
    </cfRule>
  </conditionalFormatting>
  <conditionalFormatting sqref="O210:O211">
    <cfRule type="cellIs" dxfId="101" priority="102" stopIfTrue="1" operator="notEqual">
      <formula>""</formula>
    </cfRule>
  </conditionalFormatting>
  <conditionalFormatting sqref="Q211 O211">
    <cfRule type="cellIs" dxfId="100" priority="101" stopIfTrue="1" operator="notEqual">
      <formula>""</formula>
    </cfRule>
  </conditionalFormatting>
  <conditionalFormatting sqref="Q211">
    <cfRule type="cellIs" dxfId="99" priority="100" stopIfTrue="1" operator="greaterThan">
      <formula>0</formula>
    </cfRule>
  </conditionalFormatting>
  <conditionalFormatting sqref="O211">
    <cfRule type="cellIs" dxfId="98" priority="99" stopIfTrue="1" operator="notEqual">
      <formula>""</formula>
    </cfRule>
  </conditionalFormatting>
  <conditionalFormatting sqref="O211">
    <cfRule type="cellIs" dxfId="97" priority="98" stopIfTrue="1" operator="notEqual">
      <formula>""</formula>
    </cfRule>
  </conditionalFormatting>
  <conditionalFormatting sqref="O211">
    <cfRule type="cellIs" dxfId="96" priority="97" stopIfTrue="1" operator="notEqual">
      <formula>""</formula>
    </cfRule>
  </conditionalFormatting>
  <conditionalFormatting sqref="O211">
    <cfRule type="cellIs" dxfId="95" priority="96" stopIfTrue="1" operator="notEqual">
      <formula>""</formula>
    </cfRule>
  </conditionalFormatting>
  <conditionalFormatting sqref="Q210">
    <cfRule type="cellIs" dxfId="94" priority="95" stopIfTrue="1" operator="greaterThan">
      <formula>0</formula>
    </cfRule>
  </conditionalFormatting>
  <conditionalFormatting sqref="Q210">
    <cfRule type="cellIs" dxfId="93" priority="94" stopIfTrue="1" operator="notEqual">
      <formula>""</formula>
    </cfRule>
  </conditionalFormatting>
  <conditionalFormatting sqref="B209:M209">
    <cfRule type="cellIs" dxfId="92" priority="93" stopIfTrue="1" operator="notEqual">
      <formula>""</formula>
    </cfRule>
  </conditionalFormatting>
  <conditionalFormatting sqref="B209:M209 O209">
    <cfRule type="cellIs" dxfId="91" priority="92" stopIfTrue="1" operator="greaterThan">
      <formula>0</formula>
    </cfRule>
  </conditionalFormatting>
  <conditionalFormatting sqref="O209">
    <cfRule type="cellIs" dxfId="90" priority="91" stopIfTrue="1" operator="notEqual">
      <formula>""</formula>
    </cfRule>
  </conditionalFormatting>
  <conditionalFormatting sqref="Q209">
    <cfRule type="cellIs" dxfId="89" priority="87" stopIfTrue="1" operator="notEqual">
      <formula>""</formula>
    </cfRule>
  </conditionalFormatting>
  <conditionalFormatting sqref="O209">
    <cfRule type="cellIs" dxfId="88" priority="90" stopIfTrue="1" operator="notEqual">
      <formula>""</formula>
    </cfRule>
  </conditionalFormatting>
  <conditionalFormatting sqref="O209">
    <cfRule type="cellIs" dxfId="87" priority="89" stopIfTrue="1" operator="notEqual">
      <formula>""</formula>
    </cfRule>
  </conditionalFormatting>
  <conditionalFormatting sqref="Q209">
    <cfRule type="cellIs" dxfId="86" priority="88" stopIfTrue="1" operator="greaterThan">
      <formula>0</formula>
    </cfRule>
  </conditionalFormatting>
  <conditionalFormatting sqref="Q208">
    <cfRule type="cellIs" dxfId="85" priority="85" stopIfTrue="1" operator="notEqual">
      <formula>""</formula>
    </cfRule>
  </conditionalFormatting>
  <conditionalFormatting sqref="Q208">
    <cfRule type="cellIs" dxfId="84" priority="86" stopIfTrue="1" operator="greaterThan">
      <formula>0</formula>
    </cfRule>
  </conditionalFormatting>
  <conditionalFormatting sqref="N208:N211">
    <cfRule type="cellIs" dxfId="83" priority="84" stopIfTrue="1" operator="notEqual">
      <formula>""</formula>
    </cfRule>
  </conditionalFormatting>
  <conditionalFormatting sqref="N208:N211">
    <cfRule type="cellIs" dxfId="82" priority="83" stopIfTrue="1" operator="greaterThan">
      <formula>0</formula>
    </cfRule>
  </conditionalFormatting>
  <conditionalFormatting sqref="N209:N210">
    <cfRule type="cellIs" dxfId="81" priority="82" stopIfTrue="1" operator="notEqual">
      <formula>""</formula>
    </cfRule>
  </conditionalFormatting>
  <conditionalFormatting sqref="N209:N210">
    <cfRule type="cellIs" dxfId="80" priority="81" stopIfTrue="1" operator="greaterThan">
      <formula>0</formula>
    </cfRule>
  </conditionalFormatting>
  <conditionalFormatting sqref="L208">
    <cfRule type="cellIs" dxfId="79" priority="80" stopIfTrue="1" operator="notEqual">
      <formula>""</formula>
    </cfRule>
  </conditionalFormatting>
  <conditionalFormatting sqref="L208">
    <cfRule type="cellIs" dxfId="78" priority="79" stopIfTrue="1" operator="greaterThan">
      <formula>0</formula>
    </cfRule>
  </conditionalFormatting>
  <conditionalFormatting sqref="P209">
    <cfRule type="cellIs" dxfId="77" priority="78" stopIfTrue="1" operator="notEqual">
      <formula>""</formula>
    </cfRule>
  </conditionalFormatting>
  <conditionalFormatting sqref="P209">
    <cfRule type="cellIs" dxfId="76" priority="77" stopIfTrue="1" operator="greaterThan">
      <formula>0</formula>
    </cfRule>
  </conditionalFormatting>
  <conditionalFormatting sqref="P210">
    <cfRule type="cellIs" dxfId="75" priority="76" stopIfTrue="1" operator="notEqual">
      <formula>""</formula>
    </cfRule>
  </conditionalFormatting>
  <conditionalFormatting sqref="P210">
    <cfRule type="cellIs" dxfId="74" priority="75" stopIfTrue="1" operator="greaterThan">
      <formula>0</formula>
    </cfRule>
  </conditionalFormatting>
  <conditionalFormatting sqref="P211">
    <cfRule type="cellIs" dxfId="73" priority="74" stopIfTrue="1" operator="notEqual">
      <formula>""</formula>
    </cfRule>
  </conditionalFormatting>
  <conditionalFormatting sqref="P211">
    <cfRule type="cellIs" dxfId="72" priority="73" stopIfTrue="1" operator="greaterThan">
      <formula>0</formula>
    </cfRule>
  </conditionalFormatting>
  <conditionalFormatting sqref="P208">
    <cfRule type="cellIs" dxfId="71" priority="72" stopIfTrue="1" operator="notEqual">
      <formula>""</formula>
    </cfRule>
  </conditionalFormatting>
  <conditionalFormatting sqref="P208">
    <cfRule type="cellIs" dxfId="70" priority="71" stopIfTrue="1" operator="greaterThan">
      <formula>0</formula>
    </cfRule>
  </conditionalFormatting>
  <conditionalFormatting sqref="O208">
    <cfRule type="cellIs" dxfId="69" priority="70" stopIfTrue="1" operator="notEqual">
      <formula>""</formula>
    </cfRule>
  </conditionalFormatting>
  <conditionalFormatting sqref="O208">
    <cfRule type="cellIs" dxfId="68" priority="69" stopIfTrue="1" operator="greaterThan">
      <formula>0</formula>
    </cfRule>
  </conditionalFormatting>
  <conditionalFormatting sqref="C210">
    <cfRule type="cellIs" dxfId="67" priority="68" stopIfTrue="1" operator="notEqual">
      <formula>""</formula>
    </cfRule>
  </conditionalFormatting>
  <conditionalFormatting sqref="C210">
    <cfRule type="cellIs" dxfId="66" priority="67" stopIfTrue="1" operator="greaterThan">
      <formula>0</formula>
    </cfRule>
  </conditionalFormatting>
  <conditionalFormatting sqref="C211">
    <cfRule type="cellIs" dxfId="65" priority="66" stopIfTrue="1" operator="notEqual">
      <formula>""</formula>
    </cfRule>
  </conditionalFormatting>
  <conditionalFormatting sqref="C211">
    <cfRule type="cellIs" dxfId="64" priority="65" stopIfTrue="1" operator="greaterThan">
      <formula>0</formula>
    </cfRule>
  </conditionalFormatting>
  <conditionalFormatting sqref="I210">
    <cfRule type="cellIs" dxfId="63" priority="64" stopIfTrue="1" operator="notEqual">
      <formula>""</formula>
    </cfRule>
  </conditionalFormatting>
  <conditionalFormatting sqref="I210">
    <cfRule type="cellIs" dxfId="62" priority="63" stopIfTrue="1" operator="greaterThan">
      <formula>0</formula>
    </cfRule>
  </conditionalFormatting>
  <conditionalFormatting sqref="I211">
    <cfRule type="cellIs" dxfId="61" priority="62" stopIfTrue="1" operator="notEqual">
      <formula>""</formula>
    </cfRule>
  </conditionalFormatting>
  <conditionalFormatting sqref="I211">
    <cfRule type="cellIs" dxfId="60" priority="61" stopIfTrue="1" operator="greaterThan">
      <formula>0</formula>
    </cfRule>
  </conditionalFormatting>
  <conditionalFormatting sqref="B230:B231 D230:H231 J230:M231 B228:K228 M228">
    <cfRule type="cellIs" dxfId="59" priority="60" stopIfTrue="1" operator="notEqual">
      <formula>""</formula>
    </cfRule>
  </conditionalFormatting>
  <conditionalFormatting sqref="O230:O231 B230:B231 D230:H231 J230:M231 B228:K228 M228">
    <cfRule type="cellIs" dxfId="58" priority="59" stopIfTrue="1" operator="greaterThan">
      <formula>0</formula>
    </cfRule>
  </conditionalFormatting>
  <conditionalFormatting sqref="O230">
    <cfRule type="cellIs" dxfId="57" priority="58" stopIfTrue="1" operator="notEqual">
      <formula>""</formula>
    </cfRule>
  </conditionalFormatting>
  <conditionalFormatting sqref="Q231 O231">
    <cfRule type="cellIs" dxfId="56" priority="57" stopIfTrue="1" operator="notEqual">
      <formula>""</formula>
    </cfRule>
  </conditionalFormatting>
  <conditionalFormatting sqref="Q231">
    <cfRule type="cellIs" dxfId="55" priority="56" stopIfTrue="1" operator="greaterThan">
      <formula>0</formula>
    </cfRule>
  </conditionalFormatting>
  <conditionalFormatting sqref="O231">
    <cfRule type="cellIs" dxfId="54" priority="55" stopIfTrue="1" operator="notEqual">
      <formula>""</formula>
    </cfRule>
  </conditionalFormatting>
  <conditionalFormatting sqref="O231">
    <cfRule type="cellIs" dxfId="53" priority="54" stopIfTrue="1" operator="notEqual">
      <formula>""</formula>
    </cfRule>
  </conditionalFormatting>
  <conditionalFormatting sqref="O231">
    <cfRule type="cellIs" dxfId="52" priority="53" stopIfTrue="1" operator="notEqual">
      <formula>""</formula>
    </cfRule>
  </conditionalFormatting>
  <conditionalFormatting sqref="O231">
    <cfRule type="cellIs" dxfId="51" priority="52" stopIfTrue="1" operator="notEqual">
      <formula>""</formula>
    </cfRule>
  </conditionalFormatting>
  <conditionalFormatting sqref="Q230">
    <cfRule type="cellIs" dxfId="50" priority="51" stopIfTrue="1" operator="greaterThan">
      <formula>0</formula>
    </cfRule>
  </conditionalFormatting>
  <conditionalFormatting sqref="Q230">
    <cfRule type="cellIs" dxfId="49" priority="50" stopIfTrue="1" operator="notEqual">
      <formula>""</formula>
    </cfRule>
  </conditionalFormatting>
  <conditionalFormatting sqref="B229:H229 J229:M229">
    <cfRule type="cellIs" dxfId="48" priority="49" stopIfTrue="1" operator="notEqual">
      <formula>""</formula>
    </cfRule>
  </conditionalFormatting>
  <conditionalFormatting sqref="B229:H229 O229 J229:M229">
    <cfRule type="cellIs" dxfId="47" priority="48" stopIfTrue="1" operator="greaterThan">
      <formula>0</formula>
    </cfRule>
  </conditionalFormatting>
  <conditionalFormatting sqref="O229">
    <cfRule type="cellIs" dxfId="46" priority="47" stopIfTrue="1" operator="notEqual">
      <formula>""</formula>
    </cfRule>
  </conditionalFormatting>
  <conditionalFormatting sqref="Q229">
    <cfRule type="cellIs" dxfId="45" priority="43" stopIfTrue="1" operator="notEqual">
      <formula>""</formula>
    </cfRule>
  </conditionalFormatting>
  <conditionalFormatting sqref="O229">
    <cfRule type="cellIs" dxfId="44" priority="46" stopIfTrue="1" operator="notEqual">
      <formula>""</formula>
    </cfRule>
  </conditionalFormatting>
  <conditionalFormatting sqref="O229">
    <cfRule type="cellIs" dxfId="43" priority="45" stopIfTrue="1" operator="notEqual">
      <formula>""</formula>
    </cfRule>
  </conditionalFormatting>
  <conditionalFormatting sqref="Q229">
    <cfRule type="cellIs" dxfId="42" priority="44" stopIfTrue="1" operator="greaterThan">
      <formula>0</formula>
    </cfRule>
  </conditionalFormatting>
  <conditionalFormatting sqref="Q228">
    <cfRule type="cellIs" dxfId="41" priority="41" stopIfTrue="1" operator="notEqual">
      <formula>""</formula>
    </cfRule>
  </conditionalFormatting>
  <conditionalFormatting sqref="Q228">
    <cfRule type="cellIs" dxfId="40" priority="42" stopIfTrue="1" operator="greaterThan">
      <formula>0</formula>
    </cfRule>
  </conditionalFormatting>
  <conditionalFormatting sqref="N228:N231">
    <cfRule type="cellIs" dxfId="39" priority="40" stopIfTrue="1" operator="notEqual">
      <formula>""</formula>
    </cfRule>
  </conditionalFormatting>
  <conditionalFormatting sqref="N228:N231">
    <cfRule type="cellIs" dxfId="38" priority="39" stopIfTrue="1" operator="greaterThan">
      <formula>0</formula>
    </cfRule>
  </conditionalFormatting>
  <conditionalFormatting sqref="N229">
    <cfRule type="cellIs" dxfId="37" priority="38" stopIfTrue="1" operator="notEqual">
      <formula>""</formula>
    </cfRule>
  </conditionalFormatting>
  <conditionalFormatting sqref="N229">
    <cfRule type="cellIs" dxfId="36" priority="37" stopIfTrue="1" operator="greaterThan">
      <formula>0</formula>
    </cfRule>
  </conditionalFormatting>
  <conditionalFormatting sqref="L228">
    <cfRule type="cellIs" dxfId="35" priority="36" stopIfTrue="1" operator="notEqual">
      <formula>""</formula>
    </cfRule>
  </conditionalFormatting>
  <conditionalFormatting sqref="L228">
    <cfRule type="cellIs" dxfId="34" priority="35" stopIfTrue="1" operator="greaterThan">
      <formula>0</formula>
    </cfRule>
  </conditionalFormatting>
  <conditionalFormatting sqref="P229">
    <cfRule type="cellIs" dxfId="33" priority="34" stopIfTrue="1" operator="notEqual">
      <formula>""</formula>
    </cfRule>
  </conditionalFormatting>
  <conditionalFormatting sqref="P229">
    <cfRule type="cellIs" dxfId="32" priority="33" stopIfTrue="1" operator="greaterThan">
      <formula>0</formula>
    </cfRule>
  </conditionalFormatting>
  <conditionalFormatting sqref="P230">
    <cfRule type="cellIs" dxfId="31" priority="32" stopIfTrue="1" operator="notEqual">
      <formula>""</formula>
    </cfRule>
  </conditionalFormatting>
  <conditionalFormatting sqref="P230">
    <cfRule type="cellIs" dxfId="30" priority="31" stopIfTrue="1" operator="greaterThan">
      <formula>0</formula>
    </cfRule>
  </conditionalFormatting>
  <conditionalFormatting sqref="P231">
    <cfRule type="cellIs" dxfId="29" priority="30" stopIfTrue="1" operator="notEqual">
      <formula>""</formula>
    </cfRule>
  </conditionalFormatting>
  <conditionalFormatting sqref="P231">
    <cfRule type="cellIs" dxfId="28" priority="29" stopIfTrue="1" operator="greaterThan">
      <formula>0</formula>
    </cfRule>
  </conditionalFormatting>
  <conditionalFormatting sqref="P228">
    <cfRule type="cellIs" dxfId="27" priority="28" stopIfTrue="1" operator="notEqual">
      <formula>""</formula>
    </cfRule>
  </conditionalFormatting>
  <conditionalFormatting sqref="P228">
    <cfRule type="cellIs" dxfId="26" priority="27" stopIfTrue="1" operator="greaterThan">
      <formula>0</formula>
    </cfRule>
  </conditionalFormatting>
  <conditionalFormatting sqref="O228">
    <cfRule type="cellIs" dxfId="25" priority="26" stopIfTrue="1" operator="notEqual">
      <formula>""</formula>
    </cfRule>
  </conditionalFormatting>
  <conditionalFormatting sqref="O228">
    <cfRule type="cellIs" dxfId="24" priority="25" stopIfTrue="1" operator="greaterThan">
      <formula>0</formula>
    </cfRule>
  </conditionalFormatting>
  <conditionalFormatting sqref="C230">
    <cfRule type="cellIs" dxfId="23" priority="24" stopIfTrue="1" operator="notEqual">
      <formula>""</formula>
    </cfRule>
  </conditionalFormatting>
  <conditionalFormatting sqref="C230">
    <cfRule type="cellIs" dxfId="22" priority="23" stopIfTrue="1" operator="greaterThan">
      <formula>0</formula>
    </cfRule>
  </conditionalFormatting>
  <conditionalFormatting sqref="I231">
    <cfRule type="cellIs" dxfId="21" priority="20" stopIfTrue="1" operator="notEqual">
      <formula>""</formula>
    </cfRule>
  </conditionalFormatting>
  <conditionalFormatting sqref="I231">
    <cfRule type="cellIs" dxfId="20" priority="19" stopIfTrue="1" operator="greaterThan">
      <formula>0</formula>
    </cfRule>
  </conditionalFormatting>
  <conditionalFormatting sqref="C231">
    <cfRule type="cellIs" dxfId="19" priority="22" stopIfTrue="1" operator="notEqual">
      <formula>""</formula>
    </cfRule>
  </conditionalFormatting>
  <conditionalFormatting sqref="C231">
    <cfRule type="cellIs" dxfId="18" priority="21" stopIfTrue="1" operator="greaterThan">
      <formula>0</formula>
    </cfRule>
  </conditionalFormatting>
  <conditionalFormatting sqref="I230:I231">
    <cfRule type="cellIs" dxfId="17" priority="18" stopIfTrue="1" operator="notEqual">
      <formula>""</formula>
    </cfRule>
  </conditionalFormatting>
  <conditionalFormatting sqref="I230:I231">
    <cfRule type="cellIs" dxfId="16" priority="17" stopIfTrue="1" operator="greaterThan">
      <formula>0</formula>
    </cfRule>
  </conditionalFormatting>
  <conditionalFormatting sqref="I229">
    <cfRule type="cellIs" dxfId="15" priority="16" stopIfTrue="1" operator="notEqual">
      <formula>""</formula>
    </cfRule>
  </conditionalFormatting>
  <conditionalFormatting sqref="I229">
    <cfRule type="cellIs" dxfId="14" priority="15" stopIfTrue="1" operator="greaterThan">
      <formula>0</formula>
    </cfRule>
  </conditionalFormatting>
  <conditionalFormatting sqref="B228:C228">
    <cfRule type="cellIs" dxfId="13" priority="14" stopIfTrue="1" operator="greaterThan">
      <formula>0</formula>
    </cfRule>
  </conditionalFormatting>
  <conditionalFormatting sqref="B228:C228">
    <cfRule type="cellIs" dxfId="12" priority="13" stopIfTrue="1" operator="greaterThan">
      <formula>0</formula>
    </cfRule>
  </conditionalFormatting>
  <conditionalFormatting sqref="K228:N228">
    <cfRule type="cellIs" dxfId="11" priority="12" stopIfTrue="1" operator="greaterThan">
      <formula>0</formula>
    </cfRule>
  </conditionalFormatting>
  <conditionalFormatting sqref="K228:L228">
    <cfRule type="cellIs" dxfId="10" priority="11" stopIfTrue="1" operator="greaterThan">
      <formula>0</formula>
    </cfRule>
  </conditionalFormatting>
  <conditionalFormatting sqref="N228">
    <cfRule type="cellIs" dxfId="9" priority="10" stopIfTrue="1" operator="greaterThan">
      <formula>0</formula>
    </cfRule>
  </conditionalFormatting>
  <conditionalFormatting sqref="N228">
    <cfRule type="cellIs" dxfId="8" priority="9" stopIfTrue="1" operator="greaterThan">
      <formula>0</formula>
    </cfRule>
  </conditionalFormatting>
  <conditionalFormatting sqref="N228">
    <cfRule type="cellIs" dxfId="7" priority="8" stopIfTrue="1" operator="greaterThan">
      <formula>0</formula>
    </cfRule>
  </conditionalFormatting>
  <conditionalFormatting sqref="N228">
    <cfRule type="cellIs" dxfId="6" priority="7" stopIfTrue="1" operator="greaterThan">
      <formula>0</formula>
    </cfRule>
  </conditionalFormatting>
  <conditionalFormatting sqref="K230:L230">
    <cfRule type="cellIs" dxfId="5" priority="6" stopIfTrue="1" operator="greaterThan">
      <formula>0</formula>
    </cfRule>
  </conditionalFormatting>
  <conditionalFormatting sqref="K230:L230">
    <cfRule type="cellIs" dxfId="4" priority="5" stopIfTrue="1" operator="greaterThan">
      <formula>0</formula>
    </cfRule>
  </conditionalFormatting>
  <conditionalFormatting sqref="K230:L230">
    <cfRule type="cellIs" dxfId="3" priority="4" stopIfTrue="1" operator="greaterThan">
      <formula>0</formula>
    </cfRule>
  </conditionalFormatting>
  <conditionalFormatting sqref="K230:L230">
    <cfRule type="cellIs" dxfId="2" priority="3" stopIfTrue="1" operator="greaterThan">
      <formula>0</formula>
    </cfRule>
  </conditionalFormatting>
  <conditionalFormatting sqref="K230:L230">
    <cfRule type="cellIs" dxfId="1" priority="2" stopIfTrue="1" operator="greaterThan">
      <formula>0</formula>
    </cfRule>
  </conditionalFormatting>
  <conditionalFormatting sqref="K230:L230">
    <cfRule type="cellIs" dxfId="0" priority="1" stopIfTrue="1" operator="greaterThan">
      <formula>0</formula>
    </cfRule>
  </conditionalFormatting>
  <printOptions horizontalCentered="1"/>
  <pageMargins left="0.23622047244094491" right="0.23622047244094491" top="0.74803149606299213" bottom="0.74803149606299213" header="0.31496062992125984" footer="0.31496062992125984"/>
  <pageSetup scale="36" orientation="landscape" r:id="rId1"/>
  <rowBreaks count="6" manualBreakCount="6">
    <brk id="26" max="16383" man="1"/>
    <brk id="66" max="16383" man="1"/>
    <brk id="105" max="16383" man="1"/>
    <brk id="142" max="16383" man="1"/>
    <brk id="182" min="1" max="17" man="1"/>
    <brk id="222"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43"/>
  <sheetViews>
    <sheetView tabSelected="1" view="pageBreakPreview" zoomScale="90" zoomScaleNormal="87" zoomScaleSheetLayoutView="90" workbookViewId="0">
      <selection activeCell="J118" sqref="J118"/>
    </sheetView>
  </sheetViews>
  <sheetFormatPr baseColWidth="10" defaultColWidth="11.42578125" defaultRowHeight="15" x14ac:dyDescent="0.25"/>
  <cols>
    <col min="1" max="1" width="11.42578125" style="176"/>
    <col min="2" max="2" width="11.42578125" style="176" customWidth="1"/>
    <col min="3" max="3" width="12" style="176" customWidth="1"/>
    <col min="4" max="4" width="44.140625" style="176" customWidth="1"/>
    <col min="5" max="5" width="18.85546875" style="176" customWidth="1"/>
    <col min="6" max="6" width="10.7109375" style="176" customWidth="1"/>
    <col min="7" max="7" width="11.42578125" style="176"/>
    <col min="8" max="8" width="13.5703125" style="176" customWidth="1"/>
    <col min="9" max="9" width="4.7109375" style="176" customWidth="1"/>
    <col min="10" max="10" width="47.42578125" style="176" customWidth="1"/>
    <col min="11" max="11" width="11.42578125" style="176"/>
    <col min="12" max="12" width="22.85546875" style="176" customWidth="1"/>
    <col min="13" max="16384" width="11.42578125" style="176"/>
  </cols>
  <sheetData>
    <row r="2" spans="2:15" ht="15" customHeight="1" x14ac:dyDescent="0.25">
      <c r="B2" s="568" t="s">
        <v>0</v>
      </c>
      <c r="C2" s="568"/>
      <c r="D2" s="568"/>
      <c r="E2" s="568"/>
    </row>
    <row r="3" spans="2:15" ht="15" customHeight="1" x14ac:dyDescent="0.25">
      <c r="B3" s="568" t="s">
        <v>431</v>
      </c>
      <c r="C3" s="568"/>
      <c r="D3" s="568"/>
      <c r="E3" s="568"/>
    </row>
    <row r="4" spans="2:15" ht="15.75" x14ac:dyDescent="0.25">
      <c r="D4" s="177"/>
      <c r="E4" s="178"/>
    </row>
    <row r="5" spans="2:15" ht="15" customHeight="1" x14ac:dyDescent="0.25">
      <c r="B5" s="568" t="s">
        <v>432</v>
      </c>
      <c r="C5" s="568"/>
      <c r="D5" s="568"/>
      <c r="E5" s="568"/>
    </row>
    <row r="6" spans="2:15" x14ac:dyDescent="0.25">
      <c r="D6" s="178"/>
      <c r="E6" s="178"/>
      <c r="I6" s="560"/>
      <c r="J6" s="560"/>
    </row>
    <row r="7" spans="2:15" x14ac:dyDescent="0.25">
      <c r="B7" s="561"/>
      <c r="C7" s="561"/>
      <c r="D7" s="180" t="s">
        <v>433</v>
      </c>
      <c r="E7" s="179" t="s">
        <v>46</v>
      </c>
      <c r="F7" s="181"/>
    </row>
    <row r="8" spans="2:15" ht="47.25" customHeight="1" x14ac:dyDescent="0.25">
      <c r="B8" s="561" t="s">
        <v>434</v>
      </c>
      <c r="C8" s="561"/>
      <c r="D8" s="182">
        <f>+PO</f>
        <v>4632514805</v>
      </c>
      <c r="E8" s="183">
        <f>D8/[4]Requisitos!H2</f>
        <v>7520.3162418831171</v>
      </c>
      <c r="F8" s="184"/>
      <c r="J8" s="41"/>
      <c r="K8" s="41"/>
      <c r="L8" s="41"/>
      <c r="M8" s="41"/>
      <c r="N8" s="41"/>
      <c r="O8" s="41"/>
    </row>
    <row r="9" spans="2:15" x14ac:dyDescent="0.25">
      <c r="B9" s="569">
        <v>0.51</v>
      </c>
      <c r="C9" s="569"/>
      <c r="D9" s="182">
        <f>D8*B9</f>
        <v>2362582550.5500002</v>
      </c>
      <c r="E9" s="183">
        <f>D9/[4]Requisitos!H2</f>
        <v>3835.3612833603897</v>
      </c>
      <c r="F9" s="184"/>
      <c r="J9" s="41"/>
      <c r="K9" s="41"/>
      <c r="L9" s="41"/>
      <c r="M9" s="41"/>
      <c r="N9" s="41"/>
      <c r="O9" s="41"/>
    </row>
    <row r="10" spans="2:15" x14ac:dyDescent="0.25">
      <c r="B10" s="569"/>
      <c r="C10" s="569"/>
      <c r="D10" s="182">
        <v>832000</v>
      </c>
      <c r="E10" s="183">
        <f>+[4]Requisitos!I10</f>
        <v>1350.6493506493507</v>
      </c>
      <c r="F10" s="184"/>
      <c r="J10" s="41"/>
      <c r="K10" s="41"/>
      <c r="L10" s="45"/>
      <c r="M10" s="181"/>
      <c r="N10" s="41"/>
      <c r="O10" s="41"/>
    </row>
    <row r="11" spans="2:15" ht="12" customHeight="1" x14ac:dyDescent="0.25">
      <c r="B11" s="563"/>
      <c r="C11" s="563"/>
      <c r="J11" s="41"/>
      <c r="K11" s="185"/>
      <c r="L11" s="186"/>
      <c r="M11" s="184"/>
      <c r="N11" s="41"/>
      <c r="O11" s="41"/>
    </row>
    <row r="12" spans="2:15" ht="15.75" thickBot="1" x14ac:dyDescent="0.3">
      <c r="J12" s="41"/>
      <c r="K12" s="187"/>
      <c r="L12" s="188"/>
      <c r="M12" s="184"/>
      <c r="N12" s="41"/>
      <c r="O12" s="41"/>
    </row>
    <row r="13" spans="2:15" x14ac:dyDescent="0.2">
      <c r="B13" s="564" t="s">
        <v>435</v>
      </c>
      <c r="C13" s="564"/>
      <c r="D13" s="564"/>
      <c r="E13" s="196" t="str">
        <f>+'Experiencia General'!Q23</f>
        <v>HÁBIL</v>
      </c>
      <c r="L13" s="41"/>
      <c r="M13" s="41"/>
      <c r="N13" s="41"/>
      <c r="O13" s="41"/>
    </row>
    <row r="14" spans="2:15" ht="18.75" customHeight="1" x14ac:dyDescent="0.25">
      <c r="B14" s="562" t="s">
        <v>438</v>
      </c>
      <c r="C14" s="189">
        <v>1</v>
      </c>
      <c r="D14" s="197" t="s">
        <v>439</v>
      </c>
      <c r="E14" s="246" t="s">
        <v>97</v>
      </c>
      <c r="L14" s="41"/>
      <c r="M14" s="41"/>
      <c r="N14" s="41"/>
      <c r="O14" s="41"/>
    </row>
    <row r="15" spans="2:15" ht="19.5" customHeight="1" x14ac:dyDescent="0.25">
      <c r="B15" s="562"/>
      <c r="C15" s="189">
        <v>2</v>
      </c>
      <c r="D15" s="197" t="s">
        <v>440</v>
      </c>
      <c r="E15" s="245" t="str">
        <f>+'Experiencia General'!Q21</f>
        <v>CUMPLE</v>
      </c>
    </row>
    <row r="16" spans="2:15" ht="21.75" customHeight="1" x14ac:dyDescent="0.25">
      <c r="B16" s="562"/>
      <c r="C16" s="189">
        <v>3</v>
      </c>
      <c r="D16" s="197" t="s">
        <v>441</v>
      </c>
      <c r="E16" s="245" t="str">
        <f>+'Experiencia General'!Q22</f>
        <v>CUMPLE</v>
      </c>
    </row>
    <row r="17" spans="2:15" ht="29.25" customHeight="1" x14ac:dyDescent="0.25">
      <c r="B17" s="562"/>
      <c r="C17" s="189">
        <v>4</v>
      </c>
      <c r="D17" s="197" t="s">
        <v>442</v>
      </c>
      <c r="E17" s="245" t="s">
        <v>97</v>
      </c>
    </row>
    <row r="18" spans="2:15" ht="32.25" customHeight="1" x14ac:dyDescent="0.25">
      <c r="B18" s="565" t="s">
        <v>443</v>
      </c>
      <c r="C18" s="190" t="s">
        <v>444</v>
      </c>
      <c r="D18" s="198" t="s">
        <v>445</v>
      </c>
      <c r="E18" s="245" t="str">
        <f>+'Experiencia Específica'!F22</f>
        <v>CUMPLE</v>
      </c>
    </row>
    <row r="19" spans="2:15" ht="47.25" customHeight="1" x14ac:dyDescent="0.25">
      <c r="B19" s="565"/>
      <c r="C19" s="190" t="s">
        <v>447</v>
      </c>
      <c r="D19" s="198" t="s">
        <v>448</v>
      </c>
      <c r="E19" s="245" t="str">
        <f>+'Experiencia Específica'!F21</f>
        <v>CUMPLE</v>
      </c>
    </row>
    <row r="20" spans="2:15" ht="22.5" customHeight="1" x14ac:dyDescent="0.25">
      <c r="B20" s="565"/>
      <c r="C20" s="190" t="s">
        <v>449</v>
      </c>
      <c r="D20" s="198" t="s">
        <v>450</v>
      </c>
      <c r="E20" s="247">
        <v>0</v>
      </c>
    </row>
    <row r="21" spans="2:15" ht="31.5" customHeight="1" x14ac:dyDescent="0.25">
      <c r="B21" s="565"/>
      <c r="C21" s="190" t="s">
        <v>58</v>
      </c>
      <c r="D21" s="198" t="s">
        <v>451</v>
      </c>
      <c r="E21" s="247">
        <f>+'Experiencia Específica'!F19</f>
        <v>4</v>
      </c>
    </row>
    <row r="22" spans="2:15" ht="15.75" x14ac:dyDescent="0.25">
      <c r="B22" s="565"/>
      <c r="C22" s="190" t="s">
        <v>452</v>
      </c>
      <c r="D22" s="198" t="s">
        <v>453</v>
      </c>
      <c r="E22" s="248">
        <f>+'Experiencia Específica'!F20</f>
        <v>900</v>
      </c>
    </row>
    <row r="23" spans="2:15" ht="15.75" thickBot="1" x14ac:dyDescent="0.3">
      <c r="B23" s="199"/>
      <c r="C23" s="199"/>
      <c r="D23" s="199"/>
      <c r="E23" s="199"/>
    </row>
    <row r="24" spans="2:15" ht="15.75" customHeight="1" x14ac:dyDescent="0.2">
      <c r="B24" s="564" t="s">
        <v>454</v>
      </c>
      <c r="C24" s="564"/>
      <c r="D24" s="564"/>
      <c r="E24" s="196" t="str">
        <f>+'Experiencia General'!Q40</f>
        <v>HÁBIL</v>
      </c>
      <c r="L24" s="41"/>
      <c r="M24" s="41"/>
      <c r="N24" s="41"/>
      <c r="O24" s="41"/>
    </row>
    <row r="25" spans="2:15" ht="18.75" customHeight="1" x14ac:dyDescent="0.25">
      <c r="B25" s="562" t="s">
        <v>438</v>
      </c>
      <c r="C25" s="189">
        <v>1</v>
      </c>
      <c r="D25" s="197" t="s">
        <v>439</v>
      </c>
      <c r="E25" s="246" t="s">
        <v>97</v>
      </c>
      <c r="L25" s="41"/>
      <c r="M25" s="41"/>
      <c r="N25" s="41"/>
      <c r="O25" s="41"/>
    </row>
    <row r="26" spans="2:15" ht="19.5" customHeight="1" x14ac:dyDescent="0.25">
      <c r="B26" s="562"/>
      <c r="C26" s="189">
        <v>2</v>
      </c>
      <c r="D26" s="197" t="s">
        <v>440</v>
      </c>
      <c r="E26" s="245" t="s">
        <v>97</v>
      </c>
    </row>
    <row r="27" spans="2:15" ht="21.75" customHeight="1" x14ac:dyDescent="0.25">
      <c r="B27" s="562"/>
      <c r="C27" s="189">
        <v>3</v>
      </c>
      <c r="D27" s="197" t="s">
        <v>441</v>
      </c>
      <c r="E27" s="245" t="s">
        <v>97</v>
      </c>
    </row>
    <row r="28" spans="2:15" ht="29.25" customHeight="1" x14ac:dyDescent="0.25">
      <c r="B28" s="562"/>
      <c r="C28" s="189">
        <v>4</v>
      </c>
      <c r="D28" s="197" t="s">
        <v>442</v>
      </c>
      <c r="E28" s="245" t="s">
        <v>97</v>
      </c>
    </row>
    <row r="29" spans="2:15" ht="32.25" customHeight="1" x14ac:dyDescent="0.25">
      <c r="B29" s="565" t="s">
        <v>443</v>
      </c>
      <c r="C29" s="190" t="s">
        <v>444</v>
      </c>
      <c r="D29" s="198" t="s">
        <v>445</v>
      </c>
      <c r="E29" s="245" t="s">
        <v>97</v>
      </c>
    </row>
    <row r="30" spans="2:15" ht="47.25" customHeight="1" x14ac:dyDescent="0.25">
      <c r="B30" s="565"/>
      <c r="C30" s="190" t="s">
        <v>447</v>
      </c>
      <c r="D30" s="198" t="s">
        <v>448</v>
      </c>
      <c r="E30" s="245" t="s">
        <v>97</v>
      </c>
    </row>
    <row r="31" spans="2:15" x14ac:dyDescent="0.25">
      <c r="B31" s="565"/>
      <c r="C31" s="190" t="s">
        <v>449</v>
      </c>
      <c r="D31" s="198" t="s">
        <v>450</v>
      </c>
      <c r="E31" s="247">
        <v>0</v>
      </c>
    </row>
    <row r="32" spans="2:15" ht="31.5" customHeight="1" x14ac:dyDescent="0.25">
      <c r="B32" s="565"/>
      <c r="C32" s="190" t="s">
        <v>58</v>
      </c>
      <c r="D32" s="198" t="s">
        <v>451</v>
      </c>
      <c r="E32" s="247">
        <v>4</v>
      </c>
    </row>
    <row r="33" spans="2:15" ht="15.75" x14ac:dyDescent="0.25">
      <c r="B33" s="565"/>
      <c r="C33" s="190" t="s">
        <v>452</v>
      </c>
      <c r="D33" s="198" t="s">
        <v>453</v>
      </c>
      <c r="E33" s="248">
        <v>900</v>
      </c>
    </row>
    <row r="34" spans="2:15" ht="15.75" thickBot="1" x14ac:dyDescent="0.3"/>
    <row r="35" spans="2:15" ht="23.25" customHeight="1" x14ac:dyDescent="0.2">
      <c r="B35" s="564" t="s">
        <v>457</v>
      </c>
      <c r="C35" s="564"/>
      <c r="D35" s="564"/>
      <c r="E35" s="196" t="s">
        <v>468</v>
      </c>
      <c r="H35" s="567"/>
      <c r="I35" s="567"/>
      <c r="J35" s="567"/>
      <c r="K35" s="191"/>
      <c r="L35" s="41"/>
      <c r="M35" s="41"/>
      <c r="N35" s="41"/>
      <c r="O35" s="41"/>
    </row>
    <row r="36" spans="2:15" ht="18.75" customHeight="1" x14ac:dyDescent="0.25">
      <c r="B36" s="562" t="s">
        <v>438</v>
      </c>
      <c r="C36" s="189">
        <v>1</v>
      </c>
      <c r="D36" s="197" t="s">
        <v>439</v>
      </c>
      <c r="E36" s="246" t="s">
        <v>97</v>
      </c>
      <c r="H36" s="566"/>
      <c r="I36" s="45"/>
      <c r="J36" s="40"/>
      <c r="K36" s="192"/>
      <c r="L36" s="41"/>
      <c r="M36" s="41"/>
      <c r="N36" s="41"/>
      <c r="O36" s="41"/>
    </row>
    <row r="37" spans="2:15" ht="19.5" customHeight="1" x14ac:dyDescent="0.25">
      <c r="B37" s="562"/>
      <c r="C37" s="189">
        <v>2</v>
      </c>
      <c r="D37" s="197" t="s">
        <v>440</v>
      </c>
      <c r="E37" s="245" t="s">
        <v>97</v>
      </c>
      <c r="H37" s="566"/>
      <c r="I37" s="45"/>
      <c r="J37" s="40"/>
      <c r="K37" s="193"/>
    </row>
    <row r="38" spans="2:15" ht="21.75" customHeight="1" x14ac:dyDescent="0.25">
      <c r="B38" s="562"/>
      <c r="C38" s="189">
        <v>3</v>
      </c>
      <c r="D38" s="197" t="s">
        <v>441</v>
      </c>
      <c r="E38" s="245" t="s">
        <v>97</v>
      </c>
      <c r="H38" s="566"/>
      <c r="I38" s="45"/>
      <c r="J38" s="40"/>
      <c r="K38" s="193"/>
    </row>
    <row r="39" spans="2:15" ht="29.25" customHeight="1" x14ac:dyDescent="0.25">
      <c r="B39" s="562"/>
      <c r="C39" s="189">
        <v>4</v>
      </c>
      <c r="D39" s="197" t="s">
        <v>442</v>
      </c>
      <c r="E39" s="245" t="s">
        <v>97</v>
      </c>
      <c r="H39" s="566"/>
      <c r="I39" s="45"/>
      <c r="J39" s="40"/>
      <c r="K39" s="193"/>
    </row>
    <row r="40" spans="2:15" ht="32.25" customHeight="1" x14ac:dyDescent="0.25">
      <c r="B40" s="565" t="s">
        <v>443</v>
      </c>
      <c r="C40" s="190" t="s">
        <v>444</v>
      </c>
      <c r="D40" s="198" t="s">
        <v>445</v>
      </c>
      <c r="E40" s="245" t="s">
        <v>97</v>
      </c>
      <c r="H40" s="566"/>
      <c r="I40" s="45"/>
      <c r="J40" s="41"/>
      <c r="K40" s="193"/>
    </row>
    <row r="41" spans="2:15" ht="47.25" customHeight="1" x14ac:dyDescent="0.25">
      <c r="B41" s="565"/>
      <c r="C41" s="190" t="s">
        <v>447</v>
      </c>
      <c r="D41" s="198" t="s">
        <v>448</v>
      </c>
      <c r="E41" s="245" t="s">
        <v>97</v>
      </c>
      <c r="H41" s="566"/>
      <c r="I41" s="45"/>
      <c r="J41" s="41"/>
      <c r="K41" s="193"/>
    </row>
    <row r="42" spans="2:15" x14ac:dyDescent="0.25">
      <c r="B42" s="565"/>
      <c r="C42" s="190" t="s">
        <v>449</v>
      </c>
      <c r="D42" s="198" t="s">
        <v>450</v>
      </c>
      <c r="E42" s="247">
        <v>0</v>
      </c>
      <c r="H42" s="566"/>
      <c r="I42" s="45"/>
      <c r="J42" s="41"/>
      <c r="K42" s="192"/>
    </row>
    <row r="43" spans="2:15" ht="31.5" customHeight="1" x14ac:dyDescent="0.25">
      <c r="B43" s="565"/>
      <c r="C43" s="190" t="s">
        <v>58</v>
      </c>
      <c r="D43" s="198" t="s">
        <v>451</v>
      </c>
      <c r="E43" s="247">
        <v>4</v>
      </c>
      <c r="H43" s="566"/>
      <c r="I43" s="45"/>
      <c r="J43" s="41"/>
      <c r="K43" s="192"/>
    </row>
    <row r="44" spans="2:15" ht="15.75" x14ac:dyDescent="0.25">
      <c r="B44" s="565"/>
      <c r="C44" s="190" t="s">
        <v>452</v>
      </c>
      <c r="D44" s="198" t="s">
        <v>453</v>
      </c>
      <c r="E44" s="248">
        <v>900</v>
      </c>
      <c r="H44" s="566"/>
      <c r="I44" s="45"/>
      <c r="J44" s="41"/>
      <c r="K44" s="194"/>
    </row>
    <row r="45" spans="2:15" ht="15.75" thickBot="1" x14ac:dyDescent="0.3">
      <c r="B45" s="199"/>
      <c r="C45" s="199"/>
      <c r="D45" s="199"/>
      <c r="E45" s="199"/>
    </row>
    <row r="46" spans="2:15" ht="23.25" customHeight="1" x14ac:dyDescent="0.2">
      <c r="B46" s="564" t="s">
        <v>458</v>
      </c>
      <c r="C46" s="564"/>
      <c r="D46" s="564"/>
      <c r="E46" s="196" t="s">
        <v>437</v>
      </c>
      <c r="H46" s="567"/>
      <c r="I46" s="567"/>
      <c r="J46" s="567"/>
      <c r="K46" s="191"/>
      <c r="L46" s="41"/>
      <c r="M46" s="41"/>
      <c r="N46" s="41"/>
      <c r="O46" s="41"/>
    </row>
    <row r="47" spans="2:15" ht="18.75" customHeight="1" x14ac:dyDescent="0.25">
      <c r="B47" s="562" t="s">
        <v>438</v>
      </c>
      <c r="C47" s="189">
        <v>1</v>
      </c>
      <c r="D47" s="197" t="s">
        <v>439</v>
      </c>
      <c r="E47" s="246" t="s">
        <v>97</v>
      </c>
      <c r="H47" s="566"/>
      <c r="I47" s="45"/>
      <c r="J47" s="40"/>
      <c r="K47" s="192"/>
      <c r="L47" s="41"/>
      <c r="M47" s="41"/>
      <c r="N47" s="41"/>
      <c r="O47" s="41"/>
    </row>
    <row r="48" spans="2:15" ht="19.5" customHeight="1" x14ac:dyDescent="0.25">
      <c r="B48" s="562"/>
      <c r="C48" s="189">
        <v>2</v>
      </c>
      <c r="D48" s="197" t="s">
        <v>440</v>
      </c>
      <c r="E48" s="245" t="s">
        <v>97</v>
      </c>
      <c r="H48" s="566"/>
      <c r="I48" s="45"/>
      <c r="J48" s="40"/>
      <c r="K48" s="193"/>
    </row>
    <row r="49" spans="2:15" ht="21.75" customHeight="1" x14ac:dyDescent="0.25">
      <c r="B49" s="562"/>
      <c r="C49" s="189">
        <v>3</v>
      </c>
      <c r="D49" s="197" t="s">
        <v>441</v>
      </c>
      <c r="E49" s="245" t="s">
        <v>97</v>
      </c>
      <c r="H49" s="566"/>
      <c r="I49" s="45"/>
      <c r="J49" s="40"/>
      <c r="K49" s="193"/>
    </row>
    <row r="50" spans="2:15" ht="29.25" customHeight="1" x14ac:dyDescent="0.25">
      <c r="B50" s="562"/>
      <c r="C50" s="189">
        <v>4</v>
      </c>
      <c r="D50" s="197" t="s">
        <v>442</v>
      </c>
      <c r="E50" s="245" t="s">
        <v>97</v>
      </c>
      <c r="H50" s="566"/>
      <c r="I50" s="45"/>
      <c r="J50" s="40"/>
      <c r="K50" s="193"/>
    </row>
    <row r="51" spans="2:15" ht="32.25" customHeight="1" x14ac:dyDescent="0.25">
      <c r="B51" s="565" t="s">
        <v>443</v>
      </c>
      <c r="C51" s="190" t="s">
        <v>444</v>
      </c>
      <c r="D51" s="198" t="s">
        <v>445</v>
      </c>
      <c r="E51" s="245" t="s">
        <v>97</v>
      </c>
      <c r="H51" s="566"/>
      <c r="I51" s="45"/>
      <c r="J51" s="41"/>
      <c r="K51" s="193"/>
    </row>
    <row r="52" spans="2:15" ht="47.25" customHeight="1" x14ac:dyDescent="0.25">
      <c r="B52" s="565"/>
      <c r="C52" s="190" t="s">
        <v>447</v>
      </c>
      <c r="D52" s="198" t="s">
        <v>448</v>
      </c>
      <c r="E52" s="245" t="s">
        <v>97</v>
      </c>
      <c r="H52" s="566"/>
      <c r="I52" s="45"/>
      <c r="J52" s="41"/>
      <c r="K52" s="193"/>
    </row>
    <row r="53" spans="2:15" x14ac:dyDescent="0.25">
      <c r="B53" s="565"/>
      <c r="C53" s="190" t="s">
        <v>449</v>
      </c>
      <c r="D53" s="198" t="s">
        <v>450</v>
      </c>
      <c r="E53" s="247">
        <v>1</v>
      </c>
      <c r="H53" s="566"/>
      <c r="I53" s="45"/>
      <c r="J53" s="41"/>
      <c r="K53" s="192"/>
    </row>
    <row r="54" spans="2:15" ht="31.5" customHeight="1" x14ac:dyDescent="0.25">
      <c r="B54" s="565"/>
      <c r="C54" s="190" t="s">
        <v>58</v>
      </c>
      <c r="D54" s="198" t="s">
        <v>451</v>
      </c>
      <c r="E54" s="247">
        <v>4</v>
      </c>
      <c r="H54" s="566"/>
      <c r="I54" s="45"/>
      <c r="J54" s="41"/>
      <c r="K54" s="192"/>
    </row>
    <row r="55" spans="2:15" ht="15.75" x14ac:dyDescent="0.25">
      <c r="B55" s="565"/>
      <c r="C55" s="190" t="s">
        <v>452</v>
      </c>
      <c r="D55" s="198" t="s">
        <v>453</v>
      </c>
      <c r="E55" s="248">
        <v>900</v>
      </c>
      <c r="H55" s="566"/>
      <c r="I55" s="45"/>
      <c r="J55" s="41"/>
      <c r="K55" s="194"/>
    </row>
    <row r="56" spans="2:15" ht="15.75" thickBot="1" x14ac:dyDescent="0.3"/>
    <row r="57" spans="2:15" ht="23.25" customHeight="1" x14ac:dyDescent="0.2">
      <c r="B57" s="564" t="s">
        <v>460</v>
      </c>
      <c r="C57" s="564"/>
      <c r="D57" s="564"/>
      <c r="E57" s="196" t="s">
        <v>459</v>
      </c>
      <c r="L57" s="41"/>
      <c r="M57" s="41"/>
      <c r="N57" s="41"/>
      <c r="O57" s="41"/>
    </row>
    <row r="58" spans="2:15" ht="18.75" customHeight="1" x14ac:dyDescent="0.25">
      <c r="B58" s="562" t="s">
        <v>438</v>
      </c>
      <c r="C58" s="189">
        <v>1</v>
      </c>
      <c r="D58" s="197" t="s">
        <v>439</v>
      </c>
      <c r="E58" s="246" t="s">
        <v>97</v>
      </c>
      <c r="H58" s="567"/>
      <c r="I58" s="567"/>
      <c r="J58" s="567"/>
      <c r="K58" s="191"/>
      <c r="L58" s="41"/>
      <c r="M58" s="41"/>
      <c r="N58" s="41"/>
      <c r="O58" s="41"/>
    </row>
    <row r="59" spans="2:15" ht="19.5" customHeight="1" x14ac:dyDescent="0.25">
      <c r="B59" s="562"/>
      <c r="C59" s="189">
        <v>2</v>
      </c>
      <c r="D59" s="197" t="s">
        <v>440</v>
      </c>
      <c r="E59" s="245" t="s">
        <v>97</v>
      </c>
      <c r="H59" s="566"/>
      <c r="I59" s="45"/>
      <c r="J59" s="40"/>
      <c r="K59" s="192"/>
    </row>
    <row r="60" spans="2:15" ht="21.75" customHeight="1" x14ac:dyDescent="0.25">
      <c r="B60" s="562"/>
      <c r="C60" s="189">
        <v>3</v>
      </c>
      <c r="D60" s="197" t="s">
        <v>441</v>
      </c>
      <c r="E60" s="245" t="s">
        <v>97</v>
      </c>
      <c r="H60" s="566"/>
      <c r="I60" s="45"/>
      <c r="J60" s="40"/>
      <c r="K60" s="193"/>
    </row>
    <row r="61" spans="2:15" ht="29.25" customHeight="1" x14ac:dyDescent="0.25">
      <c r="B61" s="562"/>
      <c r="C61" s="189">
        <v>4</v>
      </c>
      <c r="D61" s="197" t="s">
        <v>442</v>
      </c>
      <c r="E61" s="245" t="s">
        <v>97</v>
      </c>
      <c r="H61" s="566"/>
      <c r="I61" s="45"/>
      <c r="J61" s="40"/>
      <c r="K61" s="193"/>
    </row>
    <row r="62" spans="2:15" ht="32.25" customHeight="1" x14ac:dyDescent="0.25">
      <c r="B62" s="565" t="s">
        <v>461</v>
      </c>
      <c r="C62" s="190" t="s">
        <v>444</v>
      </c>
      <c r="D62" s="198" t="s">
        <v>445</v>
      </c>
      <c r="E62" s="245" t="s">
        <v>97</v>
      </c>
      <c r="H62" s="566"/>
      <c r="I62" s="45"/>
      <c r="J62" s="40"/>
      <c r="K62" s="193"/>
    </row>
    <row r="63" spans="2:15" ht="47.25" customHeight="1" x14ac:dyDescent="0.25">
      <c r="B63" s="565"/>
      <c r="C63" s="190" t="s">
        <v>447</v>
      </c>
      <c r="D63" s="198" t="s">
        <v>448</v>
      </c>
      <c r="E63" s="245" t="s">
        <v>459</v>
      </c>
      <c r="H63" s="566"/>
      <c r="I63" s="45"/>
      <c r="J63" s="41"/>
      <c r="K63" s="193"/>
    </row>
    <row r="64" spans="2:15" x14ac:dyDescent="0.25">
      <c r="B64" s="565"/>
      <c r="C64" s="190" t="s">
        <v>449</v>
      </c>
      <c r="D64" s="198" t="s">
        <v>450</v>
      </c>
      <c r="E64" s="247">
        <v>1</v>
      </c>
      <c r="H64" s="566"/>
      <c r="I64" s="45"/>
      <c r="J64" s="41"/>
      <c r="K64" s="193"/>
    </row>
    <row r="65" spans="2:15" ht="31.5" customHeight="1" x14ac:dyDescent="0.25">
      <c r="B65" s="565"/>
      <c r="C65" s="190" t="s">
        <v>58</v>
      </c>
      <c r="D65" s="198" t="s">
        <v>451</v>
      </c>
      <c r="E65" s="247">
        <v>4</v>
      </c>
      <c r="H65" s="566"/>
      <c r="I65" s="45"/>
      <c r="J65" s="41"/>
      <c r="K65" s="192"/>
    </row>
    <row r="66" spans="2:15" ht="15.75" x14ac:dyDescent="0.25">
      <c r="B66" s="565"/>
      <c r="C66" s="190" t="s">
        <v>452</v>
      </c>
      <c r="D66" s="198" t="s">
        <v>453</v>
      </c>
      <c r="E66" s="249" t="s">
        <v>471</v>
      </c>
      <c r="H66" s="566"/>
      <c r="I66" s="45"/>
      <c r="J66" s="41"/>
      <c r="K66" s="192"/>
    </row>
    <row r="67" spans="2:15" ht="15.75" thickBot="1" x14ac:dyDescent="0.3"/>
    <row r="68" spans="2:15" ht="23.25" customHeight="1" x14ac:dyDescent="0.2">
      <c r="B68" s="564" t="s">
        <v>462</v>
      </c>
      <c r="C68" s="564"/>
      <c r="D68" s="564"/>
      <c r="E68" s="196" t="s">
        <v>437</v>
      </c>
      <c r="L68" s="41"/>
      <c r="M68" s="41"/>
      <c r="N68" s="41"/>
      <c r="O68" s="41"/>
    </row>
    <row r="69" spans="2:15" ht="18.75" customHeight="1" x14ac:dyDescent="0.25">
      <c r="B69" s="562" t="s">
        <v>438</v>
      </c>
      <c r="C69" s="189">
        <v>1</v>
      </c>
      <c r="D69" s="197" t="s">
        <v>439</v>
      </c>
      <c r="E69" s="246" t="s">
        <v>97</v>
      </c>
      <c r="H69" s="567"/>
      <c r="I69" s="567"/>
      <c r="J69" s="567"/>
      <c r="K69" s="191"/>
      <c r="L69" s="41"/>
      <c r="M69" s="41"/>
      <c r="N69" s="41"/>
      <c r="O69" s="41"/>
    </row>
    <row r="70" spans="2:15" ht="19.5" customHeight="1" x14ac:dyDescent="0.25">
      <c r="B70" s="562"/>
      <c r="C70" s="189">
        <v>2</v>
      </c>
      <c r="D70" s="197" t="s">
        <v>440</v>
      </c>
      <c r="E70" s="245" t="s">
        <v>97</v>
      </c>
      <c r="H70" s="566"/>
      <c r="I70" s="45"/>
      <c r="J70" s="40"/>
      <c r="K70" s="192"/>
    </row>
    <row r="71" spans="2:15" ht="21.75" customHeight="1" x14ac:dyDescent="0.25">
      <c r="B71" s="562"/>
      <c r="C71" s="189">
        <v>3</v>
      </c>
      <c r="D71" s="197" t="s">
        <v>441</v>
      </c>
      <c r="E71" s="245" t="s">
        <v>97</v>
      </c>
      <c r="H71" s="566"/>
      <c r="I71" s="45"/>
      <c r="J71" s="40"/>
      <c r="K71" s="193"/>
    </row>
    <row r="72" spans="2:15" ht="29.25" customHeight="1" x14ac:dyDescent="0.25">
      <c r="B72" s="562"/>
      <c r="C72" s="189">
        <v>4</v>
      </c>
      <c r="D72" s="197" t="s">
        <v>442</v>
      </c>
      <c r="E72" s="245" t="s">
        <v>97</v>
      </c>
      <c r="H72" s="566"/>
      <c r="I72" s="45"/>
      <c r="J72" s="40"/>
      <c r="K72" s="193"/>
    </row>
    <row r="73" spans="2:15" ht="32.25" customHeight="1" x14ac:dyDescent="0.25">
      <c r="B73" s="565" t="s">
        <v>463</v>
      </c>
      <c r="C73" s="190" t="s">
        <v>444</v>
      </c>
      <c r="D73" s="198" t="s">
        <v>445</v>
      </c>
      <c r="E73" s="245" t="s">
        <v>97</v>
      </c>
      <c r="H73" s="566"/>
      <c r="I73" s="45"/>
      <c r="J73" s="40"/>
      <c r="K73" s="193"/>
    </row>
    <row r="74" spans="2:15" ht="47.25" customHeight="1" x14ac:dyDescent="0.25">
      <c r="B74" s="565"/>
      <c r="C74" s="190" t="s">
        <v>447</v>
      </c>
      <c r="D74" s="198" t="s">
        <v>448</v>
      </c>
      <c r="E74" s="245" t="s">
        <v>97</v>
      </c>
      <c r="H74" s="566"/>
      <c r="I74" s="45"/>
      <c r="J74" s="41"/>
      <c r="K74" s="193"/>
    </row>
    <row r="75" spans="2:15" x14ac:dyDescent="0.25">
      <c r="B75" s="565"/>
      <c r="C75" s="190" t="s">
        <v>449</v>
      </c>
      <c r="D75" s="198" t="s">
        <v>450</v>
      </c>
      <c r="E75" s="247">
        <v>0</v>
      </c>
      <c r="H75" s="566"/>
      <c r="I75" s="45"/>
      <c r="J75" s="41"/>
      <c r="K75" s="193"/>
    </row>
    <row r="76" spans="2:15" ht="31.5" customHeight="1" x14ac:dyDescent="0.25">
      <c r="B76" s="565"/>
      <c r="C76" s="190" t="s">
        <v>58</v>
      </c>
      <c r="D76" s="198" t="s">
        <v>451</v>
      </c>
      <c r="E76" s="247">
        <v>4</v>
      </c>
      <c r="H76" s="566"/>
      <c r="I76" s="45"/>
      <c r="J76" s="41"/>
      <c r="K76" s="192"/>
    </row>
    <row r="77" spans="2:15" ht="15.75" x14ac:dyDescent="0.25">
      <c r="B77" s="565"/>
      <c r="C77" s="190" t="s">
        <v>452</v>
      </c>
      <c r="D77" s="198" t="s">
        <v>453</v>
      </c>
      <c r="E77" s="248">
        <v>900</v>
      </c>
      <c r="H77" s="566"/>
      <c r="I77" s="45"/>
      <c r="J77" s="41"/>
      <c r="K77" s="192"/>
    </row>
    <row r="78" spans="2:15" ht="15.75" thickBot="1" x14ac:dyDescent="0.3"/>
    <row r="79" spans="2:15" ht="23.25" customHeight="1" x14ac:dyDescent="0.2">
      <c r="B79" s="564" t="s">
        <v>464</v>
      </c>
      <c r="C79" s="564"/>
      <c r="D79" s="564"/>
      <c r="E79" s="196" t="s">
        <v>459</v>
      </c>
      <c r="L79" s="41"/>
      <c r="M79" s="41"/>
      <c r="N79" s="41"/>
      <c r="O79" s="41"/>
    </row>
    <row r="80" spans="2:15" ht="18.75" customHeight="1" x14ac:dyDescent="0.25">
      <c r="B80" s="562" t="s">
        <v>438</v>
      </c>
      <c r="C80" s="189">
        <v>1</v>
      </c>
      <c r="D80" s="197" t="s">
        <v>439</v>
      </c>
      <c r="E80" s="246" t="s">
        <v>97</v>
      </c>
      <c r="H80" s="567"/>
      <c r="I80" s="567"/>
      <c r="J80" s="567"/>
      <c r="K80" s="191"/>
      <c r="L80" s="41"/>
      <c r="M80" s="41"/>
      <c r="N80" s="41"/>
      <c r="O80" s="41"/>
    </row>
    <row r="81" spans="2:15" ht="19.5" customHeight="1" x14ac:dyDescent="0.25">
      <c r="B81" s="562"/>
      <c r="C81" s="189">
        <v>2</v>
      </c>
      <c r="D81" s="197" t="s">
        <v>440</v>
      </c>
      <c r="E81" s="245" t="s">
        <v>97</v>
      </c>
      <c r="H81" s="566"/>
      <c r="I81" s="45"/>
      <c r="J81" s="40"/>
      <c r="K81" s="192"/>
    </row>
    <row r="82" spans="2:15" ht="21.75" customHeight="1" x14ac:dyDescent="0.25">
      <c r="B82" s="562"/>
      <c r="C82" s="189">
        <v>3</v>
      </c>
      <c r="D82" s="197" t="s">
        <v>441</v>
      </c>
      <c r="E82" s="245" t="s">
        <v>97</v>
      </c>
      <c r="H82" s="566"/>
      <c r="I82" s="45"/>
      <c r="J82" s="40"/>
      <c r="K82" s="193"/>
    </row>
    <row r="83" spans="2:15" ht="29.25" customHeight="1" x14ac:dyDescent="0.25">
      <c r="B83" s="562"/>
      <c r="C83" s="189">
        <v>4</v>
      </c>
      <c r="D83" s="197" t="s">
        <v>442</v>
      </c>
      <c r="E83" s="245" t="s">
        <v>97</v>
      </c>
      <c r="H83" s="566"/>
      <c r="I83" s="45"/>
      <c r="J83" s="40"/>
      <c r="K83" s="193"/>
    </row>
    <row r="84" spans="2:15" ht="32.25" customHeight="1" x14ac:dyDescent="0.25">
      <c r="B84" s="565" t="s">
        <v>461</v>
      </c>
      <c r="C84" s="190" t="s">
        <v>444</v>
      </c>
      <c r="D84" s="198" t="s">
        <v>445</v>
      </c>
      <c r="E84" s="245" t="s">
        <v>97</v>
      </c>
      <c r="H84" s="566"/>
      <c r="I84" s="45"/>
      <c r="J84" s="40"/>
      <c r="K84" s="193"/>
    </row>
    <row r="85" spans="2:15" ht="47.25" customHeight="1" x14ac:dyDescent="0.25">
      <c r="B85" s="565"/>
      <c r="C85" s="190" t="s">
        <v>447</v>
      </c>
      <c r="D85" s="198" t="s">
        <v>448</v>
      </c>
      <c r="E85" s="245" t="s">
        <v>97</v>
      </c>
      <c r="H85" s="566"/>
      <c r="I85" s="45"/>
      <c r="J85" s="41"/>
      <c r="K85" s="193"/>
    </row>
    <row r="86" spans="2:15" x14ac:dyDescent="0.25">
      <c r="B86" s="565"/>
      <c r="C86" s="190" t="s">
        <v>449</v>
      </c>
      <c r="D86" s="198" t="s">
        <v>450</v>
      </c>
      <c r="E86" s="247">
        <v>1</v>
      </c>
      <c r="H86" s="566"/>
      <c r="I86" s="45"/>
      <c r="J86" s="41"/>
      <c r="K86" s="193"/>
    </row>
    <row r="87" spans="2:15" ht="31.5" customHeight="1" x14ac:dyDescent="0.25">
      <c r="B87" s="565"/>
      <c r="C87" s="190" t="s">
        <v>58</v>
      </c>
      <c r="D87" s="198" t="s">
        <v>451</v>
      </c>
      <c r="E87" s="247">
        <v>4</v>
      </c>
      <c r="H87" s="566"/>
      <c r="I87" s="45"/>
      <c r="J87" s="41"/>
      <c r="K87" s="192"/>
    </row>
    <row r="88" spans="2:15" ht="15.75" x14ac:dyDescent="0.25">
      <c r="B88" s="565"/>
      <c r="C88" s="190" t="s">
        <v>452</v>
      </c>
      <c r="D88" s="198" t="s">
        <v>453</v>
      </c>
      <c r="E88" s="248">
        <v>900</v>
      </c>
      <c r="H88" s="566"/>
      <c r="I88" s="45"/>
      <c r="J88" s="41"/>
      <c r="K88" s="192"/>
    </row>
    <row r="89" spans="2:15" ht="15.75" thickBot="1" x14ac:dyDescent="0.3"/>
    <row r="90" spans="2:15" ht="23.25" customHeight="1" x14ac:dyDescent="0.2">
      <c r="B90" s="564" t="s">
        <v>465</v>
      </c>
      <c r="C90" s="564"/>
      <c r="D90" s="564"/>
      <c r="E90" s="196" t="s">
        <v>430</v>
      </c>
      <c r="H90" s="567"/>
      <c r="I90" s="567"/>
      <c r="J90" s="567"/>
      <c r="K90" s="191"/>
      <c r="L90" s="41"/>
      <c r="M90" s="41"/>
      <c r="N90" s="41"/>
      <c r="O90" s="41"/>
    </row>
    <row r="91" spans="2:15" ht="18.75" customHeight="1" x14ac:dyDescent="0.25">
      <c r="B91" s="562" t="s">
        <v>438</v>
      </c>
      <c r="C91" s="189">
        <v>1</v>
      </c>
      <c r="D91" s="197" t="s">
        <v>439</v>
      </c>
      <c r="E91" s="246" t="s">
        <v>97</v>
      </c>
      <c r="H91" s="566"/>
      <c r="I91" s="45"/>
      <c r="J91" s="40"/>
      <c r="K91" s="192"/>
      <c r="L91" s="41"/>
      <c r="M91" s="41"/>
      <c r="N91" s="41"/>
      <c r="O91" s="41"/>
    </row>
    <row r="92" spans="2:15" ht="19.5" customHeight="1" x14ac:dyDescent="0.25">
      <c r="B92" s="562"/>
      <c r="C92" s="189">
        <v>2</v>
      </c>
      <c r="D92" s="197" t="s">
        <v>440</v>
      </c>
      <c r="E92" s="245" t="s">
        <v>430</v>
      </c>
      <c r="H92" s="566"/>
      <c r="I92" s="45"/>
      <c r="J92" s="40"/>
      <c r="K92" s="193"/>
    </row>
    <row r="93" spans="2:15" ht="21.75" customHeight="1" x14ac:dyDescent="0.25">
      <c r="B93" s="562"/>
      <c r="C93" s="189">
        <v>3</v>
      </c>
      <c r="D93" s="197" t="s">
        <v>441</v>
      </c>
      <c r="E93" s="245" t="s">
        <v>97</v>
      </c>
      <c r="H93" s="566"/>
      <c r="I93" s="45"/>
      <c r="J93" s="40"/>
      <c r="K93" s="193"/>
    </row>
    <row r="94" spans="2:15" ht="29.25" customHeight="1" x14ac:dyDescent="0.25">
      <c r="B94" s="562"/>
      <c r="C94" s="189">
        <v>4</v>
      </c>
      <c r="D94" s="197" t="s">
        <v>442</v>
      </c>
      <c r="E94" s="245" t="s">
        <v>97</v>
      </c>
      <c r="H94" s="566"/>
      <c r="I94" s="45"/>
      <c r="J94" s="40"/>
      <c r="K94" s="193"/>
    </row>
    <row r="95" spans="2:15" ht="32.25" customHeight="1" x14ac:dyDescent="0.25">
      <c r="B95" s="565" t="s">
        <v>461</v>
      </c>
      <c r="C95" s="190" t="s">
        <v>444</v>
      </c>
      <c r="D95" s="198" t="s">
        <v>445</v>
      </c>
      <c r="E95" s="245"/>
      <c r="H95" s="567"/>
      <c r="I95" s="567"/>
      <c r="J95" s="567"/>
      <c r="K95" s="191"/>
    </row>
    <row r="96" spans="2:15" ht="47.25" customHeight="1" x14ac:dyDescent="0.25">
      <c r="B96" s="565"/>
      <c r="C96" s="190" t="s">
        <v>447</v>
      </c>
      <c r="D96" s="198" t="s">
        <v>448</v>
      </c>
      <c r="E96" s="245"/>
      <c r="H96" s="566"/>
      <c r="I96" s="45"/>
      <c r="J96" s="40"/>
      <c r="K96" s="192"/>
    </row>
    <row r="97" spans="2:15" x14ac:dyDescent="0.25">
      <c r="B97" s="565"/>
      <c r="C97" s="190" t="s">
        <v>449</v>
      </c>
      <c r="D97" s="198" t="s">
        <v>450</v>
      </c>
      <c r="E97" s="247"/>
      <c r="H97" s="566"/>
      <c r="I97" s="45"/>
      <c r="J97" s="40"/>
      <c r="K97" s="193"/>
    </row>
    <row r="98" spans="2:15" ht="31.5" customHeight="1" x14ac:dyDescent="0.25">
      <c r="B98" s="565"/>
      <c r="C98" s="190" t="s">
        <v>58</v>
      </c>
      <c r="D98" s="198" t="s">
        <v>451</v>
      </c>
      <c r="E98" s="247"/>
      <c r="H98" s="566"/>
      <c r="I98" s="45"/>
      <c r="J98" s="40"/>
      <c r="K98" s="193"/>
    </row>
    <row r="99" spans="2:15" ht="15.75" x14ac:dyDescent="0.25">
      <c r="B99" s="565"/>
      <c r="C99" s="190" t="s">
        <v>452</v>
      </c>
      <c r="D99" s="198" t="s">
        <v>453</v>
      </c>
      <c r="E99" s="248"/>
      <c r="H99" s="566"/>
      <c r="I99" s="45"/>
      <c r="J99" s="40"/>
      <c r="K99" s="193"/>
    </row>
    <row r="100" spans="2:15" ht="15.75" thickBot="1" x14ac:dyDescent="0.3">
      <c r="H100" s="567"/>
      <c r="I100" s="567"/>
      <c r="J100" s="567"/>
      <c r="K100" s="191"/>
    </row>
    <row r="101" spans="2:15" ht="23.25" customHeight="1" x14ac:dyDescent="0.2">
      <c r="B101" s="564" t="s">
        <v>466</v>
      </c>
      <c r="C101" s="564"/>
      <c r="D101" s="564"/>
      <c r="E101" s="196" t="s">
        <v>437</v>
      </c>
      <c r="H101" s="566"/>
      <c r="I101" s="45"/>
      <c r="J101" s="40"/>
      <c r="K101" s="192"/>
      <c r="L101" s="41"/>
      <c r="M101" s="41"/>
      <c r="N101" s="41"/>
      <c r="O101" s="41"/>
    </row>
    <row r="102" spans="2:15" ht="18.75" customHeight="1" x14ac:dyDescent="0.25">
      <c r="B102" s="562" t="s">
        <v>438</v>
      </c>
      <c r="C102" s="189">
        <v>1</v>
      </c>
      <c r="D102" s="197" t="s">
        <v>439</v>
      </c>
      <c r="E102" s="246" t="s">
        <v>97</v>
      </c>
      <c r="H102" s="566"/>
      <c r="I102" s="45"/>
      <c r="J102" s="40"/>
      <c r="K102" s="193"/>
      <c r="L102" s="41"/>
      <c r="M102" s="41"/>
      <c r="N102" s="41"/>
      <c r="O102" s="41"/>
    </row>
    <row r="103" spans="2:15" ht="19.5" customHeight="1" x14ac:dyDescent="0.25">
      <c r="B103" s="562"/>
      <c r="C103" s="189">
        <v>2</v>
      </c>
      <c r="D103" s="197" t="s">
        <v>440</v>
      </c>
      <c r="E103" s="245" t="s">
        <v>97</v>
      </c>
      <c r="H103" s="566"/>
      <c r="I103" s="45"/>
      <c r="J103" s="40"/>
      <c r="K103" s="193"/>
    </row>
    <row r="104" spans="2:15" ht="21.75" customHeight="1" x14ac:dyDescent="0.25">
      <c r="B104" s="562"/>
      <c r="C104" s="189">
        <v>3</v>
      </c>
      <c r="D104" s="197" t="s">
        <v>441</v>
      </c>
      <c r="E104" s="245" t="s">
        <v>97</v>
      </c>
      <c r="H104" s="566"/>
      <c r="I104" s="45"/>
      <c r="J104" s="40"/>
      <c r="K104" s="193"/>
    </row>
    <row r="105" spans="2:15" ht="29.25" customHeight="1" x14ac:dyDescent="0.25">
      <c r="B105" s="562"/>
      <c r="C105" s="189">
        <v>4</v>
      </c>
      <c r="D105" s="197" t="s">
        <v>442</v>
      </c>
      <c r="E105" s="245" t="s">
        <v>97</v>
      </c>
      <c r="H105" s="567"/>
      <c r="I105" s="567"/>
      <c r="J105" s="567"/>
      <c r="K105" s="191"/>
    </row>
    <row r="106" spans="2:15" ht="32.25" customHeight="1" x14ac:dyDescent="0.25">
      <c r="B106" s="565" t="s">
        <v>461</v>
      </c>
      <c r="C106" s="190" t="s">
        <v>444</v>
      </c>
      <c r="D106" s="198" t="s">
        <v>445</v>
      </c>
      <c r="E106" s="245" t="s">
        <v>97</v>
      </c>
      <c r="H106" s="566"/>
      <c r="I106" s="45"/>
      <c r="J106" s="40"/>
      <c r="K106" s="192"/>
    </row>
    <row r="107" spans="2:15" ht="47.25" customHeight="1" x14ac:dyDescent="0.25">
      <c r="B107" s="565"/>
      <c r="C107" s="190" t="s">
        <v>447</v>
      </c>
      <c r="D107" s="198" t="s">
        <v>448</v>
      </c>
      <c r="E107" s="245" t="s">
        <v>97</v>
      </c>
      <c r="H107" s="566"/>
      <c r="I107" s="45"/>
      <c r="J107" s="40"/>
      <c r="K107" s="193"/>
    </row>
    <row r="108" spans="2:15" x14ac:dyDescent="0.25">
      <c r="B108" s="565"/>
      <c r="C108" s="190" t="s">
        <v>449</v>
      </c>
      <c r="D108" s="198" t="s">
        <v>450</v>
      </c>
      <c r="E108" s="247">
        <v>1</v>
      </c>
      <c r="H108" s="566"/>
      <c r="I108" s="45"/>
      <c r="J108" s="40"/>
      <c r="K108" s="193"/>
    </row>
    <row r="109" spans="2:15" ht="31.5" customHeight="1" x14ac:dyDescent="0.25">
      <c r="B109" s="565"/>
      <c r="C109" s="190" t="s">
        <v>58</v>
      </c>
      <c r="D109" s="198" t="s">
        <v>451</v>
      </c>
      <c r="E109" s="247">
        <v>3</v>
      </c>
      <c r="H109" s="566"/>
      <c r="I109" s="45"/>
      <c r="J109" s="40"/>
      <c r="K109" s="193"/>
    </row>
    <row r="110" spans="2:15" ht="15.75" x14ac:dyDescent="0.25">
      <c r="B110" s="565"/>
      <c r="C110" s="190" t="s">
        <v>452</v>
      </c>
      <c r="D110" s="198" t="s">
        <v>453</v>
      </c>
      <c r="E110" s="248">
        <v>700</v>
      </c>
      <c r="H110" s="567"/>
      <c r="I110" s="567"/>
      <c r="J110" s="567"/>
      <c r="K110" s="191"/>
    </row>
    <row r="111" spans="2:15" ht="15.75" thickBot="1" x14ac:dyDescent="0.3">
      <c r="H111" s="566"/>
      <c r="I111" s="45"/>
      <c r="J111" s="40"/>
      <c r="K111" s="192"/>
    </row>
    <row r="112" spans="2:15" ht="23.25" customHeight="1" x14ac:dyDescent="0.2">
      <c r="B112" s="564" t="s">
        <v>467</v>
      </c>
      <c r="C112" s="564"/>
      <c r="D112" s="564"/>
      <c r="E112" s="196" t="s">
        <v>437</v>
      </c>
      <c r="H112" s="566"/>
      <c r="I112" s="45"/>
      <c r="J112" s="40"/>
      <c r="K112" s="193"/>
      <c r="L112" s="41"/>
      <c r="M112" s="41"/>
      <c r="N112" s="41"/>
      <c r="O112" s="41"/>
    </row>
    <row r="113" spans="2:15" ht="18.75" customHeight="1" x14ac:dyDescent="0.25">
      <c r="B113" s="562" t="s">
        <v>438</v>
      </c>
      <c r="C113" s="189">
        <v>1</v>
      </c>
      <c r="D113" s="197" t="s">
        <v>439</v>
      </c>
      <c r="E113" s="246" t="s">
        <v>97</v>
      </c>
      <c r="H113" s="566"/>
      <c r="I113" s="45"/>
      <c r="J113" s="40"/>
      <c r="K113" s="193"/>
      <c r="L113" s="41"/>
      <c r="M113" s="41"/>
      <c r="N113" s="41"/>
      <c r="O113" s="41"/>
    </row>
    <row r="114" spans="2:15" ht="19.5" customHeight="1" x14ac:dyDescent="0.25">
      <c r="B114" s="562"/>
      <c r="C114" s="189">
        <v>2</v>
      </c>
      <c r="D114" s="197" t="s">
        <v>440</v>
      </c>
      <c r="E114" s="245" t="s">
        <v>97</v>
      </c>
      <c r="H114" s="566"/>
      <c r="I114" s="45"/>
      <c r="J114" s="40"/>
      <c r="K114" s="193"/>
    </row>
    <row r="115" spans="2:15" ht="21.75" customHeight="1" x14ac:dyDescent="0.25">
      <c r="B115" s="562"/>
      <c r="C115" s="189">
        <v>3</v>
      </c>
      <c r="D115" s="197" t="s">
        <v>441</v>
      </c>
      <c r="E115" s="245" t="s">
        <v>97</v>
      </c>
      <c r="H115" s="567"/>
      <c r="I115" s="567"/>
      <c r="J115" s="567"/>
      <c r="K115" s="191"/>
    </row>
    <row r="116" spans="2:15" ht="29.25" customHeight="1" x14ac:dyDescent="0.25">
      <c r="B116" s="562"/>
      <c r="C116" s="189">
        <v>4</v>
      </c>
      <c r="D116" s="197" t="s">
        <v>442</v>
      </c>
      <c r="E116" s="245" t="s">
        <v>97</v>
      </c>
      <c r="H116" s="566"/>
      <c r="I116" s="45"/>
      <c r="J116" s="40"/>
      <c r="K116" s="192"/>
    </row>
    <row r="117" spans="2:15" ht="32.25" customHeight="1" x14ac:dyDescent="0.25">
      <c r="B117" s="565" t="s">
        <v>461</v>
      </c>
      <c r="C117" s="190" t="s">
        <v>444</v>
      </c>
      <c r="D117" s="198" t="s">
        <v>445</v>
      </c>
      <c r="E117" s="245" t="s">
        <v>97</v>
      </c>
      <c r="H117" s="566"/>
      <c r="I117" s="45"/>
      <c r="J117" s="40"/>
      <c r="K117" s="193"/>
    </row>
    <row r="118" spans="2:15" ht="47.25" customHeight="1" x14ac:dyDescent="0.25">
      <c r="B118" s="565"/>
      <c r="C118" s="190" t="s">
        <v>447</v>
      </c>
      <c r="D118" s="198" t="s">
        <v>448</v>
      </c>
      <c r="E118" s="245" t="s">
        <v>97</v>
      </c>
      <c r="H118" s="566"/>
      <c r="I118" s="45"/>
      <c r="J118" s="40"/>
      <c r="K118" s="193"/>
    </row>
    <row r="119" spans="2:15" x14ac:dyDescent="0.25">
      <c r="B119" s="565"/>
      <c r="C119" s="190" t="s">
        <v>449</v>
      </c>
      <c r="D119" s="198" t="s">
        <v>450</v>
      </c>
      <c r="E119" s="247">
        <v>0</v>
      </c>
      <c r="H119" s="566"/>
      <c r="I119" s="45"/>
      <c r="J119" s="40"/>
      <c r="K119" s="193"/>
    </row>
    <row r="120" spans="2:15" ht="31.5" customHeight="1" x14ac:dyDescent="0.25">
      <c r="B120" s="565"/>
      <c r="C120" s="190" t="s">
        <v>58</v>
      </c>
      <c r="D120" s="198" t="s">
        <v>451</v>
      </c>
      <c r="E120" s="247">
        <v>4</v>
      </c>
      <c r="H120" s="567"/>
      <c r="I120" s="567"/>
      <c r="J120" s="567"/>
      <c r="K120" s="191"/>
    </row>
    <row r="121" spans="2:15" ht="15.75" x14ac:dyDescent="0.25">
      <c r="B121" s="565"/>
      <c r="C121" s="190" t="s">
        <v>452</v>
      </c>
      <c r="D121" s="198" t="s">
        <v>453</v>
      </c>
      <c r="E121" s="248">
        <v>900</v>
      </c>
      <c r="H121" s="566"/>
      <c r="I121" s="45"/>
      <c r="J121" s="40"/>
      <c r="K121" s="192"/>
    </row>
    <row r="122" spans="2:15" ht="15.75" thickBot="1" x14ac:dyDescent="0.3">
      <c r="H122" s="566"/>
      <c r="I122" s="45"/>
      <c r="J122" s="40"/>
      <c r="K122" s="193"/>
    </row>
    <row r="123" spans="2:15" ht="15.75" customHeight="1" x14ac:dyDescent="0.2">
      <c r="B123" s="564" t="s">
        <v>436</v>
      </c>
      <c r="C123" s="564"/>
      <c r="D123" s="564"/>
      <c r="E123" s="196" t="s">
        <v>437</v>
      </c>
      <c r="H123" s="566"/>
      <c r="I123" s="45"/>
      <c r="J123" s="40"/>
      <c r="K123" s="193"/>
    </row>
    <row r="124" spans="2:15" ht="15" customHeight="1" x14ac:dyDescent="0.25">
      <c r="B124" s="562" t="s">
        <v>438</v>
      </c>
      <c r="C124" s="189">
        <v>1</v>
      </c>
      <c r="D124" s="197" t="s">
        <v>439</v>
      </c>
      <c r="E124" s="246" t="s">
        <v>97</v>
      </c>
      <c r="H124" s="566"/>
      <c r="I124" s="45"/>
      <c r="J124" s="40"/>
      <c r="K124" s="193"/>
    </row>
    <row r="125" spans="2:15" x14ac:dyDescent="0.25">
      <c r="B125" s="562"/>
      <c r="C125" s="189">
        <v>2</v>
      </c>
      <c r="D125" s="197" t="s">
        <v>440</v>
      </c>
      <c r="E125" s="245" t="s">
        <v>97</v>
      </c>
      <c r="H125" s="567"/>
      <c r="I125" s="567"/>
      <c r="J125" s="567"/>
      <c r="K125" s="191"/>
    </row>
    <row r="126" spans="2:15" x14ac:dyDescent="0.25">
      <c r="B126" s="562"/>
      <c r="C126" s="189">
        <v>3</v>
      </c>
      <c r="D126" s="197" t="s">
        <v>441</v>
      </c>
      <c r="E126" s="245" t="s">
        <v>97</v>
      </c>
      <c r="H126" s="195"/>
      <c r="I126" s="45"/>
      <c r="J126" s="40"/>
      <c r="K126" s="192"/>
    </row>
    <row r="127" spans="2:15" ht="30" x14ac:dyDescent="0.25">
      <c r="B127" s="562"/>
      <c r="C127" s="189">
        <v>4</v>
      </c>
      <c r="D127" s="197" t="s">
        <v>442</v>
      </c>
      <c r="E127" s="245" t="s">
        <v>97</v>
      </c>
    </row>
    <row r="128" spans="2:15" ht="30.75" customHeight="1" x14ac:dyDescent="0.25">
      <c r="B128" s="565" t="s">
        <v>446</v>
      </c>
      <c r="C128" s="190" t="s">
        <v>444</v>
      </c>
      <c r="D128" s="198" t="s">
        <v>445</v>
      </c>
      <c r="E128" s="245" t="s">
        <v>430</v>
      </c>
    </row>
    <row r="129" spans="2:5" ht="45" x14ac:dyDescent="0.25">
      <c r="B129" s="565"/>
      <c r="C129" s="190" t="s">
        <v>447</v>
      </c>
      <c r="D129" s="198" t="s">
        <v>448</v>
      </c>
      <c r="E129" s="245" t="s">
        <v>97</v>
      </c>
    </row>
    <row r="130" spans="2:5" x14ac:dyDescent="0.25">
      <c r="B130" s="565"/>
      <c r="C130" s="190" t="s">
        <v>449</v>
      </c>
      <c r="D130" s="198" t="s">
        <v>450</v>
      </c>
      <c r="E130" s="247">
        <v>1</v>
      </c>
    </row>
    <row r="131" spans="2:5" ht="30" x14ac:dyDescent="0.25">
      <c r="B131" s="565"/>
      <c r="C131" s="190" t="s">
        <v>58</v>
      </c>
      <c r="D131" s="198" t="s">
        <v>451</v>
      </c>
      <c r="E131" s="247">
        <v>3</v>
      </c>
    </row>
    <row r="132" spans="2:5" ht="15.75" x14ac:dyDescent="0.25">
      <c r="B132" s="565"/>
      <c r="C132" s="190" t="s">
        <v>452</v>
      </c>
      <c r="D132" s="198" t="s">
        <v>453</v>
      </c>
      <c r="E132" s="248">
        <v>0</v>
      </c>
    </row>
    <row r="133" spans="2:5" ht="15.75" thickBot="1" x14ac:dyDescent="0.3"/>
    <row r="134" spans="2:5" ht="15.75" customHeight="1" x14ac:dyDescent="0.2">
      <c r="B134" s="564" t="s">
        <v>455</v>
      </c>
      <c r="C134" s="564"/>
      <c r="D134" s="564"/>
      <c r="E134" s="196" t="s">
        <v>437</v>
      </c>
    </row>
    <row r="135" spans="2:5" ht="15" customHeight="1" x14ac:dyDescent="0.25">
      <c r="B135" s="562" t="s">
        <v>438</v>
      </c>
      <c r="C135" s="189">
        <v>1</v>
      </c>
      <c r="D135" s="197" t="s">
        <v>439</v>
      </c>
      <c r="E135" s="246" t="s">
        <v>97</v>
      </c>
    </row>
    <row r="136" spans="2:5" x14ac:dyDescent="0.25">
      <c r="B136" s="562"/>
      <c r="C136" s="189">
        <v>2</v>
      </c>
      <c r="D136" s="197" t="s">
        <v>440</v>
      </c>
      <c r="E136" s="245" t="s">
        <v>97</v>
      </c>
    </row>
    <row r="137" spans="2:5" x14ac:dyDescent="0.25">
      <c r="B137" s="562"/>
      <c r="C137" s="189">
        <v>3</v>
      </c>
      <c r="D137" s="197" t="s">
        <v>441</v>
      </c>
      <c r="E137" s="245" t="s">
        <v>97</v>
      </c>
    </row>
    <row r="138" spans="2:5" ht="30" x14ac:dyDescent="0.25">
      <c r="B138" s="562"/>
      <c r="C138" s="189">
        <v>4</v>
      </c>
      <c r="D138" s="197" t="s">
        <v>442</v>
      </c>
      <c r="E138" s="245" t="s">
        <v>97</v>
      </c>
    </row>
    <row r="139" spans="2:5" ht="30.75" customHeight="1" x14ac:dyDescent="0.25">
      <c r="B139" s="565" t="s">
        <v>446</v>
      </c>
      <c r="C139" s="190" t="s">
        <v>444</v>
      </c>
      <c r="D139" s="198" t="s">
        <v>445</v>
      </c>
      <c r="E139" s="245" t="s">
        <v>430</v>
      </c>
    </row>
    <row r="140" spans="2:5" ht="45" x14ac:dyDescent="0.25">
      <c r="B140" s="565"/>
      <c r="C140" s="190" t="s">
        <v>447</v>
      </c>
      <c r="D140" s="198" t="s">
        <v>448</v>
      </c>
      <c r="E140" s="245" t="s">
        <v>97</v>
      </c>
    </row>
    <row r="141" spans="2:5" x14ac:dyDescent="0.25">
      <c r="B141" s="565"/>
      <c r="C141" s="190" t="s">
        <v>449</v>
      </c>
      <c r="D141" s="198" t="s">
        <v>450</v>
      </c>
      <c r="E141" s="247">
        <v>0</v>
      </c>
    </row>
    <row r="142" spans="2:5" ht="30" x14ac:dyDescent="0.25">
      <c r="B142" s="565"/>
      <c r="C142" s="190" t="s">
        <v>58</v>
      </c>
      <c r="D142" s="198" t="s">
        <v>456</v>
      </c>
      <c r="E142" s="247">
        <v>3</v>
      </c>
    </row>
    <row r="143" spans="2:5" ht="15.75" x14ac:dyDescent="0.25">
      <c r="B143" s="565"/>
      <c r="C143" s="190" t="s">
        <v>452</v>
      </c>
      <c r="D143" s="198" t="s">
        <v>453</v>
      </c>
      <c r="E143" s="248">
        <v>0</v>
      </c>
    </row>
  </sheetData>
  <mergeCells count="75">
    <mergeCell ref="H125:J125"/>
    <mergeCell ref="H111:H114"/>
    <mergeCell ref="B112:D112"/>
    <mergeCell ref="B113:B116"/>
    <mergeCell ref="H115:J115"/>
    <mergeCell ref="H116:H119"/>
    <mergeCell ref="B117:B121"/>
    <mergeCell ref="H120:J120"/>
    <mergeCell ref="H121:H124"/>
    <mergeCell ref="H85:H88"/>
    <mergeCell ref="B106:B110"/>
    <mergeCell ref="H106:H109"/>
    <mergeCell ref="H110:J110"/>
    <mergeCell ref="B90:D90"/>
    <mergeCell ref="H90:J90"/>
    <mergeCell ref="B91:B94"/>
    <mergeCell ref="H91:H94"/>
    <mergeCell ref="B95:B99"/>
    <mergeCell ref="H95:J95"/>
    <mergeCell ref="H96:H99"/>
    <mergeCell ref="H100:J100"/>
    <mergeCell ref="B101:D101"/>
    <mergeCell ref="H101:H104"/>
    <mergeCell ref="B102:B105"/>
    <mergeCell ref="H105:J105"/>
    <mergeCell ref="B139:B143"/>
    <mergeCell ref="B35:D35"/>
    <mergeCell ref="H35:J35"/>
    <mergeCell ref="B36:B39"/>
    <mergeCell ref="H36:H39"/>
    <mergeCell ref="B40:B44"/>
    <mergeCell ref="H40:H44"/>
    <mergeCell ref="B46:D46"/>
    <mergeCell ref="H46:J46"/>
    <mergeCell ref="B47:B50"/>
    <mergeCell ref="H47:H50"/>
    <mergeCell ref="B51:B55"/>
    <mergeCell ref="H51:H55"/>
    <mergeCell ref="B57:D57"/>
    <mergeCell ref="B58:B61"/>
    <mergeCell ref="H58:J58"/>
    <mergeCell ref="B128:B132"/>
    <mergeCell ref="B24:D24"/>
    <mergeCell ref="B134:D134"/>
    <mergeCell ref="B25:B28"/>
    <mergeCell ref="B135:B138"/>
    <mergeCell ref="B29:B33"/>
    <mergeCell ref="B62:B66"/>
    <mergeCell ref="B68:D68"/>
    <mergeCell ref="B69:B72"/>
    <mergeCell ref="B73:B77"/>
    <mergeCell ref="B79:D79"/>
    <mergeCell ref="B80:B83"/>
    <mergeCell ref="B84:B88"/>
    <mergeCell ref="B2:E2"/>
    <mergeCell ref="B3:E3"/>
    <mergeCell ref="B5:E5"/>
    <mergeCell ref="B9:C9"/>
    <mergeCell ref="B10:C10"/>
    <mergeCell ref="I6:J6"/>
    <mergeCell ref="B7:C7"/>
    <mergeCell ref="B8:C8"/>
    <mergeCell ref="B14:B17"/>
    <mergeCell ref="B124:B127"/>
    <mergeCell ref="B11:C11"/>
    <mergeCell ref="B13:D13"/>
    <mergeCell ref="B123:D123"/>
    <mergeCell ref="B18:B22"/>
    <mergeCell ref="H59:H62"/>
    <mergeCell ref="H63:H66"/>
    <mergeCell ref="H69:J69"/>
    <mergeCell ref="H70:H73"/>
    <mergeCell ref="H74:H77"/>
    <mergeCell ref="H80:J80"/>
    <mergeCell ref="H81:H84"/>
  </mergeCells>
  <printOptions horizontalCentered="1" verticalCentered="1"/>
  <pageMargins left="0.70866141732283472" right="0.70866141732283472" top="0.74803149606299213" bottom="0.74803149606299213" header="0.31496062992125984" footer="0.31496062992125984"/>
  <pageSetup scale="89" orientation="portrait" r:id="rId1"/>
  <rowBreaks count="5" manualBreakCount="5">
    <brk id="33" min="1" max="4" man="1"/>
    <brk id="56" min="1" max="4" man="1"/>
    <brk id="77" min="1" max="4" man="1"/>
    <brk id="99" min="1" max="4" man="1"/>
    <brk id="121" min="1" max="4" man="1"/>
  </rowBreaks>
  <colBreaks count="2" manualBreakCount="2">
    <brk id="6" max="1048575" man="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11</vt:i4>
      </vt:variant>
    </vt:vector>
  </HeadingPairs>
  <TitlesOfParts>
    <vt:vector size="17" baseType="lpstr">
      <vt:lpstr>Proponentes</vt:lpstr>
      <vt:lpstr>Requisitos</vt:lpstr>
      <vt:lpstr>SMLM</vt:lpstr>
      <vt:lpstr>Experiencia General</vt:lpstr>
      <vt:lpstr>Experiencia Específica</vt:lpstr>
      <vt:lpstr>Resumen</vt:lpstr>
      <vt:lpstr>'Experiencia Específica'!Área_de_impresión</vt:lpstr>
      <vt:lpstr>'Experiencia General'!Área_de_impresión</vt:lpstr>
      <vt:lpstr>Resumen!Área_de_impresión</vt:lpstr>
      <vt:lpstr>Requisitos!LIDERGEN</vt:lpstr>
      <vt:lpstr>Requisitos!MINGEN</vt:lpstr>
      <vt:lpstr>Requisitos!PO</vt:lpstr>
      <vt:lpstr>SMLM!SALACTUAL</vt:lpstr>
      <vt:lpstr>Requisitos!SUMAGEN</vt:lpstr>
      <vt:lpstr>'Experiencia Específica'!Títulos_a_imprimir</vt:lpstr>
      <vt:lpstr>'Experiencia General'!Títulos_a_imprimir</vt:lpstr>
      <vt:lpstr>Resumen!Títulos_a_imprimir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Barona</dc:creator>
  <cp:lastModifiedBy>Juan Fernando Herrera Urrego</cp:lastModifiedBy>
  <cp:lastPrinted>2014-07-29T21:22:37Z</cp:lastPrinted>
  <dcterms:created xsi:type="dcterms:W3CDTF">2014-07-29T02:59:52Z</dcterms:created>
  <dcterms:modified xsi:type="dcterms:W3CDTF">2014-07-30T15:52:23Z</dcterms:modified>
</cp:coreProperties>
</file>