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rmero\Documents\VJ-VPRE-SA-006-2014\EVALUACION INICIAL\"/>
    </mc:Choice>
  </mc:AlternateContent>
  <bookViews>
    <workbookView xWindow="0" yWindow="0" windowWidth="15360" windowHeight="8130"/>
  </bookViews>
  <sheets>
    <sheet name="Verificacion  Tecnica Experienc" sheetId="1" r:id="rId1"/>
    <sheet name="Calidad-apoyo" sheetId="2" r:id="rId2"/>
    <sheet name="Evaluacion Económica" sheetId="4" r:id="rId3"/>
  </sheets>
  <calcPr calcId="152511"/>
</workbook>
</file>

<file path=xl/calcChain.xml><?xml version="1.0" encoding="utf-8"?>
<calcChain xmlns="http://schemas.openxmlformats.org/spreadsheetml/2006/main">
  <c r="G50" i="1" l="1"/>
  <c r="F51" i="1"/>
  <c r="F50" i="1"/>
  <c r="F48" i="1"/>
  <c r="E51" i="1"/>
  <c r="E50" i="1"/>
  <c r="E49" i="1"/>
  <c r="D51" i="1"/>
  <c r="D50" i="1"/>
  <c r="D49" i="1"/>
  <c r="D48" i="1"/>
  <c r="F5" i="4"/>
  <c r="F6" i="4"/>
  <c r="D5" i="4"/>
  <c r="D6" i="4"/>
  <c r="D3" i="4"/>
  <c r="C8" i="4"/>
  <c r="C9" i="4"/>
  <c r="I22" i="1" l="1"/>
  <c r="I23" i="1"/>
  <c r="I24" i="1"/>
  <c r="I25" i="1"/>
  <c r="F4" i="1"/>
  <c r="H4" i="1"/>
  <c r="J25" i="1"/>
  <c r="I18" i="1"/>
  <c r="I19" i="1"/>
  <c r="I20" i="1"/>
  <c r="I21" i="1"/>
  <c r="J21" i="1"/>
  <c r="I10" i="1"/>
  <c r="I11" i="1"/>
  <c r="I12" i="1"/>
  <c r="I13" i="1"/>
  <c r="J13" i="1"/>
  <c r="I14" i="1"/>
  <c r="H16" i="1"/>
  <c r="I16" i="1"/>
  <c r="I17" i="1"/>
  <c r="J17" i="1"/>
  <c r="C10" i="4"/>
  <c r="G51" i="1"/>
  <c r="E48" i="1"/>
  <c r="H15" i="1"/>
  <c r="I15" i="1"/>
  <c r="B30" i="1"/>
  <c r="B38" i="1"/>
  <c r="B49" i="1"/>
  <c r="B31" i="1"/>
  <c r="B39" i="1"/>
  <c r="B50" i="1"/>
  <c r="B32" i="1"/>
  <c r="B40" i="1"/>
  <c r="B51" i="1"/>
  <c r="B29" i="1"/>
  <c r="B37" i="1"/>
  <c r="B48" i="1"/>
  <c r="A30" i="1"/>
  <c r="A38" i="1"/>
  <c r="A49" i="1"/>
  <c r="A31" i="1"/>
  <c r="A39" i="1"/>
  <c r="A50" i="1"/>
  <c r="A32" i="1"/>
  <c r="A40" i="1"/>
  <c r="A51" i="1"/>
  <c r="A29" i="1"/>
  <c r="A37" i="1"/>
  <c r="A48" i="1"/>
  <c r="G48" i="1" l="1"/>
</calcChain>
</file>

<file path=xl/sharedStrings.xml><?xml version="1.0" encoding="utf-8"?>
<sst xmlns="http://schemas.openxmlformats.org/spreadsheetml/2006/main" count="147" uniqueCount="85">
  <si>
    <t>PROPONENTE</t>
  </si>
  <si>
    <t>No.</t>
  </si>
  <si>
    <t>FOLIOS</t>
  </si>
  <si>
    <t>EMPRESA / ENTIDAD</t>
  </si>
  <si>
    <t>No. PROPUESTA</t>
  </si>
  <si>
    <t>EXPERIENCIA DEL PROPONENTE</t>
  </si>
  <si>
    <t>CUMPLE / NO CUMPLE</t>
  </si>
  <si>
    <t>OFERTA TÉCNICA</t>
  </si>
  <si>
    <t>NÚMERO DEL PROCESO:</t>
  </si>
  <si>
    <t>OBJETO DEL PROCESO:</t>
  </si>
  <si>
    <t>2.6. CRITERIOS DE VERIFICACIÓN TÉCNICA</t>
  </si>
  <si>
    <t>CERTIFICADO DE DISTRIBUIDOR AUTORIZADO</t>
  </si>
  <si>
    <t>3. FACTORES DE PONDERACIÓN</t>
  </si>
  <si>
    <t>EVALUACIÓN ECONÓMICA</t>
  </si>
  <si>
    <t>APOYO INDUSTRIA NACIONAL</t>
  </si>
  <si>
    <t>FACTOR DE CALIDAD</t>
  </si>
  <si>
    <t>CRITERIOS DE PONDERACIÓN</t>
  </si>
  <si>
    <t>OBSERVACIONES</t>
  </si>
  <si>
    <t>CONTRATAR LA ADQUISICIÓN DE UNA SOLUCIÓN PARA LA ADMINISTRACIÓN, SEGUIMIENTO Y CONTROL DEL SISTEMA INTEGRADO DE GESTIÓN Y SU RESPECTIVA IMPLEMENTACIÓN.</t>
  </si>
  <si>
    <t>VJ-VPRE-SA-006-2014</t>
  </si>
  <si>
    <t>IMPROSOFT</t>
  </si>
  <si>
    <t>SMMLV</t>
  </si>
  <si>
    <t>Municipio de Sabaneta</t>
  </si>
  <si>
    <t>PRESUPUESTO:</t>
  </si>
  <si>
    <t>SMMLV:</t>
  </si>
  <si>
    <t>CUMPLE</t>
  </si>
  <si>
    <t>AIRPLAN Operadora de Aeropuertos Centro Norte</t>
  </si>
  <si>
    <t>VALOR DEL CONTRATO</t>
  </si>
  <si>
    <t>Jimar Billares</t>
  </si>
  <si>
    <t>19-24</t>
  </si>
  <si>
    <t>25-26</t>
  </si>
  <si>
    <t>PUNTAJE</t>
  </si>
  <si>
    <t>ITS soluciones</t>
  </si>
  <si>
    <t>43-45</t>
  </si>
  <si>
    <t>Contaduría General de la Nación</t>
  </si>
  <si>
    <t>Superintendencia Nacional de Salud</t>
  </si>
  <si>
    <t>48-50</t>
  </si>
  <si>
    <t>51-52</t>
  </si>
  <si>
    <t>Ministerio de Educación Nacional</t>
  </si>
  <si>
    <t>Kawak SAS</t>
  </si>
  <si>
    <t>Instituto Nacional de Vias</t>
  </si>
  <si>
    <t>CognosOnline Solutios Colombia S.A.</t>
  </si>
  <si>
    <t>62-63-64</t>
  </si>
  <si>
    <t>ISOLUCION.S.A.</t>
  </si>
  <si>
    <t>194-195</t>
  </si>
  <si>
    <t>196-197-198</t>
  </si>
  <si>
    <t>Alcaldia de Manizales</t>
  </si>
  <si>
    <t>Bienestar Familiar</t>
  </si>
  <si>
    <t>NO CUMPLE</t>
  </si>
  <si>
    <t>ITEM</t>
  </si>
  <si>
    <t>OFRECIMIENTO</t>
  </si>
  <si>
    <t>100 PUNTOS</t>
  </si>
  <si>
    <t>Manifiesto que SI ( ) o NO ( ) oferto 4 horas de capacitación en el uso y manejo adecuado de la solución a mínimo 28 grupos de por lo menos 15 usuarios finales. La programación para efectuar estas capacitaciones se determinará e informará con 
antelación al contratista por parte del supervisor del contrato que podrán efectuarse incluso dentro del periodo de soporte.</t>
  </si>
  <si>
    <t>PUNTAJE A ASIGNAR</t>
  </si>
  <si>
    <t>FOLIO</t>
  </si>
  <si>
    <t>200 PUNTOS</t>
  </si>
  <si>
    <t>36-42</t>
  </si>
  <si>
    <t>32-40</t>
  </si>
  <si>
    <t>192-193</t>
  </si>
  <si>
    <t>200-204</t>
  </si>
  <si>
    <t>EMPRESA</t>
  </si>
  <si>
    <t>VALOR</t>
  </si>
  <si>
    <t>PUNTAJE ASIGNADO</t>
  </si>
  <si>
    <t>MG</t>
  </si>
  <si>
    <t>SUPERIOR</t>
  </si>
  <si>
    <t xml:space="preserve">El certificado no contiene Firma de quien expide la certificación. </t>
  </si>
  <si>
    <t>Agencia Nacional para la superación de la pobreza extrema</t>
  </si>
  <si>
    <t>Federación Nacional de Cafeteros de Colombia</t>
  </si>
  <si>
    <t xml:space="preserve"> </t>
  </si>
  <si>
    <t>AÑO</t>
  </si>
  <si>
    <t>EXPERIENCIA REQUERIDA (SMMLV)</t>
  </si>
  <si>
    <t>ÍTEM</t>
  </si>
  <si>
    <t>Apoyo a la industria nacional y reciprocidad</t>
  </si>
  <si>
    <t>X1*X2*X3*X4</t>
  </si>
  <si>
    <t>1/N</t>
  </si>
  <si>
    <t>DIFERENCIA CON LA MG</t>
  </si>
  <si>
    <t>ACERCAMIENTO</t>
  </si>
  <si>
    <t>EVALUACIÓN TÉCNICA</t>
  </si>
  <si>
    <t>PUNTAJE DEFINITIVO</t>
  </si>
  <si>
    <t>No se asigna puntuación</t>
  </si>
  <si>
    <t>No se asigna puntaje</t>
  </si>
  <si>
    <t>7 a 8</t>
  </si>
  <si>
    <t>INFERIOR</t>
  </si>
  <si>
    <t>MEDIA</t>
  </si>
  <si>
    <t>No se asigan puntaje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</si>
</sst>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_(* #,##0_);_(* \(#,##0\);_(* &quot;-&quot;??_);_(@_)"/>
    <numFmt numFmtId="166" formatCode="_-[$$-240A]* #,##0_-;\-[$$-240A]* #,##0_-;_-[$$-240A]* &quot;-&quot;_-;_-@_-"/>
    <numFmt numFmtId="167" formatCode="[$$-240A]#,##0"/>
    <numFmt numFmtId="168" formatCode="&quot;$&quot;\ #,##0_);[Red]\(&quot;$&quot;\ #,##0\)"/>
    <numFmt numFmtId="169" formatCode="[$$-240A]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6">
    <xf numFmtId="0" fontId="0" fillId="0" borderId="0" xfId="0"/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65" fontId="2" fillId="0" borderId="0" xfId="1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15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7" fontId="2" fillId="0" borderId="0" xfId="0" applyNumberFormat="1" applyFont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166" fontId="2" fillId="0" borderId="34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2" xfId="0" applyFont="1" applyBorder="1" applyAlignment="1">
      <alignment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9" xfId="0" applyFont="1" applyBorder="1" applyAlignment="1">
      <alignment horizontal="center" vertical="center" wrapText="1"/>
    </xf>
    <xf numFmtId="0" fontId="0" fillId="0" borderId="46" xfId="0" applyFont="1" applyBorder="1" applyAlignment="1">
      <alignment horizontal="left" vertical="center" wrapText="1"/>
    </xf>
    <xf numFmtId="0" fontId="6" fillId="0" borderId="46" xfId="0" applyFont="1" applyBorder="1" applyAlignment="1">
      <alignment horizontal="center" vertical="center" wrapText="1"/>
    </xf>
    <xf numFmtId="0" fontId="0" fillId="0" borderId="46" xfId="0" applyFont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167" fontId="4" fillId="0" borderId="5" xfId="0" applyNumberFormat="1" applyFont="1" applyFill="1" applyBorder="1" applyAlignment="1">
      <alignment horizontal="right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1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" fontId="7" fillId="0" borderId="8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67" fontId="4" fillId="0" borderId="11" xfId="0" applyNumberFormat="1" applyFont="1" applyBorder="1" applyAlignment="1">
      <alignment horizontal="right" vertical="center" wrapText="1"/>
    </xf>
    <xf numFmtId="1" fontId="4" fillId="0" borderId="11" xfId="0" applyNumberFormat="1" applyFont="1" applyBorder="1" applyAlignment="1">
      <alignment horizontal="center" vertical="center" wrapText="1"/>
    </xf>
    <xf numFmtId="1" fontId="4" fillId="0" borderId="35" xfId="0" applyNumberFormat="1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/>
    </xf>
    <xf numFmtId="0" fontId="0" fillId="0" borderId="47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165" fontId="2" fillId="0" borderId="19" xfId="1" applyNumberFormat="1" applyFont="1" applyBorder="1" applyAlignment="1">
      <alignment horizontal="center" vertical="center" wrapText="1"/>
    </xf>
    <xf numFmtId="167" fontId="2" fillId="0" borderId="46" xfId="0" applyNumberFormat="1" applyFont="1" applyBorder="1" applyAlignment="1">
      <alignment horizontal="center" vertical="center" wrapText="1"/>
    </xf>
    <xf numFmtId="167" fontId="2" fillId="0" borderId="47" xfId="0" applyNumberFormat="1" applyFont="1" applyBorder="1" applyAlignment="1">
      <alignment horizontal="center" vertical="center" wrapText="1"/>
    </xf>
    <xf numFmtId="165" fontId="8" fillId="0" borderId="53" xfId="1" applyNumberFormat="1" applyFont="1" applyBorder="1" applyAlignment="1">
      <alignment horizontal="center" vertical="center" wrapText="1"/>
    </xf>
    <xf numFmtId="0" fontId="8" fillId="0" borderId="54" xfId="0" applyNumberFormat="1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169" fontId="0" fillId="0" borderId="0" xfId="0" applyNumberFormat="1" applyFont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169" fontId="0" fillId="0" borderId="4" xfId="0" applyNumberFormat="1" applyFont="1" applyFill="1" applyBorder="1" applyAlignment="1">
      <alignment vertical="center" wrapText="1"/>
    </xf>
    <xf numFmtId="0" fontId="0" fillId="0" borderId="56" xfId="0" applyFont="1" applyFill="1" applyBorder="1" applyAlignment="1">
      <alignment vertical="center" wrapText="1"/>
    </xf>
    <xf numFmtId="2" fontId="0" fillId="0" borderId="6" xfId="0" applyNumberFormat="1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169" fontId="9" fillId="0" borderId="9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68" fontId="0" fillId="0" borderId="5" xfId="0" applyNumberFormat="1" applyFont="1" applyFill="1" applyBorder="1" applyAlignment="1">
      <alignment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vertical="center" wrapText="1"/>
    </xf>
    <xf numFmtId="168" fontId="0" fillId="0" borderId="8" xfId="0" applyNumberFormat="1" applyFont="1" applyFill="1" applyBorder="1" applyAlignment="1">
      <alignment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vertical="center" wrapText="1"/>
    </xf>
    <xf numFmtId="168" fontId="0" fillId="0" borderId="11" xfId="0" applyNumberFormat="1" applyFont="1" applyFill="1" applyBorder="1" applyAlignment="1">
      <alignment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6" fillId="0" borderId="53" xfId="0" applyFont="1" applyFill="1" applyBorder="1" applyAlignment="1">
      <alignment horizontal="center" vertical="center" wrapText="1"/>
    </xf>
    <xf numFmtId="0" fontId="6" fillId="0" borderId="54" xfId="0" applyFont="1" applyFill="1" applyBorder="1" applyAlignment="1">
      <alignment horizontal="center" vertical="center" wrapText="1"/>
    </xf>
    <xf numFmtId="0" fontId="6" fillId="0" borderId="55" xfId="0" applyFont="1" applyFill="1" applyBorder="1" applyAlignment="1">
      <alignment horizontal="center" vertical="center" wrapText="1"/>
    </xf>
    <xf numFmtId="1" fontId="0" fillId="0" borderId="12" xfId="0" applyNumberFormat="1" applyFont="1" applyFill="1" applyBorder="1" applyAlignment="1">
      <alignment horizontal="center" vertical="center" wrapText="1"/>
    </xf>
    <xf numFmtId="1" fontId="0" fillId="0" borderId="9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4" fillId="0" borderId="27" xfId="0" applyNumberFormat="1" applyFont="1" applyBorder="1" applyAlignment="1">
      <alignment horizontal="center" vertical="center" wrapText="1"/>
    </xf>
    <xf numFmtId="0" fontId="4" fillId="0" borderId="38" xfId="0" applyNumberFormat="1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3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center" vertical="center" wrapText="1"/>
    </xf>
    <xf numFmtId="0" fontId="4" fillId="0" borderId="51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52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0" xfId="0" applyNumberFormat="1" applyFont="1" applyBorder="1" applyAlignment="1">
      <alignment horizontal="center" vertical="center" wrapText="1"/>
    </xf>
    <xf numFmtId="0" fontId="4" fillId="0" borderId="37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15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8" xfId="0" applyNumberFormat="1" applyFont="1" applyBorder="1" applyAlignment="1">
      <alignment horizontal="center" vertical="center" wrapText="1"/>
    </xf>
    <xf numFmtId="0" fontId="4" fillId="0" borderId="3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57" xfId="0" applyFont="1" applyBorder="1" applyAlignment="1">
      <alignment horizontal="center" vertical="center" wrapText="1"/>
    </xf>
    <xf numFmtId="168" fontId="0" fillId="0" borderId="6" xfId="0" applyNumberFormat="1" applyFont="1" applyFill="1" applyBorder="1" applyAlignment="1">
      <alignment vertical="center" wrapText="1"/>
    </xf>
    <xf numFmtId="168" fontId="0" fillId="0" borderId="46" xfId="0" applyNumberFormat="1" applyFont="1" applyFill="1" applyBorder="1" applyAlignment="1">
      <alignment vertical="center" wrapText="1"/>
    </xf>
    <xf numFmtId="1" fontId="4" fillId="0" borderId="25" xfId="0" applyNumberFormat="1" applyFont="1" applyBorder="1" applyAlignment="1">
      <alignment horizontal="center" vertical="center" wrapText="1"/>
    </xf>
    <xf numFmtId="1" fontId="10" fillId="0" borderId="12" xfId="0" applyNumberFormat="1" applyFont="1" applyBorder="1" applyAlignment="1">
      <alignment horizontal="center" vertical="center" wrapText="1"/>
    </xf>
    <xf numFmtId="1" fontId="10" fillId="0" borderId="38" xfId="0" applyNumberFormat="1" applyFont="1" applyBorder="1" applyAlignment="1">
      <alignment horizontal="center" vertical="center" wrapText="1"/>
    </xf>
    <xf numFmtId="1" fontId="10" fillId="0" borderId="9" xfId="0" applyNumberFormat="1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3"/>
  <sheetViews>
    <sheetView showGridLines="0" tabSelected="1" topLeftCell="A28" zoomScale="80" zoomScaleNormal="80" workbookViewId="0">
      <selection activeCell="B49" sqref="B49:C49"/>
    </sheetView>
  </sheetViews>
  <sheetFormatPr baseColWidth="10" defaultRowHeight="12.75" x14ac:dyDescent="0.25"/>
  <cols>
    <col min="1" max="1" width="12.42578125" style="4" customWidth="1"/>
    <col min="2" max="2" width="19.5703125" style="4" customWidth="1"/>
    <col min="3" max="3" width="34" style="4" customWidth="1"/>
    <col min="4" max="4" width="29.42578125" style="4" customWidth="1"/>
    <col min="5" max="5" width="29.140625" style="4" customWidth="1"/>
    <col min="6" max="6" width="33" style="4" customWidth="1"/>
    <col min="7" max="7" width="36.7109375" style="4" customWidth="1"/>
    <col min="8" max="9" width="30.140625" style="4" customWidth="1"/>
    <col min="10" max="10" width="21.5703125" style="4" customWidth="1"/>
    <col min="11" max="11" width="49" style="4" customWidth="1"/>
    <col min="12" max="12" width="14.42578125" style="3" bestFit="1" customWidth="1"/>
    <col min="13" max="13" width="13.42578125" style="10" customWidth="1"/>
    <col min="14" max="16384" width="11.42578125" style="4"/>
  </cols>
  <sheetData>
    <row r="1" spans="1:18" ht="49.5" customHeight="1" x14ac:dyDescent="0.25">
      <c r="D1" s="92" t="s">
        <v>77</v>
      </c>
      <c r="E1" s="92"/>
      <c r="F1" s="92"/>
      <c r="G1" s="92"/>
    </row>
    <row r="2" spans="1:18" ht="39" customHeight="1" thickBot="1" x14ac:dyDescent="0.3">
      <c r="A2" s="97" t="s">
        <v>9</v>
      </c>
      <c r="B2" s="97"/>
      <c r="C2" s="120" t="s">
        <v>18</v>
      </c>
      <c r="D2" s="120"/>
      <c r="E2" s="120"/>
      <c r="F2" s="120"/>
      <c r="G2" s="120"/>
      <c r="H2" s="120"/>
      <c r="I2" s="120"/>
      <c r="J2" s="120"/>
      <c r="K2" s="120"/>
    </row>
    <row r="3" spans="1:18" ht="27" customHeight="1" thickBot="1" x14ac:dyDescent="0.3">
      <c r="A3" s="97" t="s">
        <v>8</v>
      </c>
      <c r="B3" s="97"/>
      <c r="C3" s="98" t="s">
        <v>19</v>
      </c>
      <c r="D3" s="98"/>
      <c r="E3" s="98"/>
      <c r="F3" s="1"/>
      <c r="G3" s="5"/>
      <c r="H3" s="5"/>
      <c r="I3" s="5"/>
      <c r="J3" s="5"/>
      <c r="K3" s="5"/>
      <c r="L3" s="61" t="s">
        <v>69</v>
      </c>
      <c r="M3" s="62">
        <v>2014</v>
      </c>
      <c r="N3" s="63">
        <v>2013</v>
      </c>
      <c r="O3" s="63">
        <v>2012</v>
      </c>
      <c r="P3" s="63">
        <v>2011</v>
      </c>
      <c r="Q3" s="63">
        <v>2010</v>
      </c>
      <c r="R3" s="64">
        <v>2009</v>
      </c>
    </row>
    <row r="4" spans="1:18" ht="33.75" customHeight="1" thickBot="1" x14ac:dyDescent="0.3">
      <c r="A4" s="97" t="s">
        <v>23</v>
      </c>
      <c r="B4" s="97"/>
      <c r="C4" s="12">
        <v>140000000</v>
      </c>
      <c r="E4" s="6" t="s">
        <v>24</v>
      </c>
      <c r="F4" s="13">
        <f>C4/M4</f>
        <v>227.27272727272728</v>
      </c>
      <c r="G4" s="57" t="s">
        <v>70</v>
      </c>
      <c r="H4" s="13">
        <f>F4*2</f>
        <v>454.54545454545456</v>
      </c>
      <c r="I4" s="5"/>
      <c r="J4" s="5"/>
      <c r="K4" s="5"/>
      <c r="L4" s="58" t="s">
        <v>21</v>
      </c>
      <c r="M4" s="59">
        <v>616000</v>
      </c>
      <c r="N4" s="59">
        <v>589500</v>
      </c>
      <c r="O4" s="59">
        <v>566700</v>
      </c>
      <c r="P4" s="59">
        <v>589500</v>
      </c>
      <c r="Q4" s="59">
        <v>515000</v>
      </c>
      <c r="R4" s="60">
        <v>496900</v>
      </c>
    </row>
    <row r="5" spans="1:18" ht="15.7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8" ht="15.75" x14ac:dyDescent="0.25">
      <c r="A6" s="135" t="s">
        <v>10</v>
      </c>
      <c r="B6" s="135"/>
      <c r="C6" s="135"/>
      <c r="D6" s="14"/>
      <c r="E6" s="14"/>
      <c r="F6" s="14"/>
      <c r="G6" s="14"/>
      <c r="H6" s="14"/>
      <c r="I6" s="14"/>
      <c r="J6" s="14"/>
      <c r="K6" s="14"/>
    </row>
    <row r="7" spans="1:18" ht="16.5" thickBot="1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8" ht="33" customHeight="1" x14ac:dyDescent="0.25">
      <c r="A8" s="100" t="s">
        <v>4</v>
      </c>
      <c r="B8" s="96" t="s">
        <v>0</v>
      </c>
      <c r="C8" s="96"/>
      <c r="D8" s="96" t="s">
        <v>5</v>
      </c>
      <c r="E8" s="96"/>
      <c r="F8" s="96"/>
      <c r="G8" s="96"/>
      <c r="H8" s="96"/>
      <c r="I8" s="96"/>
      <c r="J8" s="96"/>
      <c r="K8" s="123" t="s">
        <v>17</v>
      </c>
      <c r="L8" s="4"/>
    </row>
    <row r="9" spans="1:18" ht="33" customHeight="1" thickBot="1" x14ac:dyDescent="0.3">
      <c r="A9" s="101"/>
      <c r="B9" s="99"/>
      <c r="C9" s="99"/>
      <c r="D9" s="36" t="s">
        <v>1</v>
      </c>
      <c r="E9" s="36" t="s">
        <v>2</v>
      </c>
      <c r="F9" s="99" t="s">
        <v>3</v>
      </c>
      <c r="G9" s="99"/>
      <c r="H9" s="36" t="s">
        <v>27</v>
      </c>
      <c r="I9" s="36" t="s">
        <v>21</v>
      </c>
      <c r="J9" s="36" t="s">
        <v>6</v>
      </c>
      <c r="K9" s="124"/>
      <c r="L9" s="4"/>
    </row>
    <row r="10" spans="1:18" ht="16.5" customHeight="1" thickTop="1" x14ac:dyDescent="0.25">
      <c r="A10" s="102">
        <v>1</v>
      </c>
      <c r="B10" s="105" t="s">
        <v>20</v>
      </c>
      <c r="C10" s="106"/>
      <c r="D10" s="37">
        <v>1</v>
      </c>
      <c r="E10" s="37">
        <v>27</v>
      </c>
      <c r="F10" s="130" t="s">
        <v>22</v>
      </c>
      <c r="G10" s="130"/>
      <c r="H10" s="52">
        <v>159848000</v>
      </c>
      <c r="I10" s="53">
        <f>H10/N4</f>
        <v>271.15860899067007</v>
      </c>
      <c r="J10" s="15" t="s">
        <v>25</v>
      </c>
      <c r="K10" s="16"/>
      <c r="L10" s="4"/>
    </row>
    <row r="11" spans="1:18" ht="15.75" x14ac:dyDescent="0.25">
      <c r="A11" s="103"/>
      <c r="B11" s="107"/>
      <c r="C11" s="108"/>
      <c r="D11" s="2">
        <v>2</v>
      </c>
      <c r="E11" s="2">
        <v>28</v>
      </c>
      <c r="F11" s="95" t="s">
        <v>26</v>
      </c>
      <c r="G11" s="95"/>
      <c r="H11" s="46">
        <v>73800000</v>
      </c>
      <c r="I11" s="47">
        <f>H11/P4</f>
        <v>125.19083969465649</v>
      </c>
      <c r="J11" s="17" t="s">
        <v>25</v>
      </c>
      <c r="K11" s="18"/>
      <c r="L11" s="4"/>
    </row>
    <row r="12" spans="1:18" ht="15.75" x14ac:dyDescent="0.25">
      <c r="A12" s="103"/>
      <c r="B12" s="107"/>
      <c r="C12" s="108"/>
      <c r="D12" s="2">
        <v>3</v>
      </c>
      <c r="E12" s="2">
        <v>29</v>
      </c>
      <c r="F12" s="95" t="s">
        <v>28</v>
      </c>
      <c r="G12" s="95"/>
      <c r="H12" s="46">
        <v>73500000</v>
      </c>
      <c r="I12" s="47">
        <f>H12/M4</f>
        <v>119.31818181818181</v>
      </c>
      <c r="J12" s="17" t="s">
        <v>25</v>
      </c>
      <c r="K12" s="18"/>
      <c r="L12" s="4"/>
    </row>
    <row r="13" spans="1:18" ht="21" x14ac:dyDescent="0.25">
      <c r="A13" s="104"/>
      <c r="B13" s="109"/>
      <c r="C13" s="110"/>
      <c r="D13" s="111"/>
      <c r="E13" s="112"/>
      <c r="F13" s="112"/>
      <c r="G13" s="112"/>
      <c r="H13" s="113"/>
      <c r="I13" s="48">
        <f>SUM(I10:I12)</f>
        <v>515.66763050350846</v>
      </c>
      <c r="J13" s="49" t="str">
        <f>IF(I13&gt;=$H$4,"CUMPLE","NO CUMPLE")</f>
        <v>CUMPLE</v>
      </c>
      <c r="K13" s="18"/>
      <c r="L13" s="4"/>
    </row>
    <row r="14" spans="1:18" ht="16.5" customHeight="1" x14ac:dyDescent="0.25">
      <c r="A14" s="114">
        <v>2</v>
      </c>
      <c r="B14" s="115" t="s">
        <v>32</v>
      </c>
      <c r="C14" s="116"/>
      <c r="D14" s="2">
        <v>1</v>
      </c>
      <c r="E14" s="2">
        <v>47</v>
      </c>
      <c r="F14" s="95" t="s">
        <v>34</v>
      </c>
      <c r="G14" s="95"/>
      <c r="H14" s="46">
        <v>127016172</v>
      </c>
      <c r="I14" s="47">
        <f>H14/O4</f>
        <v>224.13300158814187</v>
      </c>
      <c r="J14" s="17" t="s">
        <v>25</v>
      </c>
      <c r="K14" s="18"/>
      <c r="L14" s="4"/>
    </row>
    <row r="15" spans="1:18" ht="31.5" x14ac:dyDescent="0.25">
      <c r="A15" s="103"/>
      <c r="B15" s="107"/>
      <c r="C15" s="108"/>
      <c r="D15" s="2">
        <v>2</v>
      </c>
      <c r="E15" s="2" t="s">
        <v>36</v>
      </c>
      <c r="F15" s="95" t="s">
        <v>35</v>
      </c>
      <c r="G15" s="95"/>
      <c r="H15" s="46">
        <f>215904000+26000000</f>
        <v>241904000</v>
      </c>
      <c r="I15" s="47">
        <f>H15/O4</f>
        <v>426.86430209987645</v>
      </c>
      <c r="J15" s="17" t="s">
        <v>48</v>
      </c>
      <c r="K15" s="18" t="s">
        <v>65</v>
      </c>
      <c r="L15" s="4"/>
    </row>
    <row r="16" spans="1:18" ht="15.75" x14ac:dyDescent="0.25">
      <c r="A16" s="103"/>
      <c r="B16" s="107"/>
      <c r="C16" s="108"/>
      <c r="D16" s="2">
        <v>3</v>
      </c>
      <c r="E16" s="2" t="s">
        <v>37</v>
      </c>
      <c r="F16" s="95" t="s">
        <v>38</v>
      </c>
      <c r="G16" s="95"/>
      <c r="H16" s="46">
        <f>82950000+39000000</f>
        <v>121950000</v>
      </c>
      <c r="I16" s="47">
        <f>H16/O4</f>
        <v>215.19322392800424</v>
      </c>
      <c r="J16" s="17" t="s">
        <v>25</v>
      </c>
      <c r="K16" s="18"/>
      <c r="L16" s="4"/>
    </row>
    <row r="17" spans="1:12" ht="21" x14ac:dyDescent="0.25">
      <c r="A17" s="104"/>
      <c r="B17" s="109"/>
      <c r="C17" s="110"/>
      <c r="D17" s="111"/>
      <c r="E17" s="112"/>
      <c r="F17" s="112"/>
      <c r="G17" s="112"/>
      <c r="H17" s="113"/>
      <c r="I17" s="48">
        <f>I14+I16</f>
        <v>439.32622551614611</v>
      </c>
      <c r="J17" s="49" t="str">
        <f>IF(I17&gt;=$H$4,"CUMPLE","NO CUMPLE")</f>
        <v>NO CUMPLE</v>
      </c>
      <c r="K17" s="18"/>
      <c r="L17" s="4"/>
    </row>
    <row r="18" spans="1:12" ht="16.5" customHeight="1" x14ac:dyDescent="0.25">
      <c r="A18" s="114">
        <v>3</v>
      </c>
      <c r="B18" s="115" t="s">
        <v>39</v>
      </c>
      <c r="C18" s="116"/>
      <c r="D18" s="2">
        <v>1</v>
      </c>
      <c r="E18" s="2">
        <v>29</v>
      </c>
      <c r="F18" s="95" t="s">
        <v>40</v>
      </c>
      <c r="G18" s="95"/>
      <c r="H18" s="46">
        <v>112183600</v>
      </c>
      <c r="I18" s="47">
        <f>H18/P4</f>
        <v>190.30296861747243</v>
      </c>
      <c r="J18" s="17" t="s">
        <v>25</v>
      </c>
      <c r="K18" s="18"/>
      <c r="L18" s="4"/>
    </row>
    <row r="19" spans="1:12" ht="15.75" x14ac:dyDescent="0.25">
      <c r="A19" s="103"/>
      <c r="B19" s="107"/>
      <c r="C19" s="108"/>
      <c r="D19" s="2">
        <v>2</v>
      </c>
      <c r="E19" s="2">
        <v>30</v>
      </c>
      <c r="F19" s="95" t="s">
        <v>66</v>
      </c>
      <c r="G19" s="95"/>
      <c r="H19" s="46">
        <v>149700000</v>
      </c>
      <c r="I19" s="47">
        <f>H19/N4</f>
        <v>253.94402035623409</v>
      </c>
      <c r="J19" s="17" t="s">
        <v>25</v>
      </c>
      <c r="K19" s="18"/>
      <c r="L19" s="4"/>
    </row>
    <row r="20" spans="1:12" ht="15.75" x14ac:dyDescent="0.25">
      <c r="A20" s="103"/>
      <c r="B20" s="107"/>
      <c r="C20" s="108"/>
      <c r="D20" s="2">
        <v>3</v>
      </c>
      <c r="E20" s="2">
        <v>31</v>
      </c>
      <c r="F20" s="95" t="s">
        <v>41</v>
      </c>
      <c r="G20" s="95"/>
      <c r="H20" s="46">
        <v>147064800</v>
      </c>
      <c r="I20" s="47">
        <f>H20/P4</f>
        <v>249.47379134860051</v>
      </c>
      <c r="J20" s="17" t="s">
        <v>25</v>
      </c>
      <c r="K20" s="18"/>
      <c r="L20" s="4"/>
    </row>
    <row r="21" spans="1:12" ht="21" x14ac:dyDescent="0.25">
      <c r="A21" s="104"/>
      <c r="B21" s="109"/>
      <c r="C21" s="110"/>
      <c r="D21" s="111"/>
      <c r="E21" s="112"/>
      <c r="F21" s="112"/>
      <c r="G21" s="113"/>
      <c r="H21" s="46"/>
      <c r="I21" s="48">
        <f>SUM(I18:I20)</f>
        <v>693.72078032230706</v>
      </c>
      <c r="J21" s="49" t="str">
        <f>IF(I21&gt;=$H$4,"CUMPLE","NO CUMPLE")</f>
        <v>CUMPLE</v>
      </c>
      <c r="K21" s="18"/>
      <c r="L21" s="4"/>
    </row>
    <row r="22" spans="1:12" ht="16.5" customHeight="1" x14ac:dyDescent="0.25">
      <c r="A22" s="114">
        <v>4</v>
      </c>
      <c r="B22" s="115" t="s">
        <v>43</v>
      </c>
      <c r="C22" s="116"/>
      <c r="D22" s="2">
        <v>1</v>
      </c>
      <c r="E22" s="2" t="s">
        <v>44</v>
      </c>
      <c r="F22" s="95" t="s">
        <v>67</v>
      </c>
      <c r="G22" s="95"/>
      <c r="H22" s="46">
        <v>128026660</v>
      </c>
      <c r="I22" s="47">
        <f>H22/P4</f>
        <v>217.17838846480069</v>
      </c>
      <c r="J22" s="17" t="s">
        <v>25</v>
      </c>
      <c r="K22" s="18"/>
      <c r="L22" s="4"/>
    </row>
    <row r="23" spans="1:12" ht="15.75" x14ac:dyDescent="0.25">
      <c r="A23" s="103"/>
      <c r="B23" s="107"/>
      <c r="C23" s="108"/>
      <c r="D23" s="2">
        <v>2</v>
      </c>
      <c r="E23" s="2" t="s">
        <v>45</v>
      </c>
      <c r="F23" s="95" t="s">
        <v>46</v>
      </c>
      <c r="G23" s="95"/>
      <c r="H23" s="46">
        <v>84160000</v>
      </c>
      <c r="I23" s="47">
        <f>H23/P4</f>
        <v>142.76505513146734</v>
      </c>
      <c r="J23" s="17" t="s">
        <v>25</v>
      </c>
      <c r="K23" s="18"/>
      <c r="L23" s="4"/>
    </row>
    <row r="24" spans="1:12" ht="15.75" x14ac:dyDescent="0.25">
      <c r="A24" s="103"/>
      <c r="B24" s="107"/>
      <c r="C24" s="108"/>
      <c r="D24" s="2">
        <v>3</v>
      </c>
      <c r="E24" s="2">
        <v>199</v>
      </c>
      <c r="F24" s="95" t="s">
        <v>47</v>
      </c>
      <c r="G24" s="95"/>
      <c r="H24" s="46">
        <v>70959520</v>
      </c>
      <c r="I24" s="47">
        <f>H24/R4</f>
        <v>142.80442745019118</v>
      </c>
      <c r="J24" s="17" t="s">
        <v>25</v>
      </c>
      <c r="K24" s="18"/>
      <c r="L24" s="4"/>
    </row>
    <row r="25" spans="1:12" ht="21.75" thickBot="1" x14ac:dyDescent="0.3">
      <c r="A25" s="147"/>
      <c r="B25" s="131"/>
      <c r="C25" s="132"/>
      <c r="D25" s="117"/>
      <c r="E25" s="118"/>
      <c r="F25" s="118"/>
      <c r="G25" s="118"/>
      <c r="H25" s="119"/>
      <c r="I25" s="50">
        <f>SUM(I22:I24)</f>
        <v>502.74787104645918</v>
      </c>
      <c r="J25" s="51" t="str">
        <f>IF(I25&gt;=$H$4,"CUMPLE","NO CUMPLE")</f>
        <v>CUMPLE</v>
      </c>
      <c r="K25" s="19"/>
      <c r="L25" s="4"/>
    </row>
    <row r="26" spans="1:12" ht="16.5" thickBot="1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1:12" ht="27" customHeight="1" x14ac:dyDescent="0.25">
      <c r="A27" s="144" t="s">
        <v>4</v>
      </c>
      <c r="B27" s="125" t="s">
        <v>0</v>
      </c>
      <c r="C27" s="125"/>
      <c r="D27" s="125" t="s">
        <v>7</v>
      </c>
      <c r="E27" s="125"/>
      <c r="F27" s="125" t="s">
        <v>17</v>
      </c>
      <c r="G27" s="126"/>
      <c r="H27" s="11"/>
      <c r="I27" s="11"/>
      <c r="J27" s="5"/>
      <c r="K27" s="5"/>
    </row>
    <row r="28" spans="1:12" ht="27" customHeight="1" thickBot="1" x14ac:dyDescent="0.3">
      <c r="A28" s="145"/>
      <c r="B28" s="127"/>
      <c r="C28" s="127"/>
      <c r="D28" s="8" t="s">
        <v>2</v>
      </c>
      <c r="E28" s="8" t="s">
        <v>6</v>
      </c>
      <c r="F28" s="127"/>
      <c r="G28" s="128"/>
      <c r="H28" s="11"/>
      <c r="I28" s="11"/>
      <c r="J28" s="5"/>
      <c r="K28" s="5"/>
    </row>
    <row r="29" spans="1:12" ht="16.5" thickTop="1" x14ac:dyDescent="0.25">
      <c r="A29" s="20">
        <f>A10</f>
        <v>1</v>
      </c>
      <c r="B29" s="129" t="str">
        <f>B10</f>
        <v>IMPROSOFT</v>
      </c>
      <c r="C29" s="129"/>
      <c r="D29" s="21" t="s">
        <v>29</v>
      </c>
      <c r="E29" s="21" t="s">
        <v>25</v>
      </c>
      <c r="F29" s="121"/>
      <c r="G29" s="122"/>
      <c r="H29" s="22"/>
      <c r="I29" s="22"/>
      <c r="J29" s="5"/>
      <c r="K29" s="5"/>
    </row>
    <row r="30" spans="1:12" ht="15.75" x14ac:dyDescent="0.25">
      <c r="A30" s="20">
        <f>A14</f>
        <v>2</v>
      </c>
      <c r="B30" s="129" t="str">
        <f>B14</f>
        <v>ITS soluciones</v>
      </c>
      <c r="C30" s="129"/>
      <c r="D30" s="23" t="s">
        <v>56</v>
      </c>
      <c r="E30" s="23" t="s">
        <v>25</v>
      </c>
      <c r="F30" s="93"/>
      <c r="G30" s="94"/>
      <c r="H30" s="22"/>
      <c r="I30" s="22"/>
      <c r="J30" s="5"/>
      <c r="K30" s="5"/>
    </row>
    <row r="31" spans="1:12" ht="15.75" x14ac:dyDescent="0.25">
      <c r="A31" s="20">
        <f>A18</f>
        <v>3</v>
      </c>
      <c r="B31" s="129" t="str">
        <f>B18</f>
        <v>Kawak SAS</v>
      </c>
      <c r="C31" s="129"/>
      <c r="D31" s="23" t="s">
        <v>57</v>
      </c>
      <c r="E31" s="23" t="s">
        <v>25</v>
      </c>
      <c r="F31" s="93"/>
      <c r="G31" s="94"/>
      <c r="H31" s="22"/>
      <c r="I31" s="22"/>
      <c r="J31" s="5"/>
      <c r="K31" s="5"/>
    </row>
    <row r="32" spans="1:12" ht="16.5" thickBot="1" x14ac:dyDescent="0.3">
      <c r="A32" s="24">
        <f>A22</f>
        <v>4</v>
      </c>
      <c r="B32" s="140" t="str">
        <f>B22</f>
        <v>ISOLUCION.S.A.</v>
      </c>
      <c r="C32" s="140"/>
      <c r="D32" s="25" t="s">
        <v>59</v>
      </c>
      <c r="E32" s="25" t="s">
        <v>25</v>
      </c>
      <c r="F32" s="133"/>
      <c r="G32" s="134"/>
      <c r="H32" s="22"/>
      <c r="I32" s="22"/>
      <c r="J32" s="5"/>
      <c r="K32" s="5"/>
    </row>
    <row r="33" spans="1:11" ht="15.7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ht="16.5" thickBot="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ht="15.75" customHeight="1" x14ac:dyDescent="0.25">
      <c r="A35" s="144" t="s">
        <v>4</v>
      </c>
      <c r="B35" s="125" t="s">
        <v>0</v>
      </c>
      <c r="C35" s="125"/>
      <c r="D35" s="125" t="s">
        <v>11</v>
      </c>
      <c r="E35" s="125"/>
      <c r="F35" s="125" t="s">
        <v>17</v>
      </c>
      <c r="G35" s="126"/>
      <c r="H35" s="11"/>
      <c r="I35" s="11"/>
      <c r="J35" s="5"/>
      <c r="K35" s="5"/>
    </row>
    <row r="36" spans="1:11" ht="16.5" thickBot="1" x14ac:dyDescent="0.3">
      <c r="A36" s="145"/>
      <c r="B36" s="127"/>
      <c r="C36" s="127"/>
      <c r="D36" s="8" t="s">
        <v>2</v>
      </c>
      <c r="E36" s="8" t="s">
        <v>6</v>
      </c>
      <c r="F36" s="127"/>
      <c r="G36" s="128"/>
      <c r="H36" s="11"/>
      <c r="I36" s="11"/>
      <c r="J36" s="5"/>
      <c r="K36" s="5"/>
    </row>
    <row r="37" spans="1:11" ht="16.5" thickTop="1" x14ac:dyDescent="0.25">
      <c r="A37" s="20">
        <f>A29</f>
        <v>1</v>
      </c>
      <c r="B37" s="129" t="str">
        <f>B29</f>
        <v>IMPROSOFT</v>
      </c>
      <c r="C37" s="129"/>
      <c r="D37" s="21" t="s">
        <v>30</v>
      </c>
      <c r="E37" s="21" t="s">
        <v>25</v>
      </c>
      <c r="F37" s="121"/>
      <c r="G37" s="122"/>
      <c r="H37" s="22"/>
      <c r="I37" s="22"/>
      <c r="J37" s="5"/>
      <c r="K37" s="5"/>
    </row>
    <row r="38" spans="1:11" ht="15.75" x14ac:dyDescent="0.25">
      <c r="A38" s="20">
        <f t="shared" ref="A38:B40" si="0">A30</f>
        <v>2</v>
      </c>
      <c r="B38" s="129" t="str">
        <f t="shared" si="0"/>
        <v>ITS soluciones</v>
      </c>
      <c r="C38" s="129"/>
      <c r="D38" s="23" t="s">
        <v>33</v>
      </c>
      <c r="E38" s="23" t="s">
        <v>25</v>
      </c>
      <c r="F38" s="93"/>
      <c r="G38" s="94"/>
      <c r="H38" s="22"/>
      <c r="I38" s="22"/>
      <c r="J38" s="5"/>
      <c r="K38" s="5"/>
    </row>
    <row r="39" spans="1:11" ht="15.75" x14ac:dyDescent="0.25">
      <c r="A39" s="20">
        <f t="shared" si="0"/>
        <v>3</v>
      </c>
      <c r="B39" s="129" t="str">
        <f t="shared" si="0"/>
        <v>Kawak SAS</v>
      </c>
      <c r="C39" s="129"/>
      <c r="D39" s="23" t="s">
        <v>42</v>
      </c>
      <c r="E39" s="23" t="s">
        <v>25</v>
      </c>
      <c r="F39" s="93"/>
      <c r="G39" s="94"/>
      <c r="H39" s="22"/>
      <c r="I39" s="22"/>
      <c r="J39" s="5"/>
      <c r="K39" s="5"/>
    </row>
    <row r="40" spans="1:11" ht="15.75" x14ac:dyDescent="0.25">
      <c r="A40" s="20">
        <f t="shared" si="0"/>
        <v>4</v>
      </c>
      <c r="B40" s="129" t="str">
        <f t="shared" si="0"/>
        <v>ISOLUCION.S.A.</v>
      </c>
      <c r="C40" s="129"/>
      <c r="D40" s="23" t="s">
        <v>58</v>
      </c>
      <c r="E40" s="23" t="s">
        <v>25</v>
      </c>
      <c r="F40" s="93"/>
      <c r="G40" s="94"/>
      <c r="H40" s="22"/>
      <c r="I40" s="22"/>
      <c r="J40" s="5"/>
      <c r="K40" s="5"/>
    </row>
    <row r="41" spans="1:11" ht="15.75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ht="15.75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ht="15.75" x14ac:dyDescent="0.25">
      <c r="A43" s="135" t="s">
        <v>12</v>
      </c>
      <c r="B43" s="135"/>
      <c r="C43" s="135"/>
      <c r="D43" s="135"/>
      <c r="E43" s="135"/>
      <c r="F43" s="135"/>
      <c r="G43" s="135"/>
      <c r="H43" s="26"/>
      <c r="I43" s="26"/>
      <c r="J43" s="5"/>
      <c r="K43" s="5"/>
    </row>
    <row r="44" spans="1:11" ht="16.5" thickBo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</row>
    <row r="45" spans="1:11" ht="19.5" customHeight="1" x14ac:dyDescent="0.25">
      <c r="A45" s="100" t="s">
        <v>4</v>
      </c>
      <c r="B45" s="96" t="s">
        <v>0</v>
      </c>
      <c r="C45" s="96"/>
      <c r="D45" s="141" t="s">
        <v>16</v>
      </c>
      <c r="E45" s="142"/>
      <c r="F45" s="142"/>
      <c r="G45" s="143"/>
      <c r="H45" s="9"/>
      <c r="I45" s="9"/>
      <c r="J45" s="5"/>
      <c r="K45" s="5"/>
    </row>
    <row r="46" spans="1:11" ht="19.5" customHeight="1" x14ac:dyDescent="0.25">
      <c r="A46" s="138"/>
      <c r="B46" s="139"/>
      <c r="C46" s="139"/>
      <c r="D46" s="27" t="s">
        <v>13</v>
      </c>
      <c r="E46" s="28" t="s">
        <v>15</v>
      </c>
      <c r="F46" s="29" t="s">
        <v>14</v>
      </c>
      <c r="G46" s="136" t="s">
        <v>78</v>
      </c>
      <c r="I46" s="9"/>
      <c r="J46" s="5"/>
      <c r="K46" s="5"/>
    </row>
    <row r="47" spans="1:11" ht="19.5" customHeight="1" thickBot="1" x14ac:dyDescent="0.3">
      <c r="A47" s="101"/>
      <c r="B47" s="99"/>
      <c r="C47" s="99"/>
      <c r="D47" s="30">
        <v>700</v>
      </c>
      <c r="E47" s="30">
        <v>200</v>
      </c>
      <c r="F47" s="31">
        <v>100</v>
      </c>
      <c r="G47" s="137"/>
      <c r="H47" s="9"/>
      <c r="I47" s="9"/>
      <c r="J47" s="5"/>
      <c r="K47" s="5"/>
    </row>
    <row r="48" spans="1:11" ht="24" thickTop="1" x14ac:dyDescent="0.25">
      <c r="A48" s="65">
        <f>A37</f>
        <v>1</v>
      </c>
      <c r="B48" s="130" t="str">
        <f>B37</f>
        <v>IMPROSOFT</v>
      </c>
      <c r="C48" s="130"/>
      <c r="D48" s="54">
        <f>'Evaluacion Económica'!F3</f>
        <v>700</v>
      </c>
      <c r="E48" s="32">
        <f>'Calidad-apoyo'!E3</f>
        <v>200</v>
      </c>
      <c r="F48" s="32">
        <f>'Calidad-apoyo'!E8</f>
        <v>100</v>
      </c>
      <c r="G48" s="163">
        <f>SUM(D48:F48)</f>
        <v>1000</v>
      </c>
      <c r="H48" s="1"/>
      <c r="I48" s="1"/>
      <c r="J48" s="5"/>
      <c r="K48" s="5"/>
    </row>
    <row r="49" spans="1:11" ht="46.5" x14ac:dyDescent="0.25">
      <c r="A49" s="65">
        <f t="shared" ref="A49:B51" si="1">A38</f>
        <v>2</v>
      </c>
      <c r="B49" s="130" t="str">
        <f t="shared" si="1"/>
        <v>ITS soluciones</v>
      </c>
      <c r="C49" s="130"/>
      <c r="D49" s="54" t="str">
        <f>'Evaluacion Económica'!F4</f>
        <v>No se asigna puntaje</v>
      </c>
      <c r="E49" s="32" t="str">
        <f>'Calidad-apoyo'!G3</f>
        <v>No se asigna puntaje</v>
      </c>
      <c r="F49" s="32" t="s">
        <v>84</v>
      </c>
      <c r="G49" s="164" t="s">
        <v>79</v>
      </c>
      <c r="H49" s="1"/>
      <c r="I49" s="1"/>
      <c r="J49" s="5"/>
      <c r="K49" s="5"/>
    </row>
    <row r="50" spans="1:11" ht="23.25" x14ac:dyDescent="0.25">
      <c r="A50" s="65">
        <f t="shared" si="1"/>
        <v>3</v>
      </c>
      <c r="B50" s="130" t="str">
        <f t="shared" si="1"/>
        <v>Kawak SAS</v>
      </c>
      <c r="C50" s="130"/>
      <c r="D50" s="54">
        <f>'Evaluacion Económica'!F5</f>
        <v>649.5050611046122</v>
      </c>
      <c r="E50" s="32">
        <f>'Calidad-apoyo'!I3</f>
        <v>200</v>
      </c>
      <c r="F50" s="32">
        <f>'Calidad-apoyo'!I8</f>
        <v>100</v>
      </c>
      <c r="G50" s="164">
        <f>SUM(D50:F50)</f>
        <v>949.5050611046122</v>
      </c>
      <c r="H50" s="1"/>
      <c r="I50" s="1"/>
      <c r="J50" s="5"/>
      <c r="K50" s="5"/>
    </row>
    <row r="51" spans="1:11" ht="24" thickBot="1" x14ac:dyDescent="0.3">
      <c r="A51" s="33">
        <f t="shared" si="1"/>
        <v>4</v>
      </c>
      <c r="B51" s="146" t="str">
        <f t="shared" si="1"/>
        <v>ISOLUCION.S.A.</v>
      </c>
      <c r="C51" s="146"/>
      <c r="D51" s="162">
        <f>'Evaluacion Económica'!F6</f>
        <v>618.83614665987034</v>
      </c>
      <c r="E51" s="34">
        <f>'Calidad-apoyo'!K3</f>
        <v>200</v>
      </c>
      <c r="F51" s="34">
        <f>'Calidad-apoyo'!K8</f>
        <v>100</v>
      </c>
      <c r="G51" s="165">
        <f t="shared" ref="G49:G51" si="2">SUM(D51:F51)</f>
        <v>918.83614665987034</v>
      </c>
      <c r="H51" s="1"/>
      <c r="I51" s="1"/>
      <c r="J51" s="5"/>
      <c r="K51" s="5"/>
    </row>
    <row r="52" spans="1:11" ht="15.75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</row>
    <row r="53" spans="1:11" ht="15.75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</row>
    <row r="54" spans="1:11" ht="15.75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</row>
    <row r="55" spans="1:11" ht="15.75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</row>
    <row r="56" spans="1:11" ht="15.75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</row>
    <row r="57" spans="1:11" ht="15.75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</row>
    <row r="58" spans="1:11" ht="15.75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</row>
    <row r="59" spans="1:11" ht="15.75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</row>
    <row r="60" spans="1:11" ht="15.75" x14ac:dyDescent="0.25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</row>
    <row r="61" spans="1:11" ht="15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</row>
    <row r="62" spans="1:11" ht="15.75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</row>
    <row r="63" spans="1:11" ht="15.75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</row>
    <row r="64" spans="1:11" ht="15.75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</row>
    <row r="65" spans="1:11" ht="15.75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</row>
    <row r="66" spans="1:11" ht="15.75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</row>
    <row r="67" spans="1:11" ht="15.75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</row>
    <row r="68" spans="1:11" ht="15.75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</row>
    <row r="69" spans="1:11" ht="15.75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</row>
    <row r="70" spans="1:11" ht="15.75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</row>
    <row r="71" spans="1:11" ht="15.75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</row>
    <row r="72" spans="1:11" ht="15.75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1" ht="15.75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1:11" ht="15.75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1:11" ht="15.75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1:11" ht="15.75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1:11" ht="15.75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1:11" ht="15.75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1:11" ht="15.75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1:11" ht="15.75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1:11" ht="15.75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</row>
    <row r="82" spans="1:11" ht="15.75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</row>
    <row r="83" spans="1:11" ht="15.75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</row>
    <row r="84" spans="1:11" ht="15.75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</row>
    <row r="85" spans="1:11" ht="15.75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</row>
    <row r="86" spans="1:11" ht="15.75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</row>
    <row r="87" spans="1:11" ht="15.75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</row>
    <row r="88" spans="1:11" ht="15.75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</row>
    <row r="89" spans="1:11" ht="15.75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</row>
    <row r="90" spans="1:11" ht="15.75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</row>
    <row r="91" spans="1:11" ht="15.75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</row>
    <row r="92" spans="1:11" ht="15.75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</row>
    <row r="93" spans="1:11" ht="15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</row>
    <row r="94" spans="1:11" ht="15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</row>
    <row r="95" spans="1:11" ht="15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</row>
    <row r="96" spans="1:11" ht="15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</row>
    <row r="97" spans="1:11" ht="15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</row>
    <row r="98" spans="1:11" ht="15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</row>
    <row r="99" spans="1:11" ht="15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</row>
    <row r="100" spans="1:11" ht="15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</row>
    <row r="101" spans="1:11" ht="15.75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</row>
    <row r="102" spans="1:11" ht="15.75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</row>
    <row r="103" spans="1:11" ht="15.75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</row>
    <row r="104" spans="1:11" ht="15.75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</row>
    <row r="105" spans="1:11" ht="15.75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</row>
    <row r="106" spans="1:11" ht="15.75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</row>
    <row r="107" spans="1:11" ht="15.75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</row>
    <row r="108" spans="1:11" ht="15.75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</row>
    <row r="109" spans="1:11" ht="15.75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</row>
    <row r="110" spans="1:11" ht="15.75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</row>
    <row r="111" spans="1:11" ht="15.75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</row>
    <row r="112" spans="1:11" ht="15.75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</row>
    <row r="113" spans="1:11" ht="15.75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</row>
    <row r="114" spans="1:11" ht="15.7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</row>
    <row r="115" spans="1:11" ht="15.75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</row>
    <row r="116" spans="1:11" ht="15.75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</row>
    <row r="117" spans="1:11" ht="15.75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</row>
    <row r="118" spans="1:11" ht="15.75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</row>
    <row r="119" spans="1:11" ht="15.75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</row>
    <row r="120" spans="1:11" ht="15.75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</row>
    <row r="121" spans="1:11" ht="15.75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</row>
    <row r="122" spans="1:11" ht="15.75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</row>
    <row r="123" spans="1:11" ht="15.75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</row>
    <row r="124" spans="1:11" ht="15.75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</row>
    <row r="125" spans="1:11" ht="15.75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</row>
    <row r="126" spans="1:11" ht="15.75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</row>
    <row r="127" spans="1:11" ht="15.75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</row>
    <row r="128" spans="1:11" ht="15.75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</row>
    <row r="129" spans="1:11" ht="15.75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</row>
    <row r="130" spans="1:11" ht="15.75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</row>
    <row r="131" spans="1:11" ht="15.75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</row>
    <row r="132" spans="1:11" ht="15.75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</row>
    <row r="133" spans="1:11" ht="15.75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</row>
    <row r="134" spans="1:11" ht="15.75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</row>
    <row r="135" spans="1:11" ht="15.75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</row>
    <row r="136" spans="1:11" ht="15.75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</row>
    <row r="137" spans="1:11" ht="15.75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</row>
    <row r="138" spans="1:11" ht="15.75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</row>
    <row r="139" spans="1:11" ht="15.75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</row>
    <row r="140" spans="1:11" ht="15.75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</row>
    <row r="141" spans="1:11" ht="15.75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</row>
    <row r="142" spans="1:11" ht="15.75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</row>
    <row r="143" spans="1:11" ht="15.75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</row>
    <row r="144" spans="1:11" ht="15.75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</row>
    <row r="145" spans="1:11" ht="15.75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</row>
    <row r="146" spans="1:11" ht="15.75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</row>
    <row r="147" spans="1:11" ht="15.75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</row>
    <row r="148" spans="1:11" ht="15.75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</row>
    <row r="149" spans="1:11" ht="15.75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</row>
    <row r="150" spans="1:11" ht="15.75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</row>
    <row r="151" spans="1:11" ht="15.75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</row>
    <row r="152" spans="1:11" ht="15.75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</row>
    <row r="153" spans="1:11" ht="15.75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</row>
    <row r="154" spans="1:11" ht="15.75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</row>
    <row r="155" spans="1:11" ht="15.75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</row>
    <row r="156" spans="1:11" ht="15.75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</row>
    <row r="157" spans="1:11" ht="15.75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</row>
    <row r="158" spans="1:11" ht="15.75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</row>
    <row r="159" spans="1:11" ht="15.75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</row>
    <row r="160" spans="1:11" ht="15.75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</row>
    <row r="161" spans="1:11" ht="15.75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</row>
    <row r="162" spans="1:11" ht="15.75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</row>
    <row r="163" spans="1:11" ht="15.75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</row>
    <row r="164" spans="1:11" ht="15.75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</row>
    <row r="165" spans="1:11" ht="15.75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</row>
    <row r="166" spans="1:11" ht="15.75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</row>
    <row r="167" spans="1:11" ht="15.75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</row>
    <row r="168" spans="1:11" ht="15.75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</row>
    <row r="169" spans="1:11" ht="15.75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</row>
    <row r="170" spans="1:11" ht="15.75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</row>
    <row r="171" spans="1:11" ht="15.75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</row>
    <row r="172" spans="1:11" ht="15.75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</row>
    <row r="173" spans="1:11" ht="15.75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</row>
    <row r="174" spans="1:11" ht="15.75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</row>
    <row r="175" spans="1:11" ht="15.75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</row>
    <row r="176" spans="1:11" ht="15.75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</row>
    <row r="177" spans="1:11" ht="15.75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</row>
    <row r="178" spans="1:11" ht="15.75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</row>
    <row r="179" spans="1:11" ht="15.75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</row>
    <row r="180" spans="1:11" ht="15.75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</row>
    <row r="181" spans="1:11" ht="15.75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</row>
    <row r="182" spans="1:11" ht="15.75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</row>
    <row r="183" spans="1:11" ht="15.75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</row>
    <row r="184" spans="1:11" ht="15.75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</row>
    <row r="185" spans="1:11" ht="15.75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</row>
    <row r="186" spans="1:11" ht="15.75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</row>
    <row r="187" spans="1:11" ht="15.75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</row>
    <row r="188" spans="1:11" ht="15.75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</row>
    <row r="189" spans="1:11" ht="15.75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</row>
    <row r="190" spans="1:11" ht="15.75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</row>
    <row r="191" spans="1:11" ht="15.75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</row>
    <row r="192" spans="1:11" ht="15.75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</row>
    <row r="193" spans="1:11" ht="15.75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</row>
    <row r="194" spans="1:11" ht="15.75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</row>
    <row r="195" spans="1:11" ht="15.75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</row>
    <row r="196" spans="1:11" ht="15.75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</row>
    <row r="197" spans="1:11" ht="15.75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</row>
    <row r="198" spans="1:11" ht="15.75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</row>
    <row r="199" spans="1:11" ht="15.75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</row>
    <row r="200" spans="1:11" ht="15.75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</row>
    <row r="201" spans="1:11" ht="15.75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</row>
    <row r="202" spans="1:11" ht="15.75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</row>
    <row r="203" spans="1:11" ht="15.75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</row>
    <row r="204" spans="1:11" ht="15.75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</row>
    <row r="205" spans="1:11" ht="15.75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</row>
    <row r="206" spans="1:11" ht="15.75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</row>
    <row r="207" spans="1:11" ht="15.75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</row>
    <row r="208" spans="1:11" ht="15.75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</row>
    <row r="209" spans="1:11" ht="15.75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</row>
    <row r="210" spans="1:11" ht="15.75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</row>
    <row r="211" spans="1:11" ht="15.75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</row>
    <row r="212" spans="1:11" ht="15.75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</row>
    <row r="213" spans="1:11" ht="15.75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</row>
    <row r="214" spans="1:11" ht="15.75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</row>
    <row r="215" spans="1:11" ht="15.75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</row>
    <row r="216" spans="1:11" ht="15.75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</row>
    <row r="217" spans="1:11" ht="15.75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</row>
    <row r="218" spans="1:11" ht="15.75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</row>
    <row r="219" spans="1:11" ht="15.75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</row>
    <row r="220" spans="1:11" ht="15.75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</row>
    <row r="221" spans="1:11" ht="15.75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</row>
    <row r="222" spans="1:11" ht="15.75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</row>
    <row r="223" spans="1:11" ht="15.75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</row>
  </sheetData>
  <mergeCells count="69">
    <mergeCell ref="B50:C50"/>
    <mergeCell ref="B51:C51"/>
    <mergeCell ref="B48:C48"/>
    <mergeCell ref="A6:C6"/>
    <mergeCell ref="B39:C39"/>
    <mergeCell ref="B40:C40"/>
    <mergeCell ref="A27:A28"/>
    <mergeCell ref="B27:C28"/>
    <mergeCell ref="B29:C29"/>
    <mergeCell ref="B30:C30"/>
    <mergeCell ref="B31:C31"/>
    <mergeCell ref="A22:A25"/>
    <mergeCell ref="F38:G38"/>
    <mergeCell ref="F39:G39"/>
    <mergeCell ref="F40:G40"/>
    <mergeCell ref="D45:G45"/>
    <mergeCell ref="A35:A36"/>
    <mergeCell ref="A43:G43"/>
    <mergeCell ref="B49:C49"/>
    <mergeCell ref="G46:G47"/>
    <mergeCell ref="A45:A47"/>
    <mergeCell ref="B45:C47"/>
    <mergeCell ref="B38:C38"/>
    <mergeCell ref="F9:G9"/>
    <mergeCell ref="F10:G10"/>
    <mergeCell ref="F11:G11"/>
    <mergeCell ref="F12:G12"/>
    <mergeCell ref="F14:G14"/>
    <mergeCell ref="F24:G24"/>
    <mergeCell ref="F22:G22"/>
    <mergeCell ref="B35:C36"/>
    <mergeCell ref="B37:C37"/>
    <mergeCell ref="D35:E35"/>
    <mergeCell ref="F35:G36"/>
    <mergeCell ref="F37:G37"/>
    <mergeCell ref="B22:C25"/>
    <mergeCell ref="F32:G32"/>
    <mergeCell ref="B32:C32"/>
    <mergeCell ref="F30:G30"/>
    <mergeCell ref="K8:K9"/>
    <mergeCell ref="A18:A21"/>
    <mergeCell ref="F15:G15"/>
    <mergeCell ref="F16:G16"/>
    <mergeCell ref="F18:G18"/>
    <mergeCell ref="F19:G19"/>
    <mergeCell ref="F20:G20"/>
    <mergeCell ref="D27:E27"/>
    <mergeCell ref="F27:G28"/>
    <mergeCell ref="B18:C21"/>
    <mergeCell ref="D25:H25"/>
    <mergeCell ref="C2:K2"/>
    <mergeCell ref="A4:B4"/>
    <mergeCell ref="F29:G29"/>
    <mergeCell ref="D1:G1"/>
    <mergeCell ref="F31:G31"/>
    <mergeCell ref="F23:G23"/>
    <mergeCell ref="D8:J8"/>
    <mergeCell ref="A2:B2"/>
    <mergeCell ref="A3:B3"/>
    <mergeCell ref="C3:E3"/>
    <mergeCell ref="B8:C9"/>
    <mergeCell ref="A8:A9"/>
    <mergeCell ref="A10:A13"/>
    <mergeCell ref="B10:C13"/>
    <mergeCell ref="D13:H13"/>
    <mergeCell ref="A14:A17"/>
    <mergeCell ref="B14:C17"/>
    <mergeCell ref="D17:H17"/>
    <mergeCell ref="D21:G21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>
      <selection activeCell="I4" sqref="I4"/>
    </sheetView>
  </sheetViews>
  <sheetFormatPr baseColWidth="10" defaultRowHeight="15" x14ac:dyDescent="0.25"/>
  <cols>
    <col min="1" max="1" width="19.85546875" style="38" customWidth="1"/>
    <col min="2" max="2" width="51.140625" style="38" customWidth="1"/>
    <col min="3" max="3" width="19.85546875" style="38" customWidth="1"/>
    <col min="4" max="11" width="9.42578125" style="38" customWidth="1"/>
    <col min="12" max="12" width="28.28515625" style="38" customWidth="1"/>
    <col min="13" max="16384" width="11.42578125" style="38"/>
  </cols>
  <sheetData>
    <row r="1" spans="1:13" ht="15.75" customHeight="1" x14ac:dyDescent="0.25">
      <c r="A1" s="152" t="s">
        <v>49</v>
      </c>
      <c r="B1" s="154" t="s">
        <v>50</v>
      </c>
      <c r="C1" s="154" t="s">
        <v>53</v>
      </c>
      <c r="D1" s="150" t="s">
        <v>20</v>
      </c>
      <c r="E1" s="150"/>
      <c r="F1" s="150" t="s">
        <v>32</v>
      </c>
      <c r="G1" s="150"/>
      <c r="H1" s="150" t="s">
        <v>39</v>
      </c>
      <c r="I1" s="150"/>
      <c r="J1" s="150" t="s">
        <v>43</v>
      </c>
      <c r="K1" s="151"/>
    </row>
    <row r="2" spans="1:13" ht="15.75" customHeight="1" thickBot="1" x14ac:dyDescent="0.3">
      <c r="A2" s="153"/>
      <c r="B2" s="155"/>
      <c r="C2" s="155"/>
      <c r="D2" s="43" t="s">
        <v>54</v>
      </c>
      <c r="E2" s="44" t="s">
        <v>31</v>
      </c>
      <c r="F2" s="43" t="s">
        <v>54</v>
      </c>
      <c r="G2" s="44" t="s">
        <v>31</v>
      </c>
      <c r="H2" s="43" t="s">
        <v>54</v>
      </c>
      <c r="I2" s="44" t="s">
        <v>31</v>
      </c>
      <c r="J2" s="43" t="s">
        <v>54</v>
      </c>
      <c r="K2" s="45" t="s">
        <v>31</v>
      </c>
    </row>
    <row r="3" spans="1:13" ht="121.5" thickTop="1" thickBot="1" x14ac:dyDescent="0.3">
      <c r="A3" s="39" t="s">
        <v>68</v>
      </c>
      <c r="B3" s="40" t="s">
        <v>52</v>
      </c>
      <c r="C3" s="41" t="s">
        <v>55</v>
      </c>
      <c r="D3" s="42">
        <v>31</v>
      </c>
      <c r="E3" s="41">
        <v>200</v>
      </c>
      <c r="F3" s="42">
        <v>53</v>
      </c>
      <c r="G3" s="41" t="s">
        <v>80</v>
      </c>
      <c r="H3" s="42">
        <v>66</v>
      </c>
      <c r="I3" s="41">
        <v>200</v>
      </c>
      <c r="J3" s="42">
        <v>205</v>
      </c>
      <c r="K3" s="156">
        <v>200</v>
      </c>
      <c r="L3" s="78"/>
      <c r="M3" s="78"/>
    </row>
    <row r="4" spans="1:13" x14ac:dyDescent="0.25"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</row>
    <row r="5" spans="1:13" ht="15.75" thickBot="1" x14ac:dyDescent="0.3"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</row>
    <row r="6" spans="1:13" x14ac:dyDescent="0.25">
      <c r="B6" s="148" t="s">
        <v>71</v>
      </c>
      <c r="C6" s="154" t="s">
        <v>53</v>
      </c>
      <c r="D6" s="154" t="s">
        <v>20</v>
      </c>
      <c r="E6" s="154"/>
      <c r="F6" s="154" t="s">
        <v>32</v>
      </c>
      <c r="G6" s="154"/>
      <c r="H6" s="154" t="s">
        <v>39</v>
      </c>
      <c r="I6" s="154"/>
      <c r="J6" s="154" t="s">
        <v>43</v>
      </c>
      <c r="K6" s="154"/>
      <c r="L6" s="157" t="s">
        <v>17</v>
      </c>
      <c r="M6" s="78"/>
    </row>
    <row r="7" spans="1:13" ht="15.75" thickBot="1" x14ac:dyDescent="0.3">
      <c r="B7" s="149"/>
      <c r="C7" s="155"/>
      <c r="D7" s="66" t="s">
        <v>54</v>
      </c>
      <c r="E7" s="66" t="s">
        <v>31</v>
      </c>
      <c r="F7" s="66" t="s">
        <v>54</v>
      </c>
      <c r="G7" s="66" t="s">
        <v>31</v>
      </c>
      <c r="H7" s="66" t="s">
        <v>54</v>
      </c>
      <c r="I7" s="66" t="s">
        <v>31</v>
      </c>
      <c r="J7" s="66" t="s">
        <v>54</v>
      </c>
      <c r="K7" s="66" t="s">
        <v>31</v>
      </c>
      <c r="L7" s="158"/>
      <c r="M7" s="78"/>
    </row>
    <row r="8" spans="1:13" ht="16.5" thickTop="1" thickBot="1" x14ac:dyDescent="0.3">
      <c r="B8" s="55" t="s">
        <v>72</v>
      </c>
      <c r="C8" s="41" t="s">
        <v>51</v>
      </c>
      <c r="D8" s="42" t="s">
        <v>81</v>
      </c>
      <c r="E8" s="42">
        <v>100</v>
      </c>
      <c r="F8" s="42">
        <v>54</v>
      </c>
      <c r="G8" s="42">
        <v>100</v>
      </c>
      <c r="H8" s="42">
        <v>67</v>
      </c>
      <c r="I8" s="42">
        <v>100</v>
      </c>
      <c r="J8" s="42">
        <v>206</v>
      </c>
      <c r="K8" s="42">
        <v>100</v>
      </c>
      <c r="L8" s="56"/>
      <c r="M8" s="78"/>
    </row>
  </sheetData>
  <mergeCells count="14">
    <mergeCell ref="B6:B7"/>
    <mergeCell ref="L6:L7"/>
    <mergeCell ref="J1:K1"/>
    <mergeCell ref="H1:I1"/>
    <mergeCell ref="A1:A2"/>
    <mergeCell ref="B1:B2"/>
    <mergeCell ref="C1:C2"/>
    <mergeCell ref="C6:C7"/>
    <mergeCell ref="D6:E6"/>
    <mergeCell ref="F6:G6"/>
    <mergeCell ref="H6:I6"/>
    <mergeCell ref="J6:K6"/>
    <mergeCell ref="D1:E1"/>
    <mergeCell ref="F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2"/>
  <sheetViews>
    <sheetView workbookViewId="0">
      <selection activeCell="F3" sqref="F3"/>
    </sheetView>
  </sheetViews>
  <sheetFormatPr baseColWidth="10" defaultRowHeight="15" x14ac:dyDescent="0.25"/>
  <cols>
    <col min="1" max="1" width="11.42578125" style="67"/>
    <col min="2" max="2" width="29.7109375" style="67" bestFit="1" customWidth="1"/>
    <col min="3" max="3" width="34.7109375" style="67" bestFit="1" customWidth="1"/>
    <col min="4" max="4" width="19.28515625" style="67" bestFit="1" customWidth="1"/>
    <col min="5" max="5" width="19.42578125" style="78" bestFit="1" customWidth="1"/>
    <col min="6" max="6" width="21" style="78" customWidth="1"/>
    <col min="7" max="16384" width="11.42578125" style="67"/>
  </cols>
  <sheetData>
    <row r="1" spans="2:6" ht="15.75" thickBot="1" x14ac:dyDescent="0.3"/>
    <row r="2" spans="2:6" ht="30.75" thickBot="1" x14ac:dyDescent="0.3">
      <c r="B2" s="87" t="s">
        <v>60</v>
      </c>
      <c r="C2" s="88" t="s">
        <v>61</v>
      </c>
      <c r="D2" s="88" t="s">
        <v>75</v>
      </c>
      <c r="E2" s="88" t="s">
        <v>76</v>
      </c>
      <c r="F2" s="89" t="s">
        <v>62</v>
      </c>
    </row>
    <row r="3" spans="2:6" ht="18.75" customHeight="1" thickTop="1" x14ac:dyDescent="0.25">
      <c r="B3" s="84" t="s">
        <v>20</v>
      </c>
      <c r="C3" s="85">
        <v>130000000</v>
      </c>
      <c r="D3" s="85">
        <f>C3-$C$10</f>
        <v>6138456.9829774499</v>
      </c>
      <c r="E3" s="86" t="s">
        <v>83</v>
      </c>
      <c r="F3" s="159">
        <v>700</v>
      </c>
    </row>
    <row r="4" spans="2:6" ht="18.75" customHeight="1" x14ac:dyDescent="0.25">
      <c r="B4" s="73" t="s">
        <v>32</v>
      </c>
      <c r="C4" s="79">
        <v>127260000</v>
      </c>
      <c r="D4" s="79" t="s">
        <v>80</v>
      </c>
      <c r="E4" s="79" t="s">
        <v>80</v>
      </c>
      <c r="F4" s="160" t="s">
        <v>80</v>
      </c>
    </row>
    <row r="5" spans="2:6" ht="18.75" customHeight="1" x14ac:dyDescent="0.25">
      <c r="B5" s="73" t="s">
        <v>39</v>
      </c>
      <c r="C5" s="79">
        <v>133491000</v>
      </c>
      <c r="D5" s="85">
        <f t="shared" ref="D4:D6" si="0">C5-$C$10</f>
        <v>9629456.9829774499</v>
      </c>
      <c r="E5" s="80" t="s">
        <v>64</v>
      </c>
      <c r="F5" s="90">
        <f>(C10*F3)/C5</f>
        <v>649.5050611046122</v>
      </c>
    </row>
    <row r="6" spans="2:6" ht="18.75" customHeight="1" thickBot="1" x14ac:dyDescent="0.3">
      <c r="B6" s="81" t="s">
        <v>43</v>
      </c>
      <c r="C6" s="82">
        <v>109500000</v>
      </c>
      <c r="D6" s="161">
        <f t="shared" si="0"/>
        <v>-14361543.01702255</v>
      </c>
      <c r="E6" s="83" t="s">
        <v>82</v>
      </c>
      <c r="F6" s="91">
        <f>(C6*F3)/C10</f>
        <v>618.83614665987034</v>
      </c>
    </row>
    <row r="7" spans="2:6" s="69" customFormat="1" ht="34.5" customHeight="1" thickBot="1" x14ac:dyDescent="0.3">
      <c r="B7" s="68"/>
      <c r="C7" s="68"/>
      <c r="D7" s="68"/>
      <c r="E7" s="77"/>
      <c r="F7" s="77"/>
    </row>
    <row r="8" spans="2:6" ht="20.25" customHeight="1" x14ac:dyDescent="0.25">
      <c r="B8" s="71" t="s">
        <v>73</v>
      </c>
      <c r="C8" s="72">
        <f>C6*C3*C5</f>
        <v>1.9002443849999999E+24</v>
      </c>
      <c r="D8" s="68"/>
      <c r="E8" s="77"/>
      <c r="F8" s="77"/>
    </row>
    <row r="9" spans="2:6" ht="20.25" customHeight="1" x14ac:dyDescent="0.25">
      <c r="B9" s="73" t="s">
        <v>74</v>
      </c>
      <c r="C9" s="74">
        <f>1/3</f>
        <v>0.33333333333333331</v>
      </c>
      <c r="D9" s="68"/>
      <c r="E9" s="77"/>
      <c r="F9" s="77"/>
    </row>
    <row r="10" spans="2:6" ht="19.5" thickBot="1" x14ac:dyDescent="0.3">
      <c r="B10" s="75" t="s">
        <v>63</v>
      </c>
      <c r="C10" s="76">
        <f>POWER(C8,C9)</f>
        <v>123861543.01702255</v>
      </c>
      <c r="D10" s="68"/>
      <c r="E10" s="77"/>
      <c r="F10" s="77"/>
    </row>
    <row r="12" spans="2:6" x14ac:dyDescent="0.25">
      <c r="C12" s="7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Verificacion  Tecnica Experienc</vt:lpstr>
      <vt:lpstr>Calidad-apoyo</vt:lpstr>
      <vt:lpstr>Evaluacion Económica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Nelsy Jenith Maldonado Ballen</dc:creator>
  <cp:lastModifiedBy>Victor Manuel Armero Osorio</cp:lastModifiedBy>
  <cp:lastPrinted>2014-03-13T13:57:28Z</cp:lastPrinted>
  <dcterms:created xsi:type="dcterms:W3CDTF">2012-12-15T01:40:11Z</dcterms:created>
  <dcterms:modified xsi:type="dcterms:W3CDTF">2014-09-05T16:34:13Z</dcterms:modified>
</cp:coreProperties>
</file>