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VJ-VPRE-SA-006-2014\EVALUACION DEFINITIVA\"/>
    </mc:Choice>
  </mc:AlternateContent>
  <bookViews>
    <workbookView xWindow="0" yWindow="0" windowWidth="15360" windowHeight="8130"/>
  </bookViews>
  <sheets>
    <sheet name="Verificacion  Tecnica Experienc" sheetId="1" r:id="rId1"/>
    <sheet name="Calidad-apoyo" sheetId="2" r:id="rId2"/>
    <sheet name="Evaluacion Económica FINAL" sheetId="3" r:id="rId3"/>
  </sheets>
  <calcPr calcId="152511" concurrentCalc="0"/>
</workbook>
</file>

<file path=xl/calcChain.xml><?xml version="1.0" encoding="utf-8"?>
<calcChain xmlns="http://schemas.openxmlformats.org/spreadsheetml/2006/main">
  <c r="D48" i="1" l="1"/>
  <c r="D49" i="1"/>
  <c r="D50" i="1"/>
  <c r="D47" i="1"/>
  <c r="J24" i="1"/>
  <c r="J20" i="1"/>
  <c r="J12" i="1"/>
  <c r="I10" i="1"/>
  <c r="E48" i="1"/>
  <c r="F48" i="1"/>
  <c r="G48" i="1"/>
  <c r="E49" i="1"/>
  <c r="F49" i="1"/>
  <c r="G49" i="1"/>
  <c r="E50" i="1"/>
  <c r="F50" i="1"/>
  <c r="G50" i="1"/>
  <c r="E47" i="1"/>
  <c r="F47" i="1"/>
  <c r="G47" i="1"/>
  <c r="C8" i="3"/>
  <c r="C9" i="3"/>
  <c r="C10" i="3"/>
  <c r="F6" i="3"/>
  <c r="F5" i="3"/>
  <c r="F3" i="3"/>
  <c r="D6" i="3"/>
  <c r="D5" i="3"/>
  <c r="D4" i="3"/>
  <c r="D3" i="3"/>
  <c r="I21" i="1"/>
  <c r="I22" i="1"/>
  <c r="I23" i="1"/>
  <c r="I24" i="1"/>
  <c r="I17" i="1"/>
  <c r="I18" i="1"/>
  <c r="I19" i="1"/>
  <c r="I20" i="1"/>
  <c r="I13" i="1"/>
  <c r="H15" i="1"/>
  <c r="I15" i="1"/>
  <c r="I16" i="1"/>
  <c r="I9" i="1"/>
  <c r="I11" i="1"/>
  <c r="I12" i="1"/>
  <c r="F3" i="1"/>
  <c r="H3" i="1"/>
  <c r="H14" i="1"/>
  <c r="I14" i="1"/>
  <c r="B29" i="1"/>
  <c r="B37" i="1"/>
  <c r="B48" i="1"/>
  <c r="B30" i="1"/>
  <c r="B38" i="1"/>
  <c r="B49" i="1"/>
  <c r="B31" i="1"/>
  <c r="B39" i="1"/>
  <c r="B50" i="1"/>
  <c r="B28" i="1"/>
  <c r="B36" i="1"/>
  <c r="B47" i="1"/>
  <c r="A29" i="1"/>
  <c r="A37" i="1"/>
  <c r="A48" i="1"/>
  <c r="A30" i="1"/>
  <c r="A38" i="1"/>
  <c r="A49" i="1"/>
  <c r="A31" i="1"/>
  <c r="A39" i="1"/>
  <c r="A50" i="1"/>
  <c r="A28" i="1"/>
  <c r="A36" i="1"/>
  <c r="A47" i="1"/>
</calcChain>
</file>

<file path=xl/sharedStrings.xml><?xml version="1.0" encoding="utf-8"?>
<sst xmlns="http://schemas.openxmlformats.org/spreadsheetml/2006/main" count="140" uniqueCount="77">
  <si>
    <t>PROPONENTE</t>
  </si>
  <si>
    <t>No.</t>
  </si>
  <si>
    <t>FOLIOS</t>
  </si>
  <si>
    <t>EMPRESA / ENTIDAD</t>
  </si>
  <si>
    <t>No. PROPUESTA</t>
  </si>
  <si>
    <t>EXPERIENCIA DEL PROPONENTE</t>
  </si>
  <si>
    <t>CUMPLE / NO CUMPLE</t>
  </si>
  <si>
    <t>OFERTA TÉCNICA</t>
  </si>
  <si>
    <t>NÚMERO DEL PROCESO:</t>
  </si>
  <si>
    <t>OBJETO DEL PROCESO:</t>
  </si>
  <si>
    <t>2.6. CRITERIOS DE VERIFICACIÓN TÉCNICA</t>
  </si>
  <si>
    <t>CERTIFICADO DE DISTRIBUIDOR AUTORIZADO</t>
  </si>
  <si>
    <t>3. FACTORES DE PONDERACIÓN</t>
  </si>
  <si>
    <t>EVALUACIÓN ECONÓMICA</t>
  </si>
  <si>
    <t>APOYO INDUSTRIA NACIONAL</t>
  </si>
  <si>
    <t>FACTOR DE CALIDAD</t>
  </si>
  <si>
    <t>CRITERIOS DE PONDERACIÓN</t>
  </si>
  <si>
    <t>OBSERVACIONES</t>
  </si>
  <si>
    <t>CONTRATAR LA ADQUISICIÓN DE UNA SOLUCIÓN PARA LA ADMINISTRACIÓN, SEGUIMIENTO Y CONTROL DEL SISTEMA INTEGRADO DE GESTIÓN Y SU RESPECTIVA IMPLEMENTACIÓN.</t>
  </si>
  <si>
    <t>VJ-VPRE-SA-006-2014</t>
  </si>
  <si>
    <t>IMPROSOFT</t>
  </si>
  <si>
    <t>SMMLV</t>
  </si>
  <si>
    <t>Municipio de Sabaneta</t>
  </si>
  <si>
    <t>PRESUPUESTO:</t>
  </si>
  <si>
    <t>SMMLV:</t>
  </si>
  <si>
    <t>CUMPLE</t>
  </si>
  <si>
    <t>AIRPLAN Operadora de Aeropuertos Centro Norte</t>
  </si>
  <si>
    <t>VALOR DEL CONTRATO</t>
  </si>
  <si>
    <t>Jimar Billares</t>
  </si>
  <si>
    <t>19-24</t>
  </si>
  <si>
    <t>25-26</t>
  </si>
  <si>
    <t>PUNTAJE</t>
  </si>
  <si>
    <t>ITS soluciones</t>
  </si>
  <si>
    <t>43-45</t>
  </si>
  <si>
    <t>Contaduría General de la Nación</t>
  </si>
  <si>
    <t>Superintendencia Nacional de Salud</t>
  </si>
  <si>
    <t>48-50</t>
  </si>
  <si>
    <t>51-52</t>
  </si>
  <si>
    <t>Ministerio de Educación Nacional</t>
  </si>
  <si>
    <t>Kawak SAS</t>
  </si>
  <si>
    <t>Instituto Nacional de Vias</t>
  </si>
  <si>
    <t>CognosOnline Solutios Colombia S.A.</t>
  </si>
  <si>
    <t>62-63-64</t>
  </si>
  <si>
    <t>ISOLUCION.S.A.</t>
  </si>
  <si>
    <t>194-195</t>
  </si>
  <si>
    <t>196-197-198</t>
  </si>
  <si>
    <t>Alcaldia de Manizales</t>
  </si>
  <si>
    <t>Bienestar Familiar</t>
  </si>
  <si>
    <t>ITEM</t>
  </si>
  <si>
    <t>OFRECIMIENTO</t>
  </si>
  <si>
    <t>100 PUNTOS</t>
  </si>
  <si>
    <t>Manifiesto que SI ( ) o NO ( ) oferto 4 horas de capacitación en el uso y manejo adecuado de la solución a mínimo 28 grupos de por lo menos 15 usuarios finales. La programación para efectuar estas capacitaciones se determinará e informará con 
antelación al contratista por parte del supervisor del contrato que podrán efectuarse incluso dentro del periodo de soporte.</t>
  </si>
  <si>
    <t>PUNTAJE A ASIGNAR</t>
  </si>
  <si>
    <t>FOLIO</t>
  </si>
  <si>
    <t>200 PUNTOS</t>
  </si>
  <si>
    <t>36-42</t>
  </si>
  <si>
    <t>32-40</t>
  </si>
  <si>
    <t>192-193</t>
  </si>
  <si>
    <t>200-204</t>
  </si>
  <si>
    <t>EMPRESA</t>
  </si>
  <si>
    <t>VALOR</t>
  </si>
  <si>
    <t>PUNTAJE ASIGNADO</t>
  </si>
  <si>
    <t>MG</t>
  </si>
  <si>
    <t>SUPERIOR</t>
  </si>
  <si>
    <t>INFERIOR</t>
  </si>
  <si>
    <t>Agencia Nacional para la superación de la pobreza extrema</t>
  </si>
  <si>
    <t>Federación Nacional de Cafeteros de Colombia</t>
  </si>
  <si>
    <t xml:space="preserve"> </t>
  </si>
  <si>
    <t>AÑO</t>
  </si>
  <si>
    <t>EXPERIENCIA REQUERIDA (SMMLV)</t>
  </si>
  <si>
    <t>ÍTEM</t>
  </si>
  <si>
    <t>Apoyo a la industria nacional y reciprocidad</t>
  </si>
  <si>
    <t>DIFERENCIA CON LA MG</t>
  </si>
  <si>
    <t>ACERCAMIENTO</t>
  </si>
  <si>
    <t>MEDIA</t>
  </si>
  <si>
    <t>X1*X2*X3*X4</t>
  </si>
  <si>
    <t>1/N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</si>
</sst>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-[$$-240A]* #,##0_-;\-[$$-240A]* #,##0_-;_-[$$-240A]* &quot;-&quot;_-;_-@_-"/>
    <numFmt numFmtId="167" formatCode="[$$-240A]#,##0"/>
    <numFmt numFmtId="168" formatCode="&quot;$&quot;\ #,##0_);[Red]\(&quot;$&quot;\ #,##0\)"/>
    <numFmt numFmtId="169" formatCode="[$$-24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6" fontId="2" fillId="0" borderId="3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2" fillId="0" borderId="19" xfId="1" applyNumberFormat="1" applyFont="1" applyBorder="1" applyAlignment="1">
      <alignment horizontal="center" vertical="center" wrapText="1"/>
    </xf>
    <xf numFmtId="167" fontId="2" fillId="0" borderId="46" xfId="0" applyNumberFormat="1" applyFont="1" applyBorder="1" applyAlignment="1">
      <alignment horizontal="center" vertical="center" wrapText="1"/>
    </xf>
    <xf numFmtId="167" fontId="2" fillId="0" borderId="47" xfId="0" applyNumberFormat="1" applyFont="1" applyBorder="1" applyAlignment="1">
      <alignment horizontal="center" vertical="center" wrapText="1"/>
    </xf>
    <xf numFmtId="165" fontId="8" fillId="0" borderId="53" xfId="1" applyNumberFormat="1" applyFont="1" applyBorder="1" applyAlignment="1">
      <alignment horizontal="center" vertical="center" wrapText="1"/>
    </xf>
    <xf numFmtId="0" fontId="8" fillId="0" borderId="54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8" fontId="0" fillId="0" borderId="5" xfId="0" applyNumberFormat="1" applyFont="1" applyBorder="1" applyAlignment="1">
      <alignment vertical="center"/>
    </xf>
    <xf numFmtId="168" fontId="0" fillId="0" borderId="5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8" fontId="0" fillId="0" borderId="8" xfId="0" applyNumberFormat="1" applyFont="1" applyBorder="1" applyAlignment="1">
      <alignment vertical="center"/>
    </xf>
    <xf numFmtId="168" fontId="0" fillId="0" borderId="8" xfId="0" applyNumberFormat="1" applyFont="1" applyFill="1" applyBorder="1" applyAlignment="1">
      <alignment vertical="center"/>
    </xf>
    <xf numFmtId="1" fontId="0" fillId="0" borderId="6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69" fontId="0" fillId="0" borderId="4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169" fontId="9" fillId="0" borderId="9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2"/>
  <sheetViews>
    <sheetView showGridLines="0" tabSelected="1" zoomScale="80" zoomScaleNormal="80" workbookViewId="0">
      <selection activeCell="D47" sqref="D47"/>
    </sheetView>
  </sheetViews>
  <sheetFormatPr baseColWidth="10" defaultRowHeight="12.75" x14ac:dyDescent="0.25"/>
  <cols>
    <col min="1" max="1" width="12.42578125" style="4" customWidth="1"/>
    <col min="2" max="2" width="19.5703125" style="4" customWidth="1"/>
    <col min="3" max="3" width="34" style="4" customWidth="1"/>
    <col min="4" max="4" width="29.42578125" style="4" customWidth="1"/>
    <col min="5" max="5" width="29.140625" style="4" customWidth="1"/>
    <col min="6" max="6" width="33" style="4" customWidth="1"/>
    <col min="7" max="9" width="30.140625" style="4" customWidth="1"/>
    <col min="10" max="10" width="21.5703125" style="4" customWidth="1"/>
    <col min="11" max="11" width="49" style="4" customWidth="1"/>
    <col min="12" max="12" width="14.42578125" style="3" bestFit="1" customWidth="1"/>
    <col min="13" max="13" width="13.42578125" style="10" customWidth="1"/>
    <col min="14" max="16384" width="11.42578125" style="4"/>
  </cols>
  <sheetData>
    <row r="1" spans="1:18" ht="39" customHeight="1" thickBot="1" x14ac:dyDescent="0.3">
      <c r="A1" s="100" t="s">
        <v>9</v>
      </c>
      <c r="B1" s="100"/>
      <c r="C1" s="123" t="s">
        <v>18</v>
      </c>
      <c r="D1" s="123"/>
      <c r="E1" s="123"/>
      <c r="F1" s="123"/>
      <c r="G1" s="123"/>
      <c r="H1" s="123"/>
      <c r="I1" s="123"/>
      <c r="J1" s="123"/>
      <c r="K1" s="123"/>
    </row>
    <row r="2" spans="1:18" ht="27" customHeight="1" thickBot="1" x14ac:dyDescent="0.3">
      <c r="A2" s="100" t="s">
        <v>8</v>
      </c>
      <c r="B2" s="100"/>
      <c r="C2" s="101" t="s">
        <v>19</v>
      </c>
      <c r="D2" s="101"/>
      <c r="E2" s="101"/>
      <c r="F2" s="1"/>
      <c r="G2" s="5"/>
      <c r="H2" s="5"/>
      <c r="I2" s="5"/>
      <c r="J2" s="5"/>
      <c r="K2" s="5"/>
      <c r="L2" s="69" t="s">
        <v>68</v>
      </c>
      <c r="M2" s="70">
        <v>2014</v>
      </c>
      <c r="N2" s="71">
        <v>2013</v>
      </c>
      <c r="O2" s="71">
        <v>2012</v>
      </c>
      <c r="P2" s="71">
        <v>2011</v>
      </c>
      <c r="Q2" s="71">
        <v>2010</v>
      </c>
      <c r="R2" s="72">
        <v>2009</v>
      </c>
    </row>
    <row r="3" spans="1:18" ht="33.75" customHeight="1" thickBot="1" x14ac:dyDescent="0.3">
      <c r="A3" s="100" t="s">
        <v>23</v>
      </c>
      <c r="B3" s="100"/>
      <c r="C3" s="12">
        <v>140000000</v>
      </c>
      <c r="E3" s="6" t="s">
        <v>24</v>
      </c>
      <c r="F3" s="13">
        <f>C3/M3</f>
        <v>227.27272727272728</v>
      </c>
      <c r="G3" s="64" t="s">
        <v>69</v>
      </c>
      <c r="H3" s="13">
        <f>F3*2</f>
        <v>454.54545454545456</v>
      </c>
      <c r="I3" s="5"/>
      <c r="J3" s="5"/>
      <c r="K3" s="5"/>
      <c r="L3" s="66" t="s">
        <v>21</v>
      </c>
      <c r="M3" s="67">
        <v>616000</v>
      </c>
      <c r="N3" s="67">
        <v>589500</v>
      </c>
      <c r="O3" s="67">
        <v>566700</v>
      </c>
      <c r="P3" s="67">
        <v>589500</v>
      </c>
      <c r="Q3" s="67">
        <v>515000</v>
      </c>
      <c r="R3" s="68">
        <v>496900</v>
      </c>
    </row>
    <row r="4" spans="1:18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8" ht="15.75" x14ac:dyDescent="0.25">
      <c r="A5" s="138" t="s">
        <v>10</v>
      </c>
      <c r="B5" s="138"/>
      <c r="C5" s="138"/>
      <c r="D5" s="14"/>
      <c r="E5" s="14"/>
      <c r="F5" s="14"/>
      <c r="G5" s="14"/>
      <c r="H5" s="14"/>
      <c r="I5" s="14"/>
      <c r="J5" s="14"/>
      <c r="K5" s="14"/>
    </row>
    <row r="6" spans="1:18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8" ht="33" customHeight="1" x14ac:dyDescent="0.25">
      <c r="A7" s="103" t="s">
        <v>4</v>
      </c>
      <c r="B7" s="99" t="s">
        <v>0</v>
      </c>
      <c r="C7" s="99"/>
      <c r="D7" s="99" t="s">
        <v>5</v>
      </c>
      <c r="E7" s="99"/>
      <c r="F7" s="99"/>
      <c r="G7" s="99"/>
      <c r="H7" s="99"/>
      <c r="I7" s="99"/>
      <c r="J7" s="99"/>
      <c r="K7" s="126" t="s">
        <v>17</v>
      </c>
      <c r="L7" s="4"/>
    </row>
    <row r="8" spans="1:18" ht="33" customHeight="1" thickBot="1" x14ac:dyDescent="0.3">
      <c r="A8" s="104"/>
      <c r="B8" s="102"/>
      <c r="C8" s="102"/>
      <c r="D8" s="38" t="s">
        <v>1</v>
      </c>
      <c r="E8" s="38" t="s">
        <v>2</v>
      </c>
      <c r="F8" s="102" t="s">
        <v>3</v>
      </c>
      <c r="G8" s="102"/>
      <c r="H8" s="38" t="s">
        <v>27</v>
      </c>
      <c r="I8" s="38" t="s">
        <v>21</v>
      </c>
      <c r="J8" s="38" t="s">
        <v>6</v>
      </c>
      <c r="K8" s="127"/>
      <c r="L8" s="4"/>
    </row>
    <row r="9" spans="1:18" ht="16.5" customHeight="1" thickTop="1" x14ac:dyDescent="0.25">
      <c r="A9" s="105">
        <v>1</v>
      </c>
      <c r="B9" s="108" t="s">
        <v>20</v>
      </c>
      <c r="C9" s="109"/>
      <c r="D9" s="39">
        <v>1</v>
      </c>
      <c r="E9" s="39">
        <v>27</v>
      </c>
      <c r="F9" s="133" t="s">
        <v>22</v>
      </c>
      <c r="G9" s="133"/>
      <c r="H9" s="57">
        <v>159848000</v>
      </c>
      <c r="I9" s="58">
        <f>H9/N3</f>
        <v>271.15860899067007</v>
      </c>
      <c r="J9" s="15" t="s">
        <v>25</v>
      </c>
      <c r="K9" s="16"/>
      <c r="L9" s="4"/>
    </row>
    <row r="10" spans="1:18" ht="15.75" x14ac:dyDescent="0.25">
      <c r="A10" s="106"/>
      <c r="B10" s="110"/>
      <c r="C10" s="111"/>
      <c r="D10" s="2">
        <v>2</v>
      </c>
      <c r="E10" s="2">
        <v>28</v>
      </c>
      <c r="F10" s="98" t="s">
        <v>26</v>
      </c>
      <c r="G10" s="98"/>
      <c r="H10" s="51">
        <v>73800000</v>
      </c>
      <c r="I10" s="52">
        <f>H10/P3</f>
        <v>125.19083969465649</v>
      </c>
      <c r="J10" s="17" t="s">
        <v>25</v>
      </c>
      <c r="K10" s="18"/>
      <c r="L10" s="4"/>
    </row>
    <row r="11" spans="1:18" ht="15.75" x14ac:dyDescent="0.25">
      <c r="A11" s="106"/>
      <c r="B11" s="110"/>
      <c r="C11" s="111"/>
      <c r="D11" s="2">
        <v>3</v>
      </c>
      <c r="E11" s="2">
        <v>29</v>
      </c>
      <c r="F11" s="98" t="s">
        <v>28</v>
      </c>
      <c r="G11" s="98"/>
      <c r="H11" s="51">
        <v>73500000</v>
      </c>
      <c r="I11" s="52">
        <f>H11/M3</f>
        <v>119.31818181818181</v>
      </c>
      <c r="J11" s="17" t="s">
        <v>25</v>
      </c>
      <c r="K11" s="18"/>
      <c r="L11" s="4"/>
    </row>
    <row r="12" spans="1:18" ht="21" x14ac:dyDescent="0.25">
      <c r="A12" s="107"/>
      <c r="B12" s="112"/>
      <c r="C12" s="113"/>
      <c r="D12" s="114"/>
      <c r="E12" s="115"/>
      <c r="F12" s="115"/>
      <c r="G12" s="115"/>
      <c r="H12" s="116"/>
      <c r="I12" s="53">
        <f>SUM(I9:I11)</f>
        <v>515.66763050350846</v>
      </c>
      <c r="J12" s="54" t="str">
        <f>IF(I12&gt;=$H$3,"CUMPLE","NO CUMPLE")</f>
        <v>CUMPLE</v>
      </c>
      <c r="K12" s="18"/>
      <c r="L12" s="4"/>
    </row>
    <row r="13" spans="1:18" ht="16.5" customHeight="1" x14ac:dyDescent="0.25">
      <c r="A13" s="117">
        <v>2</v>
      </c>
      <c r="B13" s="118" t="s">
        <v>32</v>
      </c>
      <c r="C13" s="119"/>
      <c r="D13" s="2">
        <v>1</v>
      </c>
      <c r="E13" s="2">
        <v>47</v>
      </c>
      <c r="F13" s="98" t="s">
        <v>34</v>
      </c>
      <c r="G13" s="98"/>
      <c r="H13" s="51">
        <v>127016172</v>
      </c>
      <c r="I13" s="52">
        <f>H13/O3</f>
        <v>224.13300158814187</v>
      </c>
      <c r="J13" s="17" t="s">
        <v>25</v>
      </c>
      <c r="K13" s="18"/>
      <c r="L13" s="4"/>
    </row>
    <row r="14" spans="1:18" ht="15.75" x14ac:dyDescent="0.25">
      <c r="A14" s="106"/>
      <c r="B14" s="110"/>
      <c r="C14" s="111"/>
      <c r="D14" s="2">
        <v>2</v>
      </c>
      <c r="E14" s="2" t="s">
        <v>36</v>
      </c>
      <c r="F14" s="98" t="s">
        <v>35</v>
      </c>
      <c r="G14" s="98"/>
      <c r="H14" s="51">
        <f>215904000+26000000</f>
        <v>241904000</v>
      </c>
      <c r="I14" s="52">
        <f>H14/O3</f>
        <v>426.86430209987645</v>
      </c>
      <c r="J14" s="17" t="s">
        <v>25</v>
      </c>
      <c r="K14" s="18"/>
      <c r="L14" s="4"/>
    </row>
    <row r="15" spans="1:18" ht="15.75" x14ac:dyDescent="0.25">
      <c r="A15" s="106"/>
      <c r="B15" s="110"/>
      <c r="C15" s="111"/>
      <c r="D15" s="2">
        <v>3</v>
      </c>
      <c r="E15" s="2" t="s">
        <v>37</v>
      </c>
      <c r="F15" s="98" t="s">
        <v>38</v>
      </c>
      <c r="G15" s="98"/>
      <c r="H15" s="51">
        <f>82950000+39000000</f>
        <v>121950000</v>
      </c>
      <c r="I15" s="52">
        <f>H15/O3</f>
        <v>215.19322392800424</v>
      </c>
      <c r="J15" s="17" t="s">
        <v>25</v>
      </c>
      <c r="K15" s="18"/>
      <c r="L15" s="4"/>
    </row>
    <row r="16" spans="1:18" ht="21" x14ac:dyDescent="0.25">
      <c r="A16" s="107"/>
      <c r="B16" s="112"/>
      <c r="C16" s="113"/>
      <c r="D16" s="114"/>
      <c r="E16" s="115"/>
      <c r="F16" s="115"/>
      <c r="G16" s="115"/>
      <c r="H16" s="116"/>
      <c r="I16" s="53">
        <f>I13+I15</f>
        <v>439.32622551614611</v>
      </c>
      <c r="J16" s="54" t="s">
        <v>25</v>
      </c>
      <c r="K16" s="18"/>
      <c r="L16" s="4"/>
    </row>
    <row r="17" spans="1:12" ht="16.5" customHeight="1" x14ac:dyDescent="0.25">
      <c r="A17" s="117">
        <v>3</v>
      </c>
      <c r="B17" s="118" t="s">
        <v>39</v>
      </c>
      <c r="C17" s="119"/>
      <c r="D17" s="2">
        <v>1</v>
      </c>
      <c r="E17" s="2">
        <v>29</v>
      </c>
      <c r="F17" s="98" t="s">
        <v>40</v>
      </c>
      <c r="G17" s="98"/>
      <c r="H17" s="51">
        <v>112183600</v>
      </c>
      <c r="I17" s="52">
        <f>H17/P3</f>
        <v>190.30296861747243</v>
      </c>
      <c r="J17" s="17" t="s">
        <v>25</v>
      </c>
      <c r="K17" s="18"/>
      <c r="L17" s="4"/>
    </row>
    <row r="18" spans="1:12" ht="15.75" x14ac:dyDescent="0.25">
      <c r="A18" s="106"/>
      <c r="B18" s="110"/>
      <c r="C18" s="111"/>
      <c r="D18" s="2">
        <v>2</v>
      </c>
      <c r="E18" s="2">
        <v>30</v>
      </c>
      <c r="F18" s="98" t="s">
        <v>65</v>
      </c>
      <c r="G18" s="98"/>
      <c r="H18" s="51">
        <v>149700000</v>
      </c>
      <c r="I18" s="52">
        <f>H18/N3</f>
        <v>253.94402035623409</v>
      </c>
      <c r="J18" s="17" t="s">
        <v>25</v>
      </c>
      <c r="K18" s="18"/>
      <c r="L18" s="4"/>
    </row>
    <row r="19" spans="1:12" ht="15.75" x14ac:dyDescent="0.25">
      <c r="A19" s="106"/>
      <c r="B19" s="110"/>
      <c r="C19" s="111"/>
      <c r="D19" s="2">
        <v>3</v>
      </c>
      <c r="E19" s="2">
        <v>31</v>
      </c>
      <c r="F19" s="98" t="s">
        <v>41</v>
      </c>
      <c r="G19" s="98"/>
      <c r="H19" s="51">
        <v>147064800</v>
      </c>
      <c r="I19" s="52">
        <f>H19/P3</f>
        <v>249.47379134860051</v>
      </c>
      <c r="J19" s="17" t="s">
        <v>25</v>
      </c>
      <c r="K19" s="18"/>
      <c r="L19" s="4"/>
    </row>
    <row r="20" spans="1:12" ht="21" x14ac:dyDescent="0.25">
      <c r="A20" s="107"/>
      <c r="B20" s="112"/>
      <c r="C20" s="113"/>
      <c r="D20" s="114"/>
      <c r="E20" s="115"/>
      <c r="F20" s="115"/>
      <c r="G20" s="116"/>
      <c r="H20" s="51"/>
      <c r="I20" s="53">
        <f>SUM(I17:I19)</f>
        <v>693.72078032230706</v>
      </c>
      <c r="J20" s="54" t="str">
        <f>IF(I20&gt;=$H$3,"CUMPLE","NO CUMPLE")</f>
        <v>CUMPLE</v>
      </c>
      <c r="K20" s="18"/>
      <c r="L20" s="4"/>
    </row>
    <row r="21" spans="1:12" ht="16.5" customHeight="1" x14ac:dyDescent="0.25">
      <c r="A21" s="117">
        <v>4</v>
      </c>
      <c r="B21" s="118" t="s">
        <v>43</v>
      </c>
      <c r="C21" s="119"/>
      <c r="D21" s="2">
        <v>1</v>
      </c>
      <c r="E21" s="2" t="s">
        <v>44</v>
      </c>
      <c r="F21" s="98" t="s">
        <v>66</v>
      </c>
      <c r="G21" s="98"/>
      <c r="H21" s="51">
        <v>128026660</v>
      </c>
      <c r="I21" s="52">
        <f>H21/P3</f>
        <v>217.17838846480069</v>
      </c>
      <c r="J21" s="17" t="s">
        <v>25</v>
      </c>
      <c r="K21" s="18"/>
      <c r="L21" s="4"/>
    </row>
    <row r="22" spans="1:12" ht="15.75" x14ac:dyDescent="0.25">
      <c r="A22" s="106"/>
      <c r="B22" s="110"/>
      <c r="C22" s="111"/>
      <c r="D22" s="2">
        <v>2</v>
      </c>
      <c r="E22" s="2" t="s">
        <v>45</v>
      </c>
      <c r="F22" s="98" t="s">
        <v>46</v>
      </c>
      <c r="G22" s="98"/>
      <c r="H22" s="51">
        <v>84160000</v>
      </c>
      <c r="I22" s="52">
        <f>H22/P3</f>
        <v>142.76505513146734</v>
      </c>
      <c r="J22" s="17" t="s">
        <v>25</v>
      </c>
      <c r="K22" s="18"/>
      <c r="L22" s="4"/>
    </row>
    <row r="23" spans="1:12" ht="15.75" x14ac:dyDescent="0.25">
      <c r="A23" s="106"/>
      <c r="B23" s="110"/>
      <c r="C23" s="111"/>
      <c r="D23" s="2">
        <v>3</v>
      </c>
      <c r="E23" s="2">
        <v>199</v>
      </c>
      <c r="F23" s="98" t="s">
        <v>47</v>
      </c>
      <c r="G23" s="98"/>
      <c r="H23" s="51">
        <v>70959520</v>
      </c>
      <c r="I23" s="52">
        <f>H23/R3</f>
        <v>142.80442745019118</v>
      </c>
      <c r="J23" s="17" t="s">
        <v>25</v>
      </c>
      <c r="K23" s="18"/>
      <c r="L23" s="4"/>
    </row>
    <row r="24" spans="1:12" ht="21.75" thickBot="1" x14ac:dyDescent="0.3">
      <c r="A24" s="150"/>
      <c r="B24" s="134"/>
      <c r="C24" s="135"/>
      <c r="D24" s="120"/>
      <c r="E24" s="121"/>
      <c r="F24" s="121"/>
      <c r="G24" s="121"/>
      <c r="H24" s="122"/>
      <c r="I24" s="55">
        <f>SUM(I21:I23)</f>
        <v>502.74787104645918</v>
      </c>
      <c r="J24" s="56" t="str">
        <f>IF(I24&gt;=$H$3,"CUMPLE","NO CUMPLE")</f>
        <v>CUMPLE</v>
      </c>
      <c r="K24" s="20"/>
      <c r="L24" s="4"/>
    </row>
    <row r="25" spans="1:12" ht="16.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2" ht="27" customHeight="1" x14ac:dyDescent="0.25">
      <c r="A26" s="147" t="s">
        <v>4</v>
      </c>
      <c r="B26" s="128" t="s">
        <v>0</v>
      </c>
      <c r="C26" s="128"/>
      <c r="D26" s="128" t="s">
        <v>7</v>
      </c>
      <c r="E26" s="128"/>
      <c r="F26" s="128" t="s">
        <v>17</v>
      </c>
      <c r="G26" s="129"/>
      <c r="H26" s="11"/>
      <c r="I26" s="11"/>
      <c r="J26" s="5"/>
      <c r="K26" s="5"/>
    </row>
    <row r="27" spans="1:12" ht="27" customHeight="1" thickBot="1" x14ac:dyDescent="0.3">
      <c r="A27" s="148"/>
      <c r="B27" s="130"/>
      <c r="C27" s="130"/>
      <c r="D27" s="8" t="s">
        <v>2</v>
      </c>
      <c r="E27" s="8" t="s">
        <v>6</v>
      </c>
      <c r="F27" s="130"/>
      <c r="G27" s="131"/>
      <c r="H27" s="11"/>
      <c r="I27" s="11"/>
      <c r="J27" s="5"/>
      <c r="K27" s="5"/>
    </row>
    <row r="28" spans="1:12" ht="16.5" thickTop="1" x14ac:dyDescent="0.25">
      <c r="A28" s="21">
        <f>A9</f>
        <v>1</v>
      </c>
      <c r="B28" s="132" t="str">
        <f>B9</f>
        <v>IMPROSOFT</v>
      </c>
      <c r="C28" s="132"/>
      <c r="D28" s="22" t="s">
        <v>29</v>
      </c>
      <c r="E28" s="22" t="s">
        <v>25</v>
      </c>
      <c r="F28" s="124"/>
      <c r="G28" s="125"/>
      <c r="H28" s="23"/>
      <c r="I28" s="23"/>
      <c r="J28" s="5"/>
      <c r="K28" s="5"/>
    </row>
    <row r="29" spans="1:12" ht="15.75" x14ac:dyDescent="0.25">
      <c r="A29" s="21">
        <f>A13</f>
        <v>2</v>
      </c>
      <c r="B29" s="132" t="str">
        <f>B13</f>
        <v>ITS soluciones</v>
      </c>
      <c r="C29" s="132"/>
      <c r="D29" s="24" t="s">
        <v>55</v>
      </c>
      <c r="E29" s="24" t="s">
        <v>25</v>
      </c>
      <c r="F29" s="96"/>
      <c r="G29" s="97"/>
      <c r="H29" s="23"/>
      <c r="I29" s="23"/>
      <c r="J29" s="5"/>
      <c r="K29" s="5"/>
    </row>
    <row r="30" spans="1:12" ht="15.75" x14ac:dyDescent="0.25">
      <c r="A30" s="21">
        <f>A17</f>
        <v>3</v>
      </c>
      <c r="B30" s="132" t="str">
        <f>B17</f>
        <v>Kawak SAS</v>
      </c>
      <c r="C30" s="132"/>
      <c r="D30" s="24" t="s">
        <v>56</v>
      </c>
      <c r="E30" s="24" t="s">
        <v>25</v>
      </c>
      <c r="F30" s="96"/>
      <c r="G30" s="97"/>
      <c r="H30" s="23"/>
      <c r="I30" s="23"/>
      <c r="J30" s="5"/>
      <c r="K30" s="5"/>
    </row>
    <row r="31" spans="1:12" ht="16.5" thickBot="1" x14ac:dyDescent="0.3">
      <c r="A31" s="25">
        <f>A21</f>
        <v>4</v>
      </c>
      <c r="B31" s="143" t="str">
        <f>B21</f>
        <v>ISOLUCION.S.A.</v>
      </c>
      <c r="C31" s="143"/>
      <c r="D31" s="26" t="s">
        <v>58</v>
      </c>
      <c r="E31" s="26" t="s">
        <v>25</v>
      </c>
      <c r="F31" s="136"/>
      <c r="G31" s="137"/>
      <c r="H31" s="23"/>
      <c r="I31" s="23"/>
      <c r="J31" s="5"/>
      <c r="K31" s="5"/>
    </row>
    <row r="32" spans="1:12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6.5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75" customHeight="1" x14ac:dyDescent="0.25">
      <c r="A34" s="147" t="s">
        <v>4</v>
      </c>
      <c r="B34" s="128" t="s">
        <v>0</v>
      </c>
      <c r="C34" s="128"/>
      <c r="D34" s="128" t="s">
        <v>11</v>
      </c>
      <c r="E34" s="128"/>
      <c r="F34" s="128" t="s">
        <v>17</v>
      </c>
      <c r="G34" s="129"/>
      <c r="H34" s="11"/>
      <c r="I34" s="11"/>
      <c r="J34" s="5"/>
      <c r="K34" s="5"/>
    </row>
    <row r="35" spans="1:11" ht="16.5" thickBot="1" x14ac:dyDescent="0.3">
      <c r="A35" s="148"/>
      <c r="B35" s="130"/>
      <c r="C35" s="130"/>
      <c r="D35" s="8" t="s">
        <v>2</v>
      </c>
      <c r="E35" s="8" t="s">
        <v>6</v>
      </c>
      <c r="F35" s="130"/>
      <c r="G35" s="131"/>
      <c r="H35" s="11"/>
      <c r="I35" s="11"/>
      <c r="J35" s="5"/>
      <c r="K35" s="5"/>
    </row>
    <row r="36" spans="1:11" ht="16.5" thickTop="1" x14ac:dyDescent="0.25">
      <c r="A36" s="21">
        <f>A28</f>
        <v>1</v>
      </c>
      <c r="B36" s="132" t="str">
        <f>B28</f>
        <v>IMPROSOFT</v>
      </c>
      <c r="C36" s="132"/>
      <c r="D36" s="22" t="s">
        <v>30</v>
      </c>
      <c r="E36" s="22" t="s">
        <v>25</v>
      </c>
      <c r="F36" s="124"/>
      <c r="G36" s="125"/>
      <c r="H36" s="23"/>
      <c r="I36" s="23"/>
      <c r="J36" s="5"/>
      <c r="K36" s="5"/>
    </row>
    <row r="37" spans="1:11" ht="15.75" x14ac:dyDescent="0.25">
      <c r="A37" s="21">
        <f t="shared" ref="A37:B39" si="0">A29</f>
        <v>2</v>
      </c>
      <c r="B37" s="132" t="str">
        <f t="shared" si="0"/>
        <v>ITS soluciones</v>
      </c>
      <c r="C37" s="132"/>
      <c r="D37" s="24" t="s">
        <v>33</v>
      </c>
      <c r="E37" s="24" t="s">
        <v>25</v>
      </c>
      <c r="F37" s="96"/>
      <c r="G37" s="97"/>
      <c r="H37" s="23"/>
      <c r="I37" s="23"/>
      <c r="J37" s="5"/>
      <c r="K37" s="5"/>
    </row>
    <row r="38" spans="1:11" ht="15.75" x14ac:dyDescent="0.25">
      <c r="A38" s="21">
        <f t="shared" si="0"/>
        <v>3</v>
      </c>
      <c r="B38" s="132" t="str">
        <f t="shared" si="0"/>
        <v>Kawak SAS</v>
      </c>
      <c r="C38" s="132"/>
      <c r="D38" s="24" t="s">
        <v>42</v>
      </c>
      <c r="E38" s="24" t="s">
        <v>25</v>
      </c>
      <c r="F38" s="96"/>
      <c r="G38" s="97"/>
      <c r="H38" s="23"/>
      <c r="I38" s="23"/>
      <c r="J38" s="5"/>
      <c r="K38" s="5"/>
    </row>
    <row r="39" spans="1:11" ht="15.75" x14ac:dyDescent="0.25">
      <c r="A39" s="21">
        <f t="shared" si="0"/>
        <v>4</v>
      </c>
      <c r="B39" s="132" t="str">
        <f t="shared" si="0"/>
        <v>ISOLUCION.S.A.</v>
      </c>
      <c r="C39" s="132"/>
      <c r="D39" s="24" t="s">
        <v>57</v>
      </c>
      <c r="E39" s="24" t="s">
        <v>25</v>
      </c>
      <c r="F39" s="96"/>
      <c r="G39" s="97"/>
      <c r="H39" s="23"/>
      <c r="I39" s="23"/>
      <c r="J39" s="5"/>
      <c r="K39" s="5"/>
    </row>
    <row r="40" spans="1:11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5.75" x14ac:dyDescent="0.25">
      <c r="A42" s="138" t="s">
        <v>12</v>
      </c>
      <c r="B42" s="138"/>
      <c r="C42" s="138"/>
      <c r="D42" s="138"/>
      <c r="E42" s="138"/>
      <c r="F42" s="138"/>
      <c r="G42" s="138"/>
      <c r="H42" s="27"/>
      <c r="I42" s="27"/>
      <c r="J42" s="5"/>
      <c r="K42" s="5"/>
    </row>
    <row r="43" spans="1:11" ht="16.5" thickBo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9.5" customHeight="1" x14ac:dyDescent="0.25">
      <c r="A44" s="103" t="s">
        <v>4</v>
      </c>
      <c r="B44" s="99" t="s">
        <v>0</v>
      </c>
      <c r="C44" s="99"/>
      <c r="D44" s="144" t="s">
        <v>16</v>
      </c>
      <c r="E44" s="145"/>
      <c r="F44" s="145"/>
      <c r="G44" s="146"/>
      <c r="H44" s="9"/>
      <c r="I44" s="9"/>
      <c r="J44" s="5"/>
      <c r="K44" s="5"/>
    </row>
    <row r="45" spans="1:11" ht="19.5" customHeight="1" x14ac:dyDescent="0.25">
      <c r="A45" s="141"/>
      <c r="B45" s="142"/>
      <c r="C45" s="142"/>
      <c r="D45" s="28" t="s">
        <v>13</v>
      </c>
      <c r="E45" s="29" t="s">
        <v>15</v>
      </c>
      <c r="F45" s="30" t="s">
        <v>14</v>
      </c>
      <c r="G45" s="139" t="s">
        <v>31</v>
      </c>
      <c r="I45" s="9"/>
      <c r="J45" s="5"/>
      <c r="K45" s="5"/>
    </row>
    <row r="46" spans="1:11" ht="19.5" customHeight="1" thickBot="1" x14ac:dyDescent="0.3">
      <c r="A46" s="104"/>
      <c r="B46" s="102"/>
      <c r="C46" s="102"/>
      <c r="D46" s="31">
        <v>700</v>
      </c>
      <c r="E46" s="31">
        <v>200</v>
      </c>
      <c r="F46" s="32">
        <v>100</v>
      </c>
      <c r="G46" s="140"/>
      <c r="H46" s="9"/>
      <c r="I46" s="9"/>
      <c r="J46" s="5"/>
      <c r="K46" s="5"/>
    </row>
    <row r="47" spans="1:11" ht="16.5" thickTop="1" x14ac:dyDescent="0.25">
      <c r="A47" s="65">
        <f>A36</f>
        <v>1</v>
      </c>
      <c r="B47" s="133" t="str">
        <f>B36</f>
        <v>IMPROSOFT</v>
      </c>
      <c r="C47" s="133"/>
      <c r="D47" s="59">
        <f>'Evaluacion Económica FINAL'!F3</f>
        <v>671.47528452956317</v>
      </c>
      <c r="E47" s="33">
        <f>'Calidad-apoyo'!E3</f>
        <v>200</v>
      </c>
      <c r="F47" s="15">
        <f>'Calidad-apoyo'!E8</f>
        <v>100</v>
      </c>
      <c r="G47" s="60">
        <f>SUM(D47:F47)</f>
        <v>971.47528452956317</v>
      </c>
      <c r="H47" s="1"/>
      <c r="I47" s="1"/>
      <c r="J47" s="5"/>
      <c r="K47" s="5"/>
    </row>
    <row r="48" spans="1:11" ht="15.75" x14ac:dyDescent="0.25">
      <c r="A48" s="65">
        <f t="shared" ref="A48:B50" si="1">A37</f>
        <v>2</v>
      </c>
      <c r="B48" s="133" t="str">
        <f t="shared" si="1"/>
        <v>ITS soluciones</v>
      </c>
      <c r="C48" s="133"/>
      <c r="D48" s="59">
        <f>'Evaluacion Económica FINAL'!F4</f>
        <v>700</v>
      </c>
      <c r="E48" s="34">
        <f>'Calidad-apoyo'!G3</f>
        <v>200</v>
      </c>
      <c r="F48" s="17">
        <f>'Calidad-apoyo'!G8</f>
        <v>100</v>
      </c>
      <c r="G48" s="60">
        <f t="shared" ref="G48:G50" si="2">SUM(D48:F48)</f>
        <v>1000</v>
      </c>
      <c r="H48" s="1"/>
      <c r="I48" s="1"/>
      <c r="J48" s="5"/>
      <c r="K48" s="5"/>
    </row>
    <row r="49" spans="1:11" ht="15.75" x14ac:dyDescent="0.25">
      <c r="A49" s="65">
        <f t="shared" si="1"/>
        <v>3</v>
      </c>
      <c r="B49" s="133" t="str">
        <f t="shared" si="1"/>
        <v>Kawak SAS</v>
      </c>
      <c r="C49" s="133"/>
      <c r="D49" s="59">
        <f>'Evaluacion Económica FINAL'!F5</f>
        <v>653.91514775410485</v>
      </c>
      <c r="E49" s="34">
        <f>'Calidad-apoyo'!I3</f>
        <v>200</v>
      </c>
      <c r="F49" s="17">
        <f>'Calidad-apoyo'!I8</f>
        <v>100</v>
      </c>
      <c r="G49" s="60">
        <f t="shared" si="2"/>
        <v>953.91514775410485</v>
      </c>
      <c r="H49" s="1"/>
      <c r="I49" s="1"/>
      <c r="J49" s="5"/>
      <c r="K49" s="5"/>
    </row>
    <row r="50" spans="1:11" ht="16.5" thickBot="1" x14ac:dyDescent="0.3">
      <c r="A50" s="35">
        <f t="shared" si="1"/>
        <v>4</v>
      </c>
      <c r="B50" s="149" t="str">
        <f t="shared" si="1"/>
        <v>ISOLUCION.S.A.</v>
      </c>
      <c r="C50" s="149"/>
      <c r="D50" s="95">
        <f>'Evaluacion Económica FINAL'!F6</f>
        <v>614.66263724051908</v>
      </c>
      <c r="E50" s="36">
        <f>'Calidad-apoyo'!K3</f>
        <v>200</v>
      </c>
      <c r="F50" s="19">
        <f>'Calidad-apoyo'!K8</f>
        <v>100</v>
      </c>
      <c r="G50" s="61">
        <f t="shared" si="2"/>
        <v>914.66263724051908</v>
      </c>
      <c r="H50" s="1"/>
      <c r="I50" s="1"/>
      <c r="J50" s="5"/>
      <c r="K50" s="5"/>
    </row>
    <row r="51" spans="1:11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5.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.75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1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5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5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5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5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5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5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5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5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5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5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5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5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5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5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5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5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5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5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5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5.7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5.7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5.7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5.7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5.7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5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5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5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5.7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5.7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5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5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5.7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5.7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5.7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5.7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5.7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5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5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5.7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5.7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5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5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5.7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5.7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5.7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5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5.7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5.7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5.7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5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5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5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5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5.7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5.7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ht="15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5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ht="15.7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ht="15.7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5.7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ht="15.7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ht="15.7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ht="15.7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ht="15.7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ht="15.7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ht="15.7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ht="15.7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ht="15.7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ht="15.7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ht="15.7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ht="15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ht="15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ht="15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ht="15.7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5.7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ht="15.7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ht="15.7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ht="15.7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15.7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ht="15.7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5.7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5.7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ht="15.7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5.7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5.7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5.7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5.7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5.7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ht="15.7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5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</sheetData>
  <mergeCells count="68">
    <mergeCell ref="B49:C49"/>
    <mergeCell ref="B50:C50"/>
    <mergeCell ref="B47:C47"/>
    <mergeCell ref="A5:C5"/>
    <mergeCell ref="B38:C38"/>
    <mergeCell ref="B39:C39"/>
    <mergeCell ref="A26:A27"/>
    <mergeCell ref="B26:C27"/>
    <mergeCell ref="B28:C28"/>
    <mergeCell ref="B29:C29"/>
    <mergeCell ref="B30:C30"/>
    <mergeCell ref="A21:A24"/>
    <mergeCell ref="F37:G37"/>
    <mergeCell ref="F38:G38"/>
    <mergeCell ref="F39:G39"/>
    <mergeCell ref="D44:G44"/>
    <mergeCell ref="A34:A35"/>
    <mergeCell ref="A42:G42"/>
    <mergeCell ref="B48:C48"/>
    <mergeCell ref="G45:G46"/>
    <mergeCell ref="A44:A46"/>
    <mergeCell ref="B44:C46"/>
    <mergeCell ref="B37:C37"/>
    <mergeCell ref="F8:G8"/>
    <mergeCell ref="F9:G9"/>
    <mergeCell ref="F10:G10"/>
    <mergeCell ref="F11:G11"/>
    <mergeCell ref="F13:G13"/>
    <mergeCell ref="F23:G23"/>
    <mergeCell ref="F21:G21"/>
    <mergeCell ref="B34:C35"/>
    <mergeCell ref="B36:C36"/>
    <mergeCell ref="D34:E34"/>
    <mergeCell ref="F34:G35"/>
    <mergeCell ref="F36:G36"/>
    <mergeCell ref="B21:C24"/>
    <mergeCell ref="F31:G31"/>
    <mergeCell ref="B31:C31"/>
    <mergeCell ref="D24:H24"/>
    <mergeCell ref="C1:K1"/>
    <mergeCell ref="A3:B3"/>
    <mergeCell ref="F28:G28"/>
    <mergeCell ref="F29:G29"/>
    <mergeCell ref="K7:K8"/>
    <mergeCell ref="A17:A20"/>
    <mergeCell ref="F14:G14"/>
    <mergeCell ref="F15:G15"/>
    <mergeCell ref="F17:G17"/>
    <mergeCell ref="F18:G18"/>
    <mergeCell ref="F19:G19"/>
    <mergeCell ref="D26:E26"/>
    <mergeCell ref="F26:G27"/>
    <mergeCell ref="F30:G30"/>
    <mergeCell ref="F22:G22"/>
    <mergeCell ref="D7:J7"/>
    <mergeCell ref="A1:B1"/>
    <mergeCell ref="A2:B2"/>
    <mergeCell ref="C2:E2"/>
    <mergeCell ref="B7:C8"/>
    <mergeCell ref="A7:A8"/>
    <mergeCell ref="A9:A12"/>
    <mergeCell ref="B9:C12"/>
    <mergeCell ref="D12:H12"/>
    <mergeCell ref="A13:A16"/>
    <mergeCell ref="B13:C16"/>
    <mergeCell ref="D16:H16"/>
    <mergeCell ref="D20:G20"/>
    <mergeCell ref="B17:C2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8" sqref="L8"/>
    </sheetView>
  </sheetViews>
  <sheetFormatPr baseColWidth="10" defaultRowHeight="15" x14ac:dyDescent="0.25"/>
  <cols>
    <col min="1" max="1" width="19.85546875" style="40" customWidth="1"/>
    <col min="2" max="2" width="51.140625" style="40" customWidth="1"/>
    <col min="3" max="3" width="19.85546875" style="40" customWidth="1"/>
    <col min="4" max="11" width="9.42578125" style="40" customWidth="1"/>
    <col min="12" max="12" width="28.28515625" style="40" customWidth="1"/>
    <col min="13" max="16384" width="11.42578125" style="40"/>
  </cols>
  <sheetData>
    <row r="1" spans="1:12" ht="15.75" customHeight="1" x14ac:dyDescent="0.25">
      <c r="A1" s="157" t="s">
        <v>48</v>
      </c>
      <c r="B1" s="159" t="s">
        <v>49</v>
      </c>
      <c r="C1" s="159" t="s">
        <v>52</v>
      </c>
      <c r="D1" s="155" t="s">
        <v>20</v>
      </c>
      <c r="E1" s="155"/>
      <c r="F1" s="155" t="s">
        <v>32</v>
      </c>
      <c r="G1" s="155"/>
      <c r="H1" s="155" t="s">
        <v>39</v>
      </c>
      <c r="I1" s="155"/>
      <c r="J1" s="155" t="s">
        <v>43</v>
      </c>
      <c r="K1" s="156"/>
    </row>
    <row r="2" spans="1:12" ht="15.75" customHeight="1" thickBot="1" x14ac:dyDescent="0.3">
      <c r="A2" s="158"/>
      <c r="B2" s="160"/>
      <c r="C2" s="160"/>
      <c r="D2" s="48" t="s">
        <v>53</v>
      </c>
      <c r="E2" s="49" t="s">
        <v>31</v>
      </c>
      <c r="F2" s="48" t="s">
        <v>53</v>
      </c>
      <c r="G2" s="49" t="s">
        <v>31</v>
      </c>
      <c r="H2" s="48" t="s">
        <v>53</v>
      </c>
      <c r="I2" s="49" t="s">
        <v>31</v>
      </c>
      <c r="J2" s="48" t="s">
        <v>53</v>
      </c>
      <c r="K2" s="50" t="s">
        <v>31</v>
      </c>
    </row>
    <row r="3" spans="1:12" ht="121.5" thickTop="1" thickBot="1" x14ac:dyDescent="0.3">
      <c r="A3" s="41" t="s">
        <v>67</v>
      </c>
      <c r="B3" s="42" t="s">
        <v>51</v>
      </c>
      <c r="C3" s="43" t="s">
        <v>54</v>
      </c>
      <c r="D3" s="44">
        <v>31</v>
      </c>
      <c r="E3" s="45">
        <v>200</v>
      </c>
      <c r="F3" s="46">
        <v>53</v>
      </c>
      <c r="G3" s="45">
        <v>200</v>
      </c>
      <c r="H3" s="46">
        <v>66</v>
      </c>
      <c r="I3" s="45">
        <v>200</v>
      </c>
      <c r="J3" s="46">
        <v>205</v>
      </c>
      <c r="K3" s="47">
        <v>200</v>
      </c>
    </row>
    <row r="5" spans="1:12" ht="15.75" thickBot="1" x14ac:dyDescent="0.3"/>
    <row r="6" spans="1:12" x14ac:dyDescent="0.25">
      <c r="B6" s="151" t="s">
        <v>70</v>
      </c>
      <c r="C6" s="159" t="s">
        <v>52</v>
      </c>
      <c r="D6" s="155" t="s">
        <v>20</v>
      </c>
      <c r="E6" s="155"/>
      <c r="F6" s="155" t="s">
        <v>32</v>
      </c>
      <c r="G6" s="155"/>
      <c r="H6" s="155" t="s">
        <v>39</v>
      </c>
      <c r="I6" s="155"/>
      <c r="J6" s="155" t="s">
        <v>43</v>
      </c>
      <c r="K6" s="155"/>
      <c r="L6" s="153" t="s">
        <v>17</v>
      </c>
    </row>
    <row r="7" spans="1:12" ht="15.75" thickBot="1" x14ac:dyDescent="0.3">
      <c r="B7" s="152"/>
      <c r="C7" s="160"/>
      <c r="D7" s="48" t="s">
        <v>53</v>
      </c>
      <c r="E7" s="49" t="s">
        <v>31</v>
      </c>
      <c r="F7" s="48" t="s">
        <v>53</v>
      </c>
      <c r="G7" s="49" t="s">
        <v>31</v>
      </c>
      <c r="H7" s="48" t="s">
        <v>53</v>
      </c>
      <c r="I7" s="49" t="s">
        <v>31</v>
      </c>
      <c r="J7" s="48" t="s">
        <v>53</v>
      </c>
      <c r="K7" s="49" t="s">
        <v>31</v>
      </c>
      <c r="L7" s="154"/>
    </row>
    <row r="8" spans="1:12" ht="16.5" thickTop="1" thickBot="1" x14ac:dyDescent="0.3">
      <c r="B8" s="62" t="s">
        <v>71</v>
      </c>
      <c r="C8" s="45" t="s">
        <v>50</v>
      </c>
      <c r="D8" s="46"/>
      <c r="E8" s="46">
        <v>100</v>
      </c>
      <c r="F8" s="46">
        <v>54</v>
      </c>
      <c r="G8" s="46">
        <v>100</v>
      </c>
      <c r="H8" s="46">
        <v>67</v>
      </c>
      <c r="I8" s="46">
        <v>100</v>
      </c>
      <c r="J8" s="46">
        <v>206</v>
      </c>
      <c r="K8" s="46">
        <v>100</v>
      </c>
      <c r="L8" s="63"/>
    </row>
  </sheetData>
  <mergeCells count="14">
    <mergeCell ref="B6:B7"/>
    <mergeCell ref="L6:L7"/>
    <mergeCell ref="J1:K1"/>
    <mergeCell ref="H1:I1"/>
    <mergeCell ref="A1:A2"/>
    <mergeCell ref="B1:B2"/>
    <mergeCell ref="C1:C2"/>
    <mergeCell ref="C6:C7"/>
    <mergeCell ref="D6:E6"/>
    <mergeCell ref="F6:G6"/>
    <mergeCell ref="H6:I6"/>
    <mergeCell ref="J6:K6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6" sqref="F6"/>
    </sheetView>
  </sheetViews>
  <sheetFormatPr baseColWidth="10" defaultRowHeight="15" x14ac:dyDescent="0.25"/>
  <cols>
    <col min="1" max="1" width="11.42578125" style="73"/>
    <col min="2" max="2" width="29.7109375" style="73" bestFit="1" customWidth="1"/>
    <col min="3" max="3" width="46.7109375" style="73" bestFit="1" customWidth="1"/>
    <col min="4" max="4" width="14" style="73" bestFit="1" customWidth="1"/>
    <col min="5" max="5" width="10.28515625" style="73" customWidth="1"/>
    <col min="6" max="6" width="11.42578125" style="40"/>
    <col min="7" max="16384" width="11.42578125" style="73"/>
  </cols>
  <sheetData>
    <row r="1" spans="2:6" ht="15.75" thickBot="1" x14ac:dyDescent="0.3"/>
    <row r="2" spans="2:6" ht="30.75" thickBot="1" x14ac:dyDescent="0.3">
      <c r="B2" s="79" t="s">
        <v>59</v>
      </c>
      <c r="C2" s="80" t="s">
        <v>60</v>
      </c>
      <c r="D2" s="80" t="s">
        <v>72</v>
      </c>
      <c r="E2" s="80" t="s">
        <v>73</v>
      </c>
      <c r="F2" s="81" t="s">
        <v>61</v>
      </c>
    </row>
    <row r="3" spans="2:6" ht="22.5" customHeight="1" thickTop="1" x14ac:dyDescent="0.25">
      <c r="B3" s="74" t="s">
        <v>20</v>
      </c>
      <c r="C3" s="76">
        <v>130000000</v>
      </c>
      <c r="D3" s="77">
        <f>C3-C10</f>
        <v>5297447.1587954015</v>
      </c>
      <c r="E3" s="75" t="s">
        <v>63</v>
      </c>
      <c r="F3" s="86">
        <f>(C10*F4)/C3</f>
        <v>671.47528452956317</v>
      </c>
    </row>
    <row r="4" spans="2:6" ht="22.5" customHeight="1" x14ac:dyDescent="0.25">
      <c r="B4" s="74" t="s">
        <v>32</v>
      </c>
      <c r="C4" s="76">
        <v>127260000</v>
      </c>
      <c r="D4" s="77">
        <f>C4-C10</f>
        <v>2557447.1587954015</v>
      </c>
      <c r="E4" s="75" t="s">
        <v>74</v>
      </c>
      <c r="F4" s="86">
        <v>700</v>
      </c>
    </row>
    <row r="5" spans="2:6" ht="22.5" customHeight="1" x14ac:dyDescent="0.25">
      <c r="B5" s="74" t="s">
        <v>39</v>
      </c>
      <c r="C5" s="76">
        <v>133491000</v>
      </c>
      <c r="D5" s="77">
        <f>C5-C10</f>
        <v>8788447.1587954015</v>
      </c>
      <c r="E5" s="75" t="s">
        <v>63</v>
      </c>
      <c r="F5" s="86">
        <f>(C10*F4)/C5</f>
        <v>653.91514775410485</v>
      </c>
    </row>
    <row r="6" spans="2:6" ht="22.5" customHeight="1" thickBot="1" x14ac:dyDescent="0.3">
      <c r="B6" s="83" t="s">
        <v>43</v>
      </c>
      <c r="C6" s="84">
        <v>109500000</v>
      </c>
      <c r="D6" s="85">
        <f>C6-C10</f>
        <v>-15202552.841204599</v>
      </c>
      <c r="E6" s="78" t="s">
        <v>64</v>
      </c>
      <c r="F6" s="87">
        <f>(C6*F4)/C10</f>
        <v>614.66263724051908</v>
      </c>
    </row>
    <row r="7" spans="2:6" s="82" customFormat="1" ht="15.75" thickBot="1" x14ac:dyDescent="0.3">
      <c r="F7" s="88"/>
    </row>
    <row r="8" spans="2:6" ht="24" customHeight="1" x14ac:dyDescent="0.25">
      <c r="B8" s="89" t="s">
        <v>75</v>
      </c>
      <c r="C8" s="92">
        <f>C6*C3*C4*C5</f>
        <v>2.4182510043509998E+32</v>
      </c>
      <c r="D8" s="82"/>
      <c r="E8" s="82"/>
      <c r="F8" s="88"/>
    </row>
    <row r="9" spans="2:6" ht="24" customHeight="1" x14ac:dyDescent="0.25">
      <c r="B9" s="90" t="s">
        <v>76</v>
      </c>
      <c r="C9" s="93">
        <f>1/4</f>
        <v>0.25</v>
      </c>
      <c r="D9" s="82"/>
      <c r="E9" s="82"/>
      <c r="F9" s="88"/>
    </row>
    <row r="10" spans="2:6" ht="24" customHeight="1" thickBot="1" x14ac:dyDescent="0.3">
      <c r="B10" s="91" t="s">
        <v>62</v>
      </c>
      <c r="C10" s="94">
        <f>POWER(C8,C9)</f>
        <v>124702552.8412046</v>
      </c>
      <c r="D10" s="82"/>
      <c r="E10" s="82"/>
      <c r="F10" s="88"/>
    </row>
    <row r="11" spans="2:6" x14ac:dyDescent="0.25">
      <c r="D11" s="82"/>
      <c r="E11" s="82"/>
      <c r="F11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Verificacion  Tecnica Experienc</vt:lpstr>
      <vt:lpstr>Calidad-apoyo</vt:lpstr>
      <vt:lpstr>Evaluacion Económica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Nelsy Jenith Maldonado Ballen</dc:creator>
  <cp:lastModifiedBy>Victor Manuel Armero Osorio</cp:lastModifiedBy>
  <cp:lastPrinted>2014-03-13T13:57:28Z</cp:lastPrinted>
  <dcterms:created xsi:type="dcterms:W3CDTF">2012-12-15T01:40:11Z</dcterms:created>
  <dcterms:modified xsi:type="dcterms:W3CDTF">2014-09-09T14:06:16Z</dcterms:modified>
</cp:coreProperties>
</file>