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pazos\Documents\Carpeta ANI\Iniciativas Privadas\Ferreo\"/>
    </mc:Choice>
  </mc:AlternateContent>
  <bookViews>
    <workbookView xWindow="0" yWindow="0" windowWidth="20730" windowHeight="9735" activeTab="1"/>
  </bookViews>
  <sheets>
    <sheet name="Pliegos" sheetId="1" r:id="rId1"/>
    <sheet name="Matriz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2" l="1"/>
  <c r="L23" i="2"/>
  <c r="L22" i="2"/>
  <c r="L20" i="2"/>
  <c r="L19" i="2"/>
  <c r="L17" i="2"/>
  <c r="L16" i="2"/>
  <c r="L15" i="2"/>
  <c r="L14" i="2"/>
  <c r="L13" i="2"/>
  <c r="L11" i="2"/>
  <c r="L10" i="2"/>
  <c r="L9" i="2"/>
  <c r="L8" i="2"/>
  <c r="L7" i="2"/>
  <c r="L6" i="2"/>
  <c r="L5" i="2"/>
  <c r="L4" i="2"/>
  <c r="R26" i="2" l="1"/>
  <c r="AC25" i="2"/>
  <c r="AB25" i="2"/>
  <c r="AD25" i="2" s="1"/>
  <c r="U25" i="2"/>
  <c r="T25" i="2"/>
  <c r="S25" i="2"/>
  <c r="R25" i="2"/>
  <c r="Q25" i="2"/>
  <c r="Y25" i="2" s="1"/>
  <c r="P25" i="2"/>
  <c r="X25" i="2" s="1"/>
  <c r="O25" i="2"/>
  <c r="W25" i="2" s="1"/>
  <c r="R24" i="2"/>
  <c r="AC23" i="2"/>
  <c r="AB23" i="2"/>
  <c r="R23" i="2"/>
  <c r="Q23" i="2"/>
  <c r="P23" i="2"/>
  <c r="O23" i="2"/>
  <c r="AC22" i="2"/>
  <c r="AB22" i="2"/>
  <c r="U22" i="2"/>
  <c r="T22" i="2"/>
  <c r="S22" i="2"/>
  <c r="R22" i="2"/>
  <c r="Q22" i="2"/>
  <c r="Y22" i="2" s="1"/>
  <c r="P22" i="2"/>
  <c r="X22" i="2" s="1"/>
  <c r="O22" i="2"/>
  <c r="W22" i="2" s="1"/>
  <c r="R21" i="2"/>
  <c r="AC20" i="2"/>
  <c r="AB20" i="2"/>
  <c r="R20" i="2"/>
  <c r="Q20" i="2"/>
  <c r="P20" i="2"/>
  <c r="O20" i="2"/>
  <c r="AC19" i="2"/>
  <c r="AB19" i="2"/>
  <c r="U19" i="2"/>
  <c r="T19" i="2"/>
  <c r="S19" i="2"/>
  <c r="R19" i="2"/>
  <c r="Q19" i="2"/>
  <c r="Y19" i="2" s="1"/>
  <c r="P19" i="2"/>
  <c r="X19" i="2" s="1"/>
  <c r="O19" i="2"/>
  <c r="W19" i="2" s="1"/>
  <c r="R18" i="2"/>
  <c r="AC17" i="2"/>
  <c r="AB17" i="2"/>
  <c r="R17" i="2"/>
  <c r="Q17" i="2"/>
  <c r="P17" i="2"/>
  <c r="O17" i="2"/>
  <c r="AC16" i="2"/>
  <c r="AB16" i="2"/>
  <c r="U16" i="2"/>
  <c r="T16" i="2"/>
  <c r="S16" i="2"/>
  <c r="R16" i="2"/>
  <c r="Q16" i="2"/>
  <c r="Y16" i="2" s="1"/>
  <c r="P16" i="2"/>
  <c r="X16" i="2" s="1"/>
  <c r="O16" i="2"/>
  <c r="W16" i="2" s="1"/>
  <c r="AB15" i="2"/>
  <c r="R15" i="2"/>
  <c r="Q15" i="2"/>
  <c r="P15" i="2"/>
  <c r="O15" i="2"/>
  <c r="AC15" i="2"/>
  <c r="AC14" i="2"/>
  <c r="AB14" i="2"/>
  <c r="R14" i="2"/>
  <c r="Q14" i="2"/>
  <c r="P14" i="2"/>
  <c r="O14" i="2"/>
  <c r="AC13" i="2"/>
  <c r="AB13" i="2"/>
  <c r="U13" i="2"/>
  <c r="T13" i="2"/>
  <c r="S13" i="2"/>
  <c r="R13" i="2"/>
  <c r="Q13" i="2"/>
  <c r="Y13" i="2" s="1"/>
  <c r="P13" i="2"/>
  <c r="X13" i="2" s="1"/>
  <c r="O13" i="2"/>
  <c r="W13" i="2" s="1"/>
  <c r="R12" i="2"/>
  <c r="AC11" i="2"/>
  <c r="AB11" i="2"/>
  <c r="R11" i="2"/>
  <c r="Q11" i="2"/>
  <c r="P11" i="2"/>
  <c r="O11" i="2"/>
  <c r="AC10" i="2"/>
  <c r="AB10" i="2"/>
  <c r="U10" i="2"/>
  <c r="T10" i="2"/>
  <c r="S10" i="2"/>
  <c r="R10" i="2"/>
  <c r="Q10" i="2"/>
  <c r="Y10" i="2" s="1"/>
  <c r="P10" i="2"/>
  <c r="X10" i="2" s="1"/>
  <c r="O10" i="2"/>
  <c r="W10" i="2" s="1"/>
  <c r="AB9" i="2"/>
  <c r="R9" i="2"/>
  <c r="Q9" i="2"/>
  <c r="P9" i="2"/>
  <c r="O9" i="2"/>
  <c r="AC9" i="2"/>
  <c r="AC8" i="2"/>
  <c r="AB8" i="2"/>
  <c r="R8" i="2"/>
  <c r="P8" i="2"/>
  <c r="O8" i="2"/>
  <c r="AC7" i="2"/>
  <c r="AB7" i="2"/>
  <c r="U7" i="2"/>
  <c r="T7" i="2"/>
  <c r="S7" i="2"/>
  <c r="R7" i="2"/>
  <c r="Q7" i="2"/>
  <c r="Y7" i="2" s="1"/>
  <c r="P7" i="2"/>
  <c r="X7" i="2" s="1"/>
  <c r="O7" i="2"/>
  <c r="W7" i="2" s="1"/>
  <c r="AE19" i="2" l="1"/>
  <c r="AD22" i="2"/>
  <c r="AE25" i="2"/>
  <c r="AF25" i="2" s="1"/>
  <c r="AE22" i="2"/>
  <c r="AD19" i="2"/>
  <c r="AF19" i="2" s="1"/>
  <c r="AE16" i="2"/>
  <c r="AD16" i="2"/>
  <c r="AD10" i="2"/>
  <c r="AD13" i="2"/>
  <c r="AE13" i="2"/>
  <c r="AE10" i="2"/>
  <c r="AD7" i="2"/>
  <c r="AE7" i="2"/>
  <c r="V25" i="2"/>
  <c r="V22" i="2"/>
  <c r="V19" i="2"/>
  <c r="V16" i="2"/>
  <c r="V13" i="2"/>
  <c r="V10" i="2"/>
  <c r="V7" i="2"/>
  <c r="R4" i="2"/>
  <c r="AF22" i="2" l="1"/>
  <c r="AF16" i="2"/>
  <c r="AF13" i="2"/>
  <c r="AF10" i="2"/>
  <c r="AF7" i="2"/>
  <c r="P4" i="2"/>
  <c r="T4" i="2"/>
  <c r="O4" i="2"/>
  <c r="W4" i="2" s="1"/>
  <c r="S4" i="2"/>
  <c r="X4" i="2" l="1"/>
  <c r="P5" i="2"/>
  <c r="O5" i="2"/>
  <c r="R5" i="2"/>
  <c r="R6" i="2"/>
  <c r="C3" i="1"/>
  <c r="D3" i="1" l="1"/>
  <c r="Z16" i="2"/>
  <c r="AA16" i="2" s="1"/>
  <c r="Z25" i="2"/>
  <c r="AA25" i="2" s="1"/>
  <c r="Z19" i="2"/>
  <c r="AA19" i="2" s="1"/>
  <c r="Z7" i="2"/>
  <c r="AA7" i="2" s="1"/>
  <c r="Z22" i="2"/>
  <c r="AA22" i="2" s="1"/>
  <c r="Z13" i="2"/>
  <c r="AA13" i="2" s="1"/>
  <c r="Z4" i="2"/>
  <c r="Z10" i="2"/>
  <c r="AA10" i="2" s="1"/>
  <c r="V4" i="2"/>
  <c r="AB4" i="2"/>
  <c r="AC4" i="2"/>
  <c r="Q5" i="2"/>
  <c r="AB5" i="2"/>
  <c r="AC5" i="2"/>
  <c r="U4" i="2"/>
  <c r="AE4" i="2" l="1"/>
  <c r="AD4" i="2"/>
  <c r="Q4" i="2"/>
  <c r="Y4" i="2" s="1"/>
  <c r="AF4" i="2" l="1"/>
  <c r="AA4" i="2"/>
</calcChain>
</file>

<file path=xl/sharedStrings.xml><?xml version="1.0" encoding="utf-8"?>
<sst xmlns="http://schemas.openxmlformats.org/spreadsheetml/2006/main" count="93" uniqueCount="75">
  <si>
    <t>Módulo</t>
  </si>
  <si>
    <t>Presupuesto</t>
  </si>
  <si>
    <t>KT</t>
  </si>
  <si>
    <t>KT Líder</t>
  </si>
  <si>
    <t>Liquidez</t>
  </si>
  <si>
    <t>Endeudamiento</t>
  </si>
  <si>
    <t xml:space="preserve">Cobertura de Intereses </t>
  </si>
  <si>
    <t>N°.</t>
  </si>
  <si>
    <t>PROPONENTE</t>
  </si>
  <si>
    <t>MIEMBRO ESTRUCTURA</t>
  </si>
  <si>
    <t>PART. %</t>
  </si>
  <si>
    <t>FECHA DE CORTE</t>
  </si>
  <si>
    <t>MONEDA</t>
  </si>
  <si>
    <t>ACTIVO</t>
  </si>
  <si>
    <t>PASIVO</t>
  </si>
  <si>
    <t>HÁBIL/NO HÁBIL</t>
  </si>
  <si>
    <t>ACTIVO CTE.
$ COP</t>
  </si>
  <si>
    <t>ACTIVO TOTAL 
$ COP</t>
  </si>
  <si>
    <t>PASIVO CTE. 
$ COP</t>
  </si>
  <si>
    <t>PASIVO TOTAL 
$ COP</t>
  </si>
  <si>
    <t>KW</t>
  </si>
  <si>
    <t>FOLIO RUP ó FORMATO 2</t>
  </si>
  <si>
    <t>UTILIDAD OPERACIONAL</t>
  </si>
  <si>
    <t>GASTO INTERESES</t>
  </si>
  <si>
    <t>PATRIMONIO
$ COP</t>
  </si>
  <si>
    <t>LIQUIDEZ INTEGRANTE</t>
  </si>
  <si>
    <t>ENDEUDAMIENTO
INTEGRANTE</t>
  </si>
  <si>
    <t>COBERTURA INTERESES
INTEGRANTE</t>
  </si>
  <si>
    <t>CAPITAL DE TRABAJO
INTEGRANTE</t>
  </si>
  <si>
    <t>LIQUIDEZ ESTRUCTURA PLURAL</t>
  </si>
  <si>
    <t>ENDEUDAMIENTOESTRUCTURA PLURAL</t>
  </si>
  <si>
    <t>COBERTURA INTERESES ESTRUCTURA PLURAL</t>
  </si>
  <si>
    <t>CAPITAL DE TRABAJO
ESTRUCTURA PLURAL</t>
  </si>
  <si>
    <t>CUMPLE LIQUIDEZ</t>
  </si>
  <si>
    <t>CUMPLE ENDEUDAMIENTO</t>
  </si>
  <si>
    <t>CUMPLE COBERTURA INTERESES</t>
  </si>
  <si>
    <t>CUMPLE CAPITAL DE TRABAJO</t>
  </si>
  <si>
    <t>RENTABILIDAD ACTIVO</t>
  </si>
  <si>
    <t>RENTABILIAD PATRIMONIO</t>
  </si>
  <si>
    <t>CUMPLE ROA</t>
  </si>
  <si>
    <t>CUMPLE ROE</t>
  </si>
  <si>
    <t>Rentabilidad Activo (ROA) &gt; 0</t>
  </si>
  <si>
    <t>Rentabilidad Patrimonio (ROE) &gt; 0</t>
  </si>
  <si>
    <t>P&amp;G</t>
  </si>
  <si>
    <t>CAPACIDAD 
FINANCIERA</t>
  </si>
  <si>
    <t>CAPACIDAD 
ORGANIZACIONAL</t>
  </si>
  <si>
    <t>MAB INGENIERIA DE VALOR S.A.</t>
  </si>
  <si>
    <t>CONSORCIO FERROVIARIO C &amp; B</t>
  </si>
  <si>
    <t>CRA SERVICIOS S.A.S</t>
  </si>
  <si>
    <t xml:space="preserve">BONOS BANCA DE IÓN S.A.S </t>
  </si>
  <si>
    <t>$COL</t>
  </si>
  <si>
    <t>UNIÓN TEMPORAL EPYSA - FONSECA - SELFINVER</t>
  </si>
  <si>
    <t xml:space="preserve">EPYSA COLOMBIA </t>
  </si>
  <si>
    <t xml:space="preserve">DIEGO FONSECA </t>
  </si>
  <si>
    <t>SELFINVER</t>
  </si>
  <si>
    <t>UNION TEMPORAL EUROESTUDIOS Y DURAN OSORIO ABOGADOS ASOCIADOS</t>
  </si>
  <si>
    <t xml:space="preserve">DURAN OSORIO ABOGADOS ASOCIADOS </t>
  </si>
  <si>
    <t>EUROESTUDIOS S.A.S</t>
  </si>
  <si>
    <t>UNION TEMPORAL REVISIÓN PROYECTOS FERREOS DE LA SABANA</t>
  </si>
  <si>
    <t>AFH CONSULTORES Y ASOCIADOS SC COLOMBIA</t>
  </si>
  <si>
    <t>PRODEINCOL S.A.S</t>
  </si>
  <si>
    <t xml:space="preserve">KV CONSULTORES DE INGENIERIA PROYECTOS Y OBRAS SL SUCURSAL COLOMBIA </t>
  </si>
  <si>
    <t>CONSORCIO TREN 149</t>
  </si>
  <si>
    <t xml:space="preserve">ESTEYCO SUCURSAL COLOMBIA </t>
  </si>
  <si>
    <t>TP INVEST S.AC.</t>
  </si>
  <si>
    <t>CONSORCIO XIKON</t>
  </si>
  <si>
    <t>INGENIERIA Y DESARROLLO XIMA DE COLOMBIA S.A.S</t>
  </si>
  <si>
    <t>IKON BANCA DE INVERSIÓN S.A.S</t>
  </si>
  <si>
    <t>UNIÓN TEMPORAL DELOITTE - IVICSA</t>
  </si>
  <si>
    <t>DELOITTE ADVISORY</t>
  </si>
  <si>
    <t xml:space="preserve">IVICSA </t>
  </si>
  <si>
    <t>CONSULTORIA INTEGRAL Y ESTUDIOS S.A.S</t>
  </si>
  <si>
    <t>EVALUACIÓN FINANCIERA CONCURSO DE MÉRITOS VJ-VE-CM-008 -2014</t>
  </si>
  <si>
    <t xml:space="preserve">GONZALO PÉREZ ALBARRACÍN </t>
  </si>
  <si>
    <t xml:space="preserve">EDNA PATRICIA PAZOS MONSALVE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</si>
</sst>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&quot;$&quot;\ #,##0_);\(&quot;$&quot;\ #,##0\)"/>
    <numFmt numFmtId="165" formatCode="_(&quot;$&quot;\ * #,##0.00_);_(&quot;$&quot;\ * \(#,##0.00\);_(&quot;$&quot;\ * &quot;-&quot;??_);_(@_)"/>
    <numFmt numFmtId="166" formatCode="_-* #,##0_-;\-* #,##0_-;_-* &quot;-&quot;??_-;_-@_-"/>
    <numFmt numFmtId="167" formatCode="0.0%"/>
    <numFmt numFmtId="168" formatCode="_-* #,##0\ _€_-;\-* #,##0\ _€_-;_-* &quot;-&quot;??\ _€_-;_-@_-"/>
    <numFmt numFmtId="169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166" fontId="0" fillId="0" borderId="0" xfId="1" applyNumberFormat="1" applyFont="1"/>
    <xf numFmtId="0" fontId="2" fillId="0" borderId="0" xfId="0" applyFont="1" applyAlignment="1">
      <alignment horizontal="center"/>
    </xf>
    <xf numFmtId="10" fontId="0" fillId="2" borderId="0" xfId="0" applyNumberFormat="1" applyFill="1" applyAlignment="1">
      <alignment horizontal="center"/>
    </xf>
    <xf numFmtId="9" fontId="0" fillId="0" borderId="0" xfId="0" applyNumberFormat="1"/>
    <xf numFmtId="9" fontId="0" fillId="2" borderId="0" xfId="0" applyNumberFormat="1" applyFill="1" applyAlignment="1">
      <alignment horizontal="center"/>
    </xf>
    <xf numFmtId="43" fontId="0" fillId="0" borderId="0" xfId="1" applyNumberFormat="1" applyFont="1"/>
    <xf numFmtId="169" fontId="5" fillId="0" borderId="5" xfId="5" applyNumberFormat="1" applyFont="1" applyFill="1" applyBorder="1" applyAlignment="1">
      <alignment horizontal="center" vertical="center" wrapText="1"/>
    </xf>
    <xf numFmtId="169" fontId="5" fillId="0" borderId="12" xfId="5" applyNumberFormat="1" applyFont="1" applyFill="1" applyBorder="1" applyAlignment="1">
      <alignment horizontal="center" vertical="center" wrapText="1"/>
    </xf>
    <xf numFmtId="169" fontId="5" fillId="0" borderId="5" xfId="5" applyNumberFormat="1" applyFont="1" applyFill="1" applyBorder="1" applyAlignment="1">
      <alignment horizontal="center" vertical="center" wrapText="1"/>
    </xf>
    <xf numFmtId="169" fontId="5" fillId="0" borderId="12" xfId="5" applyNumberFormat="1" applyFont="1" applyFill="1" applyBorder="1" applyAlignment="1">
      <alignment horizontal="center" vertical="center" wrapText="1"/>
    </xf>
    <xf numFmtId="3" fontId="4" fillId="0" borderId="9" xfId="5" applyNumberFormat="1" applyFont="1" applyFill="1" applyBorder="1" applyAlignment="1">
      <alignment horizontal="right" vertical="center" wrapText="1"/>
    </xf>
    <xf numFmtId="2" fontId="4" fillId="3" borderId="9" xfId="7" applyNumberFormat="1" applyFont="1" applyFill="1" applyBorder="1" applyAlignment="1">
      <alignment horizontal="center" vertical="center"/>
    </xf>
    <xf numFmtId="10" fontId="4" fillId="3" borderId="9" xfId="6" applyNumberFormat="1" applyFont="1" applyFill="1" applyBorder="1" applyAlignment="1">
      <alignment horizontal="center" vertical="center"/>
    </xf>
    <xf numFmtId="2" fontId="4" fillId="3" borderId="12" xfId="7" applyNumberFormat="1" applyFont="1" applyFill="1" applyBorder="1" applyAlignment="1">
      <alignment horizontal="center" vertical="center"/>
    </xf>
    <xf numFmtId="10" fontId="4" fillId="3" borderId="12" xfId="6" applyNumberFormat="1" applyFont="1" applyFill="1" applyBorder="1" applyAlignment="1">
      <alignment horizontal="center" vertical="center"/>
    </xf>
    <xf numFmtId="37" fontId="4" fillId="0" borderId="12" xfId="5" applyNumberFormat="1" applyFont="1" applyFill="1" applyBorder="1" applyAlignment="1">
      <alignment horizontal="right" vertical="center"/>
    </xf>
    <xf numFmtId="2" fontId="4" fillId="3" borderId="7" xfId="7" applyNumberFormat="1" applyFont="1" applyFill="1" applyBorder="1" applyAlignment="1">
      <alignment horizontal="center" vertical="center"/>
    </xf>
    <xf numFmtId="10" fontId="4" fillId="3" borderId="7" xfId="6" applyNumberFormat="1" applyFont="1" applyFill="1" applyBorder="1" applyAlignment="1">
      <alignment horizontal="center" vertical="center"/>
    </xf>
    <xf numFmtId="37" fontId="4" fillId="0" borderId="7" xfId="5" applyNumberFormat="1" applyFont="1" applyFill="1" applyBorder="1" applyAlignment="1">
      <alignment horizontal="right" vertical="center"/>
    </xf>
    <xf numFmtId="37" fontId="4" fillId="0" borderId="9" xfId="5" applyNumberFormat="1" applyFont="1" applyFill="1" applyBorder="1" applyAlignment="1">
      <alignment horizontal="right" vertical="center"/>
    </xf>
    <xf numFmtId="3" fontId="4" fillId="0" borderId="7" xfId="5" applyNumberFormat="1" applyFont="1" applyFill="1" applyBorder="1" applyAlignment="1">
      <alignment horizontal="right" vertical="center" wrapText="1"/>
    </xf>
    <xf numFmtId="3" fontId="4" fillId="0" borderId="12" xfId="5" applyNumberFormat="1" applyFont="1" applyFill="1" applyBorder="1" applyAlignment="1">
      <alignment horizontal="right" vertical="center" wrapText="1"/>
    </xf>
    <xf numFmtId="3" fontId="4" fillId="4" borderId="9" xfId="5" applyNumberFormat="1" applyFont="1" applyFill="1" applyBorder="1" applyAlignment="1">
      <alignment horizontal="right" vertical="center" wrapText="1"/>
    </xf>
    <xf numFmtId="3" fontId="4" fillId="4" borderId="7" xfId="5" applyNumberFormat="1" applyFont="1" applyFill="1" applyBorder="1" applyAlignment="1">
      <alignment horizontal="right" vertical="center" wrapText="1"/>
    </xf>
    <xf numFmtId="3" fontId="4" fillId="4" borderId="12" xfId="5" applyNumberFormat="1" applyFont="1" applyFill="1" applyBorder="1" applyAlignment="1">
      <alignment horizontal="right" vertical="center" wrapText="1"/>
    </xf>
    <xf numFmtId="168" fontId="4" fillId="4" borderId="9" xfId="6" applyNumberFormat="1" applyFont="1" applyFill="1" applyBorder="1" applyAlignment="1">
      <alignment horizontal="left" vertical="center" shrinkToFit="1"/>
    </xf>
    <xf numFmtId="167" fontId="4" fillId="4" borderId="9" xfId="3" applyNumberFormat="1" applyFont="1" applyFill="1" applyBorder="1" applyAlignment="1">
      <alignment horizontal="center" vertical="center"/>
    </xf>
    <xf numFmtId="0" fontId="4" fillId="4" borderId="9" xfId="7" applyNumberFormat="1" applyFont="1" applyFill="1" applyBorder="1" applyAlignment="1">
      <alignment horizontal="center" vertical="center"/>
    </xf>
    <xf numFmtId="15" fontId="4" fillId="4" borderId="9" xfId="7" applyNumberFormat="1" applyFont="1" applyFill="1" applyBorder="1" applyAlignment="1">
      <alignment horizontal="center" vertical="center"/>
    </xf>
    <xf numFmtId="168" fontId="4" fillId="4" borderId="9" xfId="6" applyNumberFormat="1" applyFont="1" applyFill="1" applyBorder="1" applyAlignment="1">
      <alignment horizontal="center" vertical="center" wrapText="1"/>
    </xf>
    <xf numFmtId="168" fontId="4" fillId="4" borderId="7" xfId="6" applyNumberFormat="1" applyFont="1" applyFill="1" applyBorder="1" applyAlignment="1">
      <alignment horizontal="left" vertical="center" shrinkToFit="1"/>
    </xf>
    <xf numFmtId="167" fontId="4" fillId="4" borderId="7" xfId="3" applyNumberFormat="1" applyFont="1" applyFill="1" applyBorder="1" applyAlignment="1">
      <alignment horizontal="center" vertical="center"/>
    </xf>
    <xf numFmtId="0" fontId="4" fillId="4" borderId="7" xfId="7" applyNumberFormat="1" applyFont="1" applyFill="1" applyBorder="1" applyAlignment="1">
      <alignment horizontal="center" vertical="center"/>
    </xf>
    <xf numFmtId="15" fontId="4" fillId="4" borderId="7" xfId="7" applyNumberFormat="1" applyFont="1" applyFill="1" applyBorder="1" applyAlignment="1">
      <alignment horizontal="center" vertical="center"/>
    </xf>
    <xf numFmtId="168" fontId="4" fillId="4" borderId="7" xfId="6" applyNumberFormat="1" applyFont="1" applyFill="1" applyBorder="1" applyAlignment="1">
      <alignment horizontal="center" vertical="center" wrapText="1"/>
    </xf>
    <xf numFmtId="168" fontId="4" fillId="4" borderId="12" xfId="6" applyNumberFormat="1" applyFont="1" applyFill="1" applyBorder="1" applyAlignment="1">
      <alignment horizontal="left" vertical="center" shrinkToFit="1"/>
    </xf>
    <xf numFmtId="167" fontId="4" fillId="4" borderId="12" xfId="3" applyNumberFormat="1" applyFont="1" applyFill="1" applyBorder="1" applyAlignment="1">
      <alignment horizontal="center" vertical="center"/>
    </xf>
    <xf numFmtId="0" fontId="4" fillId="4" borderId="12" xfId="7" applyNumberFormat="1" applyFont="1" applyFill="1" applyBorder="1" applyAlignment="1">
      <alignment horizontal="center" vertical="center"/>
    </xf>
    <xf numFmtId="15" fontId="4" fillId="4" borderId="12" xfId="7" applyNumberFormat="1" applyFont="1" applyFill="1" applyBorder="1" applyAlignment="1">
      <alignment horizontal="center" vertical="center"/>
    </xf>
    <xf numFmtId="168" fontId="4" fillId="4" borderId="12" xfId="6" applyNumberFormat="1" applyFont="1" applyFill="1" applyBorder="1" applyAlignment="1">
      <alignment horizontal="center" vertical="center" wrapText="1"/>
    </xf>
    <xf numFmtId="168" fontId="4" fillId="4" borderId="22" xfId="6" applyNumberFormat="1" applyFont="1" applyFill="1" applyBorder="1" applyAlignment="1">
      <alignment horizontal="left" vertical="center" shrinkToFit="1"/>
    </xf>
    <xf numFmtId="0" fontId="2" fillId="0" borderId="0" xfId="0" applyFont="1"/>
    <xf numFmtId="168" fontId="5" fillId="3" borderId="16" xfId="6" applyNumberFormat="1" applyFont="1" applyFill="1" applyBorder="1" applyAlignment="1">
      <alignment horizontal="center" vertical="center" wrapText="1"/>
    </xf>
    <xf numFmtId="168" fontId="5" fillId="3" borderId="18" xfId="6" applyNumberFormat="1" applyFont="1" applyFill="1" applyBorder="1" applyAlignment="1">
      <alignment horizontal="center" vertical="center" wrapText="1"/>
    </xf>
    <xf numFmtId="39" fontId="4" fillId="0" borderId="4" xfId="5" applyNumberFormat="1" applyFont="1" applyFill="1" applyBorder="1" applyAlignment="1">
      <alignment horizontal="center" vertical="center"/>
    </xf>
    <xf numFmtId="39" fontId="4" fillId="0" borderId="5" xfId="5" applyNumberFormat="1" applyFont="1" applyFill="1" applyBorder="1" applyAlignment="1">
      <alignment horizontal="center" vertical="center"/>
    </xf>
    <xf numFmtId="37" fontId="4" fillId="0" borderId="4" xfId="5" applyNumberFormat="1" applyFont="1" applyFill="1" applyBorder="1" applyAlignment="1">
      <alignment horizontal="center" vertical="center"/>
    </xf>
    <xf numFmtId="37" fontId="4" fillId="0" borderId="5" xfId="5" applyNumberFormat="1" applyFont="1" applyFill="1" applyBorder="1" applyAlignment="1">
      <alignment horizontal="center" vertical="center"/>
    </xf>
    <xf numFmtId="39" fontId="5" fillId="0" borderId="4" xfId="5" applyNumberFormat="1" applyFont="1" applyFill="1" applyBorder="1" applyAlignment="1">
      <alignment horizontal="center" vertical="center"/>
    </xf>
    <xf numFmtId="39" fontId="5" fillId="0" borderId="5" xfId="5" applyNumberFormat="1" applyFont="1" applyFill="1" applyBorder="1" applyAlignment="1">
      <alignment horizontal="center" vertical="center"/>
    </xf>
    <xf numFmtId="10" fontId="5" fillId="0" borderId="4" xfId="12" applyNumberFormat="1" applyFont="1" applyFill="1" applyBorder="1" applyAlignment="1">
      <alignment horizontal="center" vertical="center"/>
    </xf>
    <xf numFmtId="10" fontId="5" fillId="0" borderId="5" xfId="12" applyNumberFormat="1" applyFont="1" applyFill="1" applyBorder="1" applyAlignment="1">
      <alignment horizontal="center" vertical="center"/>
    </xf>
    <xf numFmtId="37" fontId="5" fillId="0" borderId="4" xfId="5" applyNumberFormat="1" applyFont="1" applyFill="1" applyBorder="1" applyAlignment="1">
      <alignment horizontal="center" vertical="center"/>
    </xf>
    <xf numFmtId="37" fontId="5" fillId="0" borderId="1" xfId="5" applyNumberFormat="1" applyFont="1" applyFill="1" applyBorder="1" applyAlignment="1">
      <alignment horizontal="center" vertical="center"/>
    </xf>
    <xf numFmtId="37" fontId="5" fillId="0" borderId="5" xfId="5" applyNumberFormat="1" applyFont="1" applyFill="1" applyBorder="1" applyAlignment="1">
      <alignment horizontal="center" vertical="center"/>
    </xf>
    <xf numFmtId="0" fontId="4" fillId="0" borderId="19" xfId="6" applyNumberFormat="1" applyFont="1" applyFill="1" applyBorder="1" applyAlignment="1">
      <alignment horizontal="center" vertical="center"/>
    </xf>
    <xf numFmtId="0" fontId="4" fillId="0" borderId="21" xfId="6" applyNumberFormat="1" applyFont="1" applyFill="1" applyBorder="1" applyAlignment="1">
      <alignment horizontal="center" vertical="center"/>
    </xf>
    <xf numFmtId="168" fontId="4" fillId="4" borderId="9" xfId="6" applyNumberFormat="1" applyFont="1" applyFill="1" applyBorder="1" applyAlignment="1">
      <alignment vertical="center" wrapText="1"/>
    </xf>
    <xf numFmtId="168" fontId="4" fillId="4" borderId="12" xfId="6" applyNumberFormat="1" applyFont="1" applyFill="1" applyBorder="1" applyAlignment="1">
      <alignment vertical="center" wrapText="1"/>
    </xf>
    <xf numFmtId="10" fontId="4" fillId="0" borderId="4" xfId="12" applyNumberFormat="1" applyFont="1" applyFill="1" applyBorder="1" applyAlignment="1">
      <alignment horizontal="center" vertical="center"/>
    </xf>
    <xf numFmtId="10" fontId="4" fillId="0" borderId="5" xfId="12" applyNumberFormat="1" applyFont="1" applyFill="1" applyBorder="1" applyAlignment="1">
      <alignment horizontal="center" vertical="center"/>
    </xf>
    <xf numFmtId="168" fontId="5" fillId="3" borderId="17" xfId="6" applyNumberFormat="1" applyFont="1" applyFill="1" applyBorder="1" applyAlignment="1">
      <alignment horizontal="center" vertical="center" wrapText="1"/>
    </xf>
    <xf numFmtId="10" fontId="5" fillId="3" borderId="1" xfId="6" applyNumberFormat="1" applyFont="1" applyFill="1" applyBorder="1" applyAlignment="1">
      <alignment horizontal="center" vertical="center"/>
    </xf>
    <xf numFmtId="10" fontId="5" fillId="3" borderId="5" xfId="6" applyNumberFormat="1" applyFont="1" applyFill="1" applyBorder="1" applyAlignment="1">
      <alignment horizontal="center" vertical="center"/>
    </xf>
    <xf numFmtId="10" fontId="5" fillId="3" borderId="4" xfId="6" applyNumberFormat="1" applyFont="1" applyFill="1" applyBorder="1" applyAlignment="1">
      <alignment horizontal="center" vertical="center"/>
    </xf>
    <xf numFmtId="39" fontId="4" fillId="0" borderId="1" xfId="5" applyNumberFormat="1" applyFont="1" applyFill="1" applyBorder="1" applyAlignment="1">
      <alignment horizontal="center" vertical="center"/>
    </xf>
    <xf numFmtId="37" fontId="4" fillId="0" borderId="1" xfId="5" applyNumberFormat="1" applyFont="1" applyFill="1" applyBorder="1" applyAlignment="1">
      <alignment horizontal="center" vertical="center"/>
    </xf>
    <xf numFmtId="39" fontId="5" fillId="0" borderId="1" xfId="5" applyNumberFormat="1" applyFont="1" applyFill="1" applyBorder="1" applyAlignment="1">
      <alignment horizontal="center" vertical="center"/>
    </xf>
    <xf numFmtId="10" fontId="5" fillId="0" borderId="1" xfId="12" applyNumberFormat="1" applyFont="1" applyFill="1" applyBorder="1" applyAlignment="1">
      <alignment horizontal="center" vertical="center"/>
    </xf>
    <xf numFmtId="0" fontId="4" fillId="0" borderId="23" xfId="6" applyNumberFormat="1" applyFont="1" applyFill="1" applyBorder="1" applyAlignment="1">
      <alignment horizontal="center" vertical="center"/>
    </xf>
    <xf numFmtId="168" fontId="4" fillId="4" borderId="7" xfId="6" applyNumberFormat="1" applyFont="1" applyFill="1" applyBorder="1" applyAlignment="1">
      <alignment vertical="center" wrapText="1"/>
    </xf>
    <xf numFmtId="10" fontId="4" fillId="0" borderId="1" xfId="12" applyNumberFormat="1" applyFont="1" applyFill="1" applyBorder="1" applyAlignment="1">
      <alignment horizontal="center" vertical="center"/>
    </xf>
    <xf numFmtId="0" fontId="4" fillId="0" borderId="8" xfId="6" applyNumberFormat="1" applyFont="1" applyFill="1" applyBorder="1" applyAlignment="1">
      <alignment horizontal="center" vertical="center"/>
    </xf>
    <xf numFmtId="0" fontId="4" fillId="0" borderId="10" xfId="6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168" fontId="5" fillId="3" borderId="19" xfId="2" applyNumberFormat="1" applyFont="1" applyFill="1" applyBorder="1" applyAlignment="1">
      <alignment horizontal="center" vertical="center" wrapText="1"/>
    </xf>
    <xf numFmtId="168" fontId="5" fillId="3" borderId="21" xfId="2" applyNumberFormat="1" applyFont="1" applyFill="1" applyBorder="1" applyAlignment="1">
      <alignment horizontal="center" vertical="center" wrapText="1"/>
    </xf>
    <xf numFmtId="168" fontId="5" fillId="3" borderId="4" xfId="2" applyNumberFormat="1" applyFont="1" applyFill="1" applyBorder="1" applyAlignment="1">
      <alignment horizontal="center" vertical="center" wrapText="1"/>
    </xf>
    <xf numFmtId="168" fontId="5" fillId="3" borderId="5" xfId="2" applyNumberFormat="1" applyFont="1" applyFill="1" applyBorder="1" applyAlignment="1">
      <alignment horizontal="center" vertical="center" wrapText="1"/>
    </xf>
    <xf numFmtId="168" fontId="5" fillId="3" borderId="22" xfId="2" applyNumberFormat="1" applyFont="1" applyFill="1" applyBorder="1" applyAlignment="1">
      <alignment horizontal="center" vertical="center" wrapText="1"/>
    </xf>
    <xf numFmtId="168" fontId="5" fillId="3" borderId="6" xfId="2" applyNumberFormat="1" applyFont="1" applyFill="1" applyBorder="1" applyAlignment="1">
      <alignment horizontal="center" vertical="center" wrapText="1"/>
    </xf>
    <xf numFmtId="168" fontId="5" fillId="3" borderId="2" xfId="2" applyNumberFormat="1" applyFont="1" applyFill="1" applyBorder="1" applyAlignment="1">
      <alignment horizontal="center" vertical="center" wrapText="1"/>
    </xf>
    <xf numFmtId="0" fontId="4" fillId="0" borderId="11" xfId="6" applyNumberFormat="1" applyFont="1" applyFill="1" applyBorder="1" applyAlignment="1">
      <alignment horizontal="center" vertical="center"/>
    </xf>
    <xf numFmtId="2" fontId="5" fillId="3" borderId="13" xfId="4" applyNumberFormat="1" applyFont="1" applyFill="1" applyBorder="1" applyAlignment="1">
      <alignment horizontal="center" vertical="center" wrapText="1"/>
    </xf>
    <xf numFmtId="2" fontId="5" fillId="3" borderId="15" xfId="4" applyNumberFormat="1" applyFont="1" applyFill="1" applyBorder="1" applyAlignment="1">
      <alignment horizontal="center" vertical="center" wrapText="1"/>
    </xf>
    <xf numFmtId="168" fontId="5" fillId="0" borderId="3" xfId="2" applyNumberFormat="1" applyFont="1" applyFill="1" applyBorder="1" applyAlignment="1">
      <alignment horizontal="center" vertical="center"/>
    </xf>
    <xf numFmtId="168" fontId="5" fillId="0" borderId="14" xfId="2" applyNumberFormat="1" applyFont="1" applyFill="1" applyBorder="1" applyAlignment="1">
      <alignment horizontal="center" vertical="center"/>
    </xf>
    <xf numFmtId="167" fontId="5" fillId="0" borderId="4" xfId="3" applyNumberFormat="1" applyFont="1" applyFill="1" applyBorder="1" applyAlignment="1">
      <alignment horizontal="center" vertical="center"/>
    </xf>
    <xf numFmtId="167" fontId="5" fillId="0" borderId="5" xfId="3" applyNumberFormat="1" applyFont="1" applyFill="1" applyBorder="1" applyAlignment="1">
      <alignment horizontal="center" vertical="center"/>
    </xf>
    <xf numFmtId="164" fontId="5" fillId="3" borderId="13" xfId="2" applyNumberFormat="1" applyFont="1" applyFill="1" applyBorder="1" applyAlignment="1">
      <alignment horizontal="center" vertical="center" wrapText="1"/>
    </xf>
    <xf numFmtId="164" fontId="5" fillId="3" borderId="15" xfId="2" applyNumberFormat="1" applyFont="1" applyFill="1" applyBorder="1" applyAlignment="1">
      <alignment horizontal="center" vertical="center" wrapText="1"/>
    </xf>
    <xf numFmtId="168" fontId="5" fillId="0" borderId="4" xfId="2" applyNumberFormat="1" applyFont="1" applyFill="1" applyBorder="1" applyAlignment="1">
      <alignment horizontal="center" vertical="center" wrapText="1"/>
    </xf>
    <xf numFmtId="168" fontId="5" fillId="0" borderId="5" xfId="2" applyNumberFormat="1" applyFont="1" applyFill="1" applyBorder="1" applyAlignment="1">
      <alignment horizontal="center" vertical="center"/>
    </xf>
    <xf numFmtId="168" fontId="5" fillId="0" borderId="5" xfId="2" applyNumberFormat="1" applyFont="1" applyFill="1" applyBorder="1" applyAlignment="1">
      <alignment horizontal="center" vertical="center" wrapText="1"/>
    </xf>
    <xf numFmtId="168" fontId="5" fillId="0" borderId="9" xfId="2" applyNumberFormat="1" applyFont="1" applyFill="1" applyBorder="1" applyAlignment="1">
      <alignment horizontal="center" vertical="center"/>
    </xf>
    <xf numFmtId="168" fontId="3" fillId="0" borderId="9" xfId="2" applyNumberFormat="1" applyFont="1" applyBorder="1" applyAlignment="1">
      <alignment horizontal="center" vertical="center"/>
    </xf>
    <xf numFmtId="0" fontId="5" fillId="0" borderId="4" xfId="4" applyNumberFormat="1" applyFont="1" applyFill="1" applyBorder="1" applyAlignment="1">
      <alignment horizontal="center" vertical="center" wrapText="1"/>
    </xf>
    <xf numFmtId="0" fontId="5" fillId="0" borderId="5" xfId="4" applyNumberFormat="1" applyFont="1" applyFill="1" applyBorder="1" applyAlignment="1">
      <alignment horizontal="center" vertical="center" wrapText="1"/>
    </xf>
    <xf numFmtId="168" fontId="5" fillId="3" borderId="16" xfId="2" applyNumberFormat="1" applyFont="1" applyFill="1" applyBorder="1" applyAlignment="1">
      <alignment horizontal="center" vertical="center" wrapText="1"/>
    </xf>
    <xf numFmtId="168" fontId="5" fillId="3" borderId="18" xfId="2" applyNumberFormat="1" applyFont="1" applyFill="1" applyBorder="1" applyAlignment="1">
      <alignment horizontal="center" vertical="center" wrapText="1"/>
    </xf>
    <xf numFmtId="168" fontId="5" fillId="0" borderId="13" xfId="2" applyNumberFormat="1" applyFont="1" applyFill="1" applyBorder="1" applyAlignment="1">
      <alignment horizontal="center" vertical="center" wrapText="1"/>
    </xf>
    <xf numFmtId="168" fontId="5" fillId="0" borderId="15" xfId="2" applyNumberFormat="1" applyFont="1" applyFill="1" applyBorder="1" applyAlignment="1">
      <alignment horizontal="center" vertical="center" wrapText="1"/>
    </xf>
  </cellXfs>
  <cellStyles count="13">
    <cellStyle name="Millares" xfId="1" builtinId="3"/>
    <cellStyle name="Millares 2" xfId="7"/>
    <cellStyle name="Millares 3" xfId="4"/>
    <cellStyle name="Moneda 2" xfId="5"/>
    <cellStyle name="Normal" xfId="0" builtinId="0"/>
    <cellStyle name="Normal 2" xfId="6"/>
    <cellStyle name="Normal 3" xfId="8"/>
    <cellStyle name="Normal 4" xfId="2"/>
    <cellStyle name="Normal 9" xfId="10"/>
    <cellStyle name="Porcentaje" xfId="12" builtinId="5"/>
    <cellStyle name="Porcentaje 2" xfId="3"/>
    <cellStyle name="Porcentual 2" xfId="9"/>
    <cellStyle name="Porcentual 9" xfId="11"/>
  </cellStyles>
  <dxfs count="6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8" sqref="B8"/>
    </sheetView>
  </sheetViews>
  <sheetFormatPr baseColWidth="10" defaultRowHeight="15" x14ac:dyDescent="0.25"/>
  <cols>
    <col min="1" max="1" width="31.28515625" bestFit="1" customWidth="1"/>
    <col min="2" max="2" width="15.140625" bestFit="1" customWidth="1"/>
    <col min="3" max="4" width="14.140625" bestFit="1" customWidth="1"/>
  </cols>
  <sheetData>
    <row r="1" spans="1:4" x14ac:dyDescent="0.25">
      <c r="C1" s="3" t="s">
        <v>2</v>
      </c>
      <c r="D1" s="3" t="s">
        <v>3</v>
      </c>
    </row>
    <row r="2" spans="1:4" x14ac:dyDescent="0.25">
      <c r="A2" s="3" t="s">
        <v>0</v>
      </c>
      <c r="B2" s="3" t="s">
        <v>1</v>
      </c>
      <c r="C2" s="4">
        <v>0.24</v>
      </c>
      <c r="D2" s="6">
        <v>0.5</v>
      </c>
    </row>
    <row r="3" spans="1:4" x14ac:dyDescent="0.25">
      <c r="A3" s="1">
        <v>1</v>
      </c>
      <c r="B3" s="2">
        <v>722378400</v>
      </c>
      <c r="C3" s="2">
        <f t="shared" ref="C3" si="0">+B3*$C$2</f>
        <v>173370816</v>
      </c>
      <c r="D3" s="2">
        <f t="shared" ref="D3" si="1">+C3*$D$2</f>
        <v>86685408</v>
      </c>
    </row>
    <row r="4" spans="1:4" x14ac:dyDescent="0.25">
      <c r="A4" s="1"/>
      <c r="B4" s="2"/>
      <c r="C4" s="2"/>
      <c r="D4" s="2"/>
    </row>
    <row r="6" spans="1:4" x14ac:dyDescent="0.25">
      <c r="A6" t="s">
        <v>4</v>
      </c>
      <c r="B6" s="7">
        <v>1.1000000000000001</v>
      </c>
    </row>
    <row r="7" spans="1:4" x14ac:dyDescent="0.25">
      <c r="A7" t="s">
        <v>5</v>
      </c>
      <c r="B7" s="5">
        <v>0.8</v>
      </c>
    </row>
    <row r="8" spans="1:4" x14ac:dyDescent="0.25">
      <c r="A8" t="s">
        <v>6</v>
      </c>
      <c r="B8" s="7">
        <v>1</v>
      </c>
    </row>
    <row r="9" spans="1:4" x14ac:dyDescent="0.25">
      <c r="A9" t="s">
        <v>41</v>
      </c>
      <c r="B9" s="5">
        <v>0</v>
      </c>
    </row>
    <row r="10" spans="1:4" x14ac:dyDescent="0.25">
      <c r="A10" t="s">
        <v>42</v>
      </c>
      <c r="B10" s="5">
        <v>0</v>
      </c>
    </row>
  </sheetData>
  <sortState ref="A3:D11">
    <sortCondition descending="1" ref="B3:B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2" sqref="A22:A24"/>
    </sheetView>
  </sheetViews>
  <sheetFormatPr baseColWidth="10" defaultRowHeight="15" outlineLevelCol="1" x14ac:dyDescent="0.25"/>
  <cols>
    <col min="1" max="1" width="4.42578125" bestFit="1" customWidth="1"/>
    <col min="2" max="2" width="26.42578125" customWidth="1"/>
    <col min="3" max="3" width="64.85546875" customWidth="1"/>
    <col min="4" max="4" width="7.140625" bestFit="1" customWidth="1"/>
    <col min="5" max="5" width="9.5703125" bestFit="1" customWidth="1"/>
    <col min="6" max="6" width="9.42578125" customWidth="1"/>
    <col min="7" max="7" width="8.140625" bestFit="1" customWidth="1"/>
    <col min="8" max="10" width="12.5703125" bestFit="1" customWidth="1"/>
    <col min="11" max="12" width="12.28515625" customWidth="1"/>
    <col min="13" max="13" width="12.5703125" bestFit="1" customWidth="1"/>
    <col min="14" max="14" width="10" customWidth="1"/>
    <col min="15" max="15" width="10.7109375" customWidth="1" outlineLevel="1"/>
    <col min="16" max="16" width="14.5703125" customWidth="1" outlineLevel="1"/>
    <col min="17" max="17" width="10.7109375" customWidth="1" outlineLevel="1"/>
    <col min="18" max="18" width="13" bestFit="1" customWidth="1" outlineLevel="1"/>
    <col min="19" max="19" width="11.42578125" customWidth="1" outlineLevel="1"/>
    <col min="20" max="20" width="14.5703125" customWidth="1" outlineLevel="1"/>
    <col min="21" max="21" width="10.85546875" customWidth="1" outlineLevel="1"/>
    <col min="22" max="22" width="13" bestFit="1" customWidth="1" outlineLevel="1"/>
    <col min="23" max="23" width="11.7109375" customWidth="1" outlineLevel="1" collapsed="1"/>
    <col min="24" max="24" width="14.85546875" customWidth="1" outlineLevel="1"/>
    <col min="25" max="26" width="11.7109375" customWidth="1" outlineLevel="1"/>
    <col min="27" max="27" width="11.7109375" customWidth="1"/>
    <col min="28" max="29" width="13" customWidth="1" outlineLevel="1"/>
    <col min="30" max="31" width="8.42578125" customWidth="1" outlineLevel="1"/>
    <col min="32" max="32" width="15.85546875" customWidth="1"/>
  </cols>
  <sheetData>
    <row r="1" spans="1:32" ht="34.5" customHeight="1" thickBot="1" x14ac:dyDescent="0.3">
      <c r="W1" s="76" t="s">
        <v>44</v>
      </c>
      <c r="X1" s="77"/>
      <c r="Y1" s="77"/>
      <c r="Z1" s="77"/>
      <c r="AA1" s="77"/>
      <c r="AB1" s="76" t="s">
        <v>45</v>
      </c>
      <c r="AC1" s="77"/>
      <c r="AD1" s="77"/>
      <c r="AE1" s="77"/>
      <c r="AF1" s="77"/>
    </row>
    <row r="2" spans="1:32" ht="15" customHeight="1" x14ac:dyDescent="0.25">
      <c r="A2" s="88" t="s">
        <v>7</v>
      </c>
      <c r="B2" s="103" t="s">
        <v>8</v>
      </c>
      <c r="C2" s="94" t="s">
        <v>9</v>
      </c>
      <c r="D2" s="90" t="s">
        <v>10</v>
      </c>
      <c r="E2" s="99" t="s">
        <v>21</v>
      </c>
      <c r="F2" s="80" t="s">
        <v>11</v>
      </c>
      <c r="G2" s="80" t="s">
        <v>12</v>
      </c>
      <c r="H2" s="97" t="s">
        <v>13</v>
      </c>
      <c r="I2" s="98"/>
      <c r="J2" s="97" t="s">
        <v>14</v>
      </c>
      <c r="K2" s="97"/>
      <c r="L2" s="94" t="s">
        <v>24</v>
      </c>
      <c r="M2" s="97" t="s">
        <v>43</v>
      </c>
      <c r="N2" s="97"/>
      <c r="O2" s="86" t="s">
        <v>25</v>
      </c>
      <c r="P2" s="92" t="s">
        <v>26</v>
      </c>
      <c r="Q2" s="92" t="s">
        <v>27</v>
      </c>
      <c r="R2" s="92" t="s">
        <v>28</v>
      </c>
      <c r="S2" s="86" t="s">
        <v>29</v>
      </c>
      <c r="T2" s="92" t="s">
        <v>30</v>
      </c>
      <c r="U2" s="92" t="s">
        <v>31</v>
      </c>
      <c r="V2" s="92" t="s">
        <v>32</v>
      </c>
      <c r="W2" s="86" t="s">
        <v>33</v>
      </c>
      <c r="X2" s="92" t="s">
        <v>34</v>
      </c>
      <c r="Y2" s="92" t="s">
        <v>35</v>
      </c>
      <c r="Z2" s="92" t="s">
        <v>36</v>
      </c>
      <c r="AA2" s="83" t="s">
        <v>15</v>
      </c>
      <c r="AB2" s="78" t="s">
        <v>37</v>
      </c>
      <c r="AC2" s="80" t="s">
        <v>38</v>
      </c>
      <c r="AD2" s="80" t="s">
        <v>39</v>
      </c>
      <c r="AE2" s="80" t="s">
        <v>40</v>
      </c>
      <c r="AF2" s="101" t="s">
        <v>15</v>
      </c>
    </row>
    <row r="3" spans="1:32" ht="39" thickBot="1" x14ac:dyDescent="0.3">
      <c r="A3" s="89"/>
      <c r="B3" s="104"/>
      <c r="C3" s="96"/>
      <c r="D3" s="91"/>
      <c r="E3" s="100"/>
      <c r="F3" s="81"/>
      <c r="G3" s="81"/>
      <c r="H3" s="8" t="s">
        <v>16</v>
      </c>
      <c r="I3" s="8" t="s">
        <v>17</v>
      </c>
      <c r="J3" s="8" t="s">
        <v>18</v>
      </c>
      <c r="K3" s="9" t="s">
        <v>19</v>
      </c>
      <c r="L3" s="95"/>
      <c r="M3" s="10" t="s">
        <v>22</v>
      </c>
      <c r="N3" s="11" t="s">
        <v>23</v>
      </c>
      <c r="O3" s="87"/>
      <c r="P3" s="93"/>
      <c r="Q3" s="93"/>
      <c r="R3" s="93" t="s">
        <v>20</v>
      </c>
      <c r="S3" s="87"/>
      <c r="T3" s="93"/>
      <c r="U3" s="93"/>
      <c r="V3" s="93" t="s">
        <v>20</v>
      </c>
      <c r="W3" s="87"/>
      <c r="X3" s="93"/>
      <c r="Y3" s="93"/>
      <c r="Z3" s="93"/>
      <c r="AA3" s="84"/>
      <c r="AB3" s="79"/>
      <c r="AC3" s="81"/>
      <c r="AD3" s="82"/>
      <c r="AE3" s="82"/>
      <c r="AF3" s="102"/>
    </row>
    <row r="4" spans="1:32" x14ac:dyDescent="0.25">
      <c r="A4" s="74">
        <v>1</v>
      </c>
      <c r="B4" s="59" t="s">
        <v>47</v>
      </c>
      <c r="C4" s="32" t="s">
        <v>48</v>
      </c>
      <c r="D4" s="28">
        <v>0.51</v>
      </c>
      <c r="E4" s="29">
        <v>32</v>
      </c>
      <c r="F4" s="30">
        <v>41639</v>
      </c>
      <c r="G4" s="31" t="s">
        <v>50</v>
      </c>
      <c r="H4" s="24">
        <v>1450067927</v>
      </c>
      <c r="I4" s="24">
        <v>1451342577</v>
      </c>
      <c r="J4" s="24">
        <v>583930480</v>
      </c>
      <c r="K4" s="24">
        <v>810293900</v>
      </c>
      <c r="L4" s="12">
        <f>+I4-K4</f>
        <v>641048677</v>
      </c>
      <c r="M4" s="24">
        <v>191334333</v>
      </c>
      <c r="N4" s="24">
        <v>327765</v>
      </c>
      <c r="O4" s="13">
        <f>+H4/J4</f>
        <v>2.4832886390859406</v>
      </c>
      <c r="P4" s="14">
        <f>+K4/I4</f>
        <v>0.55830643491140408</v>
      </c>
      <c r="Q4" s="13">
        <f>+M4/N4</f>
        <v>583.75461992586156</v>
      </c>
      <c r="R4" s="21">
        <f>H4-J4</f>
        <v>866137447</v>
      </c>
      <c r="S4" s="46">
        <f>+SUMPRODUCT(H4:H6,D4:D6)/SUMPRODUCT(J4:J6,D4:D6)</f>
        <v>4.993226847264677</v>
      </c>
      <c r="T4" s="61">
        <f>SUMPRODUCT(K4:K6,D4:D6)/SUMPRODUCT(I4:I6,D4:D6)</f>
        <v>0.32751831566994427</v>
      </c>
      <c r="U4" s="46">
        <f>+SUMPRODUCT(M4:M6,D4:D6)/SUMPRODUCT(N4:N6,D4:D6)</f>
        <v>13.888492927435248</v>
      </c>
      <c r="V4" s="48">
        <f>+SUM(R4:R6)</f>
        <v>5159111005</v>
      </c>
      <c r="W4" s="50" t="str">
        <f>IF(O4&gt;=Pliegos!$B$6,"SI",IF(Matriz!S4&gt;=Pliegos!$B$6,"SI","NO"))</f>
        <v>SI</v>
      </c>
      <c r="X4" s="52" t="str">
        <f>IF(P4&lt;=Pliegos!$B$7,"SI",IF(Matriz!T4&lt;=Pliegos!$B$7,"SI","NO"))</f>
        <v>SI</v>
      </c>
      <c r="Y4" s="50" t="str">
        <f>IF(Q4&gt;=Pliegos!$B$8,"SI",IF(Matriz!U4&gt;=Pliegos!$B$8,"SI","NO"))</f>
        <v>SI</v>
      </c>
      <c r="Z4" s="54" t="str">
        <f>IF(R4&gt;=Pliegos!$C$3,"SI",IF(Matriz!V4&gt;=Pliegos!$C$3,"SI","NO"))</f>
        <v>SI</v>
      </c>
      <c r="AA4" s="44" t="str">
        <f>IF(ISERROR(SUM(W4:Z6)),"ERROR",IF(COUNTIF(W4:Z6,"NO")&gt;0,"NO HÁBIL","HÁBIL"))</f>
        <v>HÁBIL</v>
      </c>
      <c r="AB4" s="14">
        <f>+M4/I4</f>
        <v>0.13183264656611807</v>
      </c>
      <c r="AC4" s="14">
        <f>+M4/L4</f>
        <v>0.29847083359630738</v>
      </c>
      <c r="AD4" s="64" t="str">
        <f>IF(MAX(AB4:AB6)&gt;Pliegos!$B$9,"SI","NO")</f>
        <v>SI</v>
      </c>
      <c r="AE4" s="64" t="str">
        <f>IF(MAX(AC4:AC6)&gt;Pliegos!$B$10,"SI","NO")</f>
        <v>SI</v>
      </c>
      <c r="AF4" s="44" t="str">
        <f>IF(ISERROR(SUM(AD4:AE6)),"ERROR",IF(COUNTIF(AD4:AE6,"NO")&gt;0,"NO HÁBIL","HÁBIL"))</f>
        <v>HÁBIL</v>
      </c>
    </row>
    <row r="5" spans="1:32" x14ac:dyDescent="0.25">
      <c r="A5" s="75"/>
      <c r="B5" s="72"/>
      <c r="C5" s="32" t="s">
        <v>49</v>
      </c>
      <c r="D5" s="33">
        <v>0.49</v>
      </c>
      <c r="E5" s="34">
        <v>41</v>
      </c>
      <c r="F5" s="35">
        <v>406881</v>
      </c>
      <c r="G5" s="36" t="s">
        <v>50</v>
      </c>
      <c r="H5" s="25">
        <v>4986027730</v>
      </c>
      <c r="I5" s="25">
        <v>5257661923</v>
      </c>
      <c r="J5" s="25">
        <v>693054172</v>
      </c>
      <c r="K5" s="25">
        <v>1373356418</v>
      </c>
      <c r="L5" s="22">
        <f t="shared" ref="L5:L25" si="0">+I5-K5</f>
        <v>3884305505</v>
      </c>
      <c r="M5" s="25">
        <v>1954615687</v>
      </c>
      <c r="N5" s="25">
        <v>154733968</v>
      </c>
      <c r="O5" s="18">
        <f t="shared" ref="O5" si="1">+H5/J5</f>
        <v>7.1942828301739157</v>
      </c>
      <c r="P5" s="19">
        <f t="shared" ref="P5" si="2">+K5/I5</f>
        <v>0.26121048445358552</v>
      </c>
      <c r="Q5" s="18">
        <f t="shared" ref="Q5" si="3">+M5/N5</f>
        <v>12.632104716657947</v>
      </c>
      <c r="R5" s="20">
        <f t="shared" ref="R5:R6" si="4">H5-J5</f>
        <v>4292973558</v>
      </c>
      <c r="S5" s="67"/>
      <c r="T5" s="73"/>
      <c r="U5" s="67"/>
      <c r="V5" s="68"/>
      <c r="W5" s="69"/>
      <c r="X5" s="70"/>
      <c r="Y5" s="69"/>
      <c r="Z5" s="55"/>
      <c r="AA5" s="63"/>
      <c r="AB5" s="19">
        <f t="shared" ref="AB5" si="5">+M5/I5</f>
        <v>0.37176519061627006</v>
      </c>
      <c r="AC5" s="19">
        <f t="shared" ref="AC5" si="6">+M5/L5</f>
        <v>0.50320853611641958</v>
      </c>
      <c r="AD5" s="64"/>
      <c r="AE5" s="64"/>
      <c r="AF5" s="63"/>
    </row>
    <row r="6" spans="1:32" ht="15.75" thickBot="1" x14ac:dyDescent="0.3">
      <c r="A6" s="85"/>
      <c r="B6" s="60"/>
      <c r="C6" s="37"/>
      <c r="D6" s="38"/>
      <c r="E6" s="39"/>
      <c r="F6" s="40"/>
      <c r="G6" s="41"/>
      <c r="H6" s="26"/>
      <c r="I6" s="26"/>
      <c r="J6" s="26"/>
      <c r="K6" s="26"/>
      <c r="L6" s="23">
        <f t="shared" si="0"/>
        <v>0</v>
      </c>
      <c r="M6" s="26"/>
      <c r="N6" s="26"/>
      <c r="O6" s="15"/>
      <c r="P6" s="16"/>
      <c r="Q6" s="15"/>
      <c r="R6" s="17">
        <f t="shared" si="4"/>
        <v>0</v>
      </c>
      <c r="S6" s="47"/>
      <c r="T6" s="62"/>
      <c r="U6" s="47"/>
      <c r="V6" s="49"/>
      <c r="W6" s="51"/>
      <c r="X6" s="53"/>
      <c r="Y6" s="51"/>
      <c r="Z6" s="56"/>
      <c r="AA6" s="45"/>
      <c r="AB6" s="16"/>
      <c r="AC6" s="16"/>
      <c r="AD6" s="65"/>
      <c r="AE6" s="65"/>
      <c r="AF6" s="45"/>
    </row>
    <row r="7" spans="1:32" x14ac:dyDescent="0.25">
      <c r="A7" s="74">
        <v>2</v>
      </c>
      <c r="B7" s="59" t="s">
        <v>51</v>
      </c>
      <c r="C7" s="32" t="s">
        <v>52</v>
      </c>
      <c r="D7" s="28">
        <v>0.51</v>
      </c>
      <c r="E7" s="29">
        <v>25</v>
      </c>
      <c r="F7" s="30">
        <v>41639</v>
      </c>
      <c r="G7" s="31" t="s">
        <v>50</v>
      </c>
      <c r="H7" s="24">
        <v>7988638439</v>
      </c>
      <c r="I7" s="24">
        <v>12414216938</v>
      </c>
      <c r="J7" s="24">
        <v>5820471452</v>
      </c>
      <c r="K7" s="24">
        <v>7478463622</v>
      </c>
      <c r="L7" s="12">
        <f t="shared" si="0"/>
        <v>4935753316</v>
      </c>
      <c r="M7" s="24">
        <v>1204119850</v>
      </c>
      <c r="N7" s="24">
        <v>185394992</v>
      </c>
      <c r="O7" s="13">
        <f>+H7/J7</f>
        <v>1.3725071078658047</v>
      </c>
      <c r="P7" s="14">
        <f>+K7/I7</f>
        <v>0.60241122411099268</v>
      </c>
      <c r="Q7" s="13">
        <f>+M7/N7</f>
        <v>6.4948887616122875</v>
      </c>
      <c r="R7" s="21">
        <f>H7-J7</f>
        <v>2168166987</v>
      </c>
      <c r="S7" s="46">
        <f>+SUMPRODUCT(H7:H9,D7:D9)/SUMPRODUCT(J7:J9,D7:D9)</f>
        <v>1.7428065126302386</v>
      </c>
      <c r="T7" s="61">
        <f>SUMPRODUCT(K7:K9,D7:D9)/SUMPRODUCT(I7:I9,D7:D9)</f>
        <v>0.51362471831973255</v>
      </c>
      <c r="U7" s="46">
        <f>+SUMPRODUCT(M7:M9,D7:D9)/SUMPRODUCT(N7:N9,D7:D9)</f>
        <v>7.9082299476221785</v>
      </c>
      <c r="V7" s="48">
        <f>+SUM(R7:R9)</f>
        <v>6876622391</v>
      </c>
      <c r="W7" s="50" t="str">
        <f>IF(O7&gt;=Pliegos!$B$6,"SI",IF(Matriz!S7&gt;=Pliegos!$B$6,"SI","NO"))</f>
        <v>SI</v>
      </c>
      <c r="X7" s="52" t="str">
        <f>IF(P7&lt;=Pliegos!$B$7,"SI",IF(Matriz!T7&lt;=Pliegos!$B$7,"SI","NO"))</f>
        <v>SI</v>
      </c>
      <c r="Y7" s="50" t="str">
        <f>IF(Q7&gt;=Pliegos!$B$8,"SI",IF(Matriz!U7&gt;=Pliegos!$B$8,"SI","NO"))</f>
        <v>SI</v>
      </c>
      <c r="Z7" s="54" t="str">
        <f>IF(R7&gt;=Pliegos!$C$3,"SI",IF(Matriz!V7&gt;=Pliegos!$C$3,"SI","NO"))</f>
        <v>SI</v>
      </c>
      <c r="AA7" s="44" t="str">
        <f>IF(ISERROR(SUM(W7:Z9)),"ERROR",IF(COUNTIF(W7:Z9,"NO")&gt;0,"NO HÁBIL","HÁBIL"))</f>
        <v>HÁBIL</v>
      </c>
      <c r="AB7" s="14">
        <f>+M7/I7</f>
        <v>9.6995231838923418E-2</v>
      </c>
      <c r="AC7" s="14">
        <f>+M7/L7</f>
        <v>0.24395867720873754</v>
      </c>
      <c r="AD7" s="64" t="str">
        <f>IF(MAX(AB7:AB9)&gt;Pliegos!$B$9,"SI","NO")</f>
        <v>SI</v>
      </c>
      <c r="AE7" s="64" t="str">
        <f>IF(MAX(AC7:AC9)&gt;Pliegos!$B$10,"SI","NO")</f>
        <v>SI</v>
      </c>
      <c r="AF7" s="44" t="str">
        <f>IF(ISERROR(SUM(AD7:AE9)),"ERROR",IF(COUNTIF(AD7:AE9,"NO")&gt;0,"NO HÁBIL","HÁBIL"))</f>
        <v>HÁBIL</v>
      </c>
    </row>
    <row r="8" spans="1:32" x14ac:dyDescent="0.25">
      <c r="A8" s="75"/>
      <c r="B8" s="72"/>
      <c r="C8" s="32" t="s">
        <v>53</v>
      </c>
      <c r="D8" s="33">
        <v>0.25</v>
      </c>
      <c r="E8" s="34">
        <v>57</v>
      </c>
      <c r="F8" s="35">
        <v>41639</v>
      </c>
      <c r="G8" s="36" t="s">
        <v>50</v>
      </c>
      <c r="H8" s="25">
        <v>3867661014</v>
      </c>
      <c r="I8" s="25">
        <v>3901828912</v>
      </c>
      <c r="J8" s="25">
        <v>3252897</v>
      </c>
      <c r="K8" s="25">
        <v>67248366</v>
      </c>
      <c r="L8" s="22">
        <f t="shared" si="0"/>
        <v>3834580546</v>
      </c>
      <c r="M8" s="25">
        <v>500046920</v>
      </c>
      <c r="N8" s="25">
        <v>0</v>
      </c>
      <c r="O8" s="18">
        <f t="shared" ref="O8:O9" si="7">+H8/J8</f>
        <v>1188.9896956466805</v>
      </c>
      <c r="P8" s="19">
        <f t="shared" ref="P8:P9" si="8">+K8/I8</f>
        <v>1.7235088343617255E-2</v>
      </c>
      <c r="Q8" s="18">
        <v>0</v>
      </c>
      <c r="R8" s="20">
        <f t="shared" ref="R8:R9" si="9">H8-J8</f>
        <v>3864408117</v>
      </c>
      <c r="S8" s="67"/>
      <c r="T8" s="73"/>
      <c r="U8" s="67"/>
      <c r="V8" s="68"/>
      <c r="W8" s="69"/>
      <c r="X8" s="70"/>
      <c r="Y8" s="69"/>
      <c r="Z8" s="55"/>
      <c r="AA8" s="63"/>
      <c r="AB8" s="19">
        <f t="shared" ref="AB8:AB9" si="10">+M8/I8</f>
        <v>0.12815705949128506</v>
      </c>
      <c r="AC8" s="19">
        <f t="shared" ref="AC8:AC9" si="11">+M8/L8</f>
        <v>0.13040459419260819</v>
      </c>
      <c r="AD8" s="64"/>
      <c r="AE8" s="64"/>
      <c r="AF8" s="63"/>
    </row>
    <row r="9" spans="1:32" ht="15.75" thickBot="1" x14ac:dyDescent="0.3">
      <c r="A9" s="75"/>
      <c r="B9" s="72"/>
      <c r="C9" s="37" t="s">
        <v>54</v>
      </c>
      <c r="D9" s="33">
        <v>0.24</v>
      </c>
      <c r="E9" s="34">
        <v>94</v>
      </c>
      <c r="F9" s="35">
        <v>41639</v>
      </c>
      <c r="G9" s="36" t="s">
        <v>50</v>
      </c>
      <c r="H9" s="25">
        <v>1230294022</v>
      </c>
      <c r="I9" s="25">
        <v>1384133033</v>
      </c>
      <c r="J9" s="25">
        <v>386246735</v>
      </c>
      <c r="K9" s="25">
        <v>386246735</v>
      </c>
      <c r="L9" s="22">
        <f t="shared" si="0"/>
        <v>997886298</v>
      </c>
      <c r="M9" s="25">
        <v>36224563</v>
      </c>
      <c r="N9" s="25">
        <v>38026</v>
      </c>
      <c r="O9" s="18">
        <f t="shared" si="7"/>
        <v>3.1852541666145089</v>
      </c>
      <c r="P9" s="19">
        <f t="shared" si="8"/>
        <v>0.27905318765699888</v>
      </c>
      <c r="Q9" s="18">
        <f t="shared" ref="Q9" si="12">+M9/N9</f>
        <v>952.62617682638199</v>
      </c>
      <c r="R9" s="20">
        <f t="shared" si="9"/>
        <v>844047287</v>
      </c>
      <c r="S9" s="67"/>
      <c r="T9" s="73"/>
      <c r="U9" s="67"/>
      <c r="V9" s="68"/>
      <c r="W9" s="69"/>
      <c r="X9" s="70"/>
      <c r="Y9" s="69"/>
      <c r="Z9" s="56"/>
      <c r="AA9" s="63"/>
      <c r="AB9" s="19">
        <f t="shared" si="10"/>
        <v>2.6171301555809341E-2</v>
      </c>
      <c r="AC9" s="19">
        <f t="shared" si="11"/>
        <v>3.6301293115861583E-2</v>
      </c>
      <c r="AD9" s="65"/>
      <c r="AE9" s="65"/>
      <c r="AF9" s="63"/>
    </row>
    <row r="10" spans="1:32" ht="15.75" thickBot="1" x14ac:dyDescent="0.3">
      <c r="A10" s="57">
        <v>3</v>
      </c>
      <c r="B10" s="59" t="s">
        <v>55</v>
      </c>
      <c r="C10" s="42" t="s">
        <v>57</v>
      </c>
      <c r="D10" s="28">
        <v>0.51</v>
      </c>
      <c r="E10" s="29">
        <v>29</v>
      </c>
      <c r="F10" s="30">
        <v>41639</v>
      </c>
      <c r="G10" s="31" t="s">
        <v>50</v>
      </c>
      <c r="H10" s="24">
        <v>1068329944</v>
      </c>
      <c r="I10" s="24">
        <v>1366366142</v>
      </c>
      <c r="J10" s="24">
        <v>966465198</v>
      </c>
      <c r="K10" s="24">
        <v>1067628448</v>
      </c>
      <c r="L10" s="12">
        <f t="shared" si="0"/>
        <v>298737694</v>
      </c>
      <c r="M10" s="24">
        <v>206211782</v>
      </c>
      <c r="N10" s="24">
        <v>32364</v>
      </c>
      <c r="O10" s="13">
        <f>+H10/J10</f>
        <v>1.1053992903322318</v>
      </c>
      <c r="P10" s="14">
        <f>+K10/I10</f>
        <v>0.78136336607204948</v>
      </c>
      <c r="Q10" s="13">
        <f>+M10/N10</f>
        <v>6371.6407736991723</v>
      </c>
      <c r="R10" s="21">
        <f>H10-J10</f>
        <v>101864746</v>
      </c>
      <c r="S10" s="46">
        <f>+SUMPRODUCT(H10:H12,D10:D12)/SUMPRODUCT(J10:J12,D10:D12)</f>
        <v>1.3114245529227768</v>
      </c>
      <c r="T10" s="61">
        <f>SUMPRODUCT(K10:K12,D10:D12)/SUMPRODUCT(I10:I12,D10:D12)</f>
        <v>0.71615204541781108</v>
      </c>
      <c r="U10" s="46">
        <f>+SUMPRODUCT(M10:M12,D10:D12)/SUMPRODUCT(N10:N12,D10:D12)</f>
        <v>14.010956557573889</v>
      </c>
      <c r="V10" s="48">
        <f>+SUM(R10:R12)</f>
        <v>855403555</v>
      </c>
      <c r="W10" s="50" t="str">
        <f>IF(O10&gt;=Pliegos!$B$6,"SI",IF(Matriz!S10&gt;=Pliegos!$B$6,"SI","NO"))</f>
        <v>SI</v>
      </c>
      <c r="X10" s="52" t="str">
        <f>IF(P10&lt;=Pliegos!$B$7,"SI",IF(Matriz!T10&lt;=Pliegos!$B$7,"SI","NO"))</f>
        <v>SI</v>
      </c>
      <c r="Y10" s="50" t="str">
        <f>IF(Q10&gt;=Pliegos!$B$8,"SI",IF(Matriz!U10&gt;=Pliegos!$B$8,"SI","NO"))</f>
        <v>SI</v>
      </c>
      <c r="Z10" s="54" t="str">
        <f>IF(R10&gt;=Pliegos!$C$3,"SI",IF(Matriz!V10&gt;=Pliegos!$C$3,"SI","NO"))</f>
        <v>SI</v>
      </c>
      <c r="AA10" s="44" t="str">
        <f>IF(ISERROR(SUM(W10:Z12)),"ERROR",IF(COUNTIF(W10:Z12,"NO")&gt;0,"NO HÁBIL","HÁBIL"))</f>
        <v>HÁBIL</v>
      </c>
      <c r="AB10" s="14">
        <f>+M10/I10</f>
        <v>0.15091985644357397</v>
      </c>
      <c r="AC10" s="14">
        <f>+M10/L10</f>
        <v>0.69027707631699131</v>
      </c>
      <c r="AD10" s="64" t="str">
        <f>IF(MAX(AB10:AB12)&gt;Pliegos!$B$9,"SI","NO")</f>
        <v>SI</v>
      </c>
      <c r="AE10" s="64" t="str">
        <f>IF(MAX(AC10:AC12)&gt;Pliegos!$B$10,"SI","NO")</f>
        <v>SI</v>
      </c>
      <c r="AF10" s="44" t="str">
        <f>IF(ISERROR(SUM(AD10:AE12)),"ERROR",IF(COUNTIF(AD10:AE12,"NO")&gt;0,"NO HÁBIL","HÁBIL"))</f>
        <v>HÁBIL</v>
      </c>
    </row>
    <row r="11" spans="1:32" x14ac:dyDescent="0.25">
      <c r="A11" s="71"/>
      <c r="B11" s="72"/>
      <c r="C11" s="32" t="s">
        <v>56</v>
      </c>
      <c r="D11" s="33">
        <v>0.49</v>
      </c>
      <c r="E11" s="34">
        <v>40</v>
      </c>
      <c r="F11" s="30">
        <v>41639</v>
      </c>
      <c r="G11" s="36" t="s">
        <v>50</v>
      </c>
      <c r="H11" s="25">
        <v>2507720886</v>
      </c>
      <c r="I11" s="25">
        <v>5365442151</v>
      </c>
      <c r="J11" s="25">
        <v>1754182077</v>
      </c>
      <c r="K11" s="25">
        <v>3749732992</v>
      </c>
      <c r="L11" s="22">
        <f t="shared" si="0"/>
        <v>1615709159</v>
      </c>
      <c r="M11" s="25">
        <v>965095956</v>
      </c>
      <c r="N11" s="25">
        <v>84166458</v>
      </c>
      <c r="O11" s="18">
        <f t="shared" ref="O11" si="13">+H11/J11</f>
        <v>1.4295670437408077</v>
      </c>
      <c r="P11" s="19">
        <f t="shared" ref="P11" si="14">+K11/I11</f>
        <v>0.69886747195683263</v>
      </c>
      <c r="Q11" s="18">
        <f t="shared" ref="Q11" si="15">+M11/N11</f>
        <v>11.46651503381549</v>
      </c>
      <c r="R11" s="20">
        <f t="shared" ref="R11:R12" si="16">H11-J11</f>
        <v>753538809</v>
      </c>
      <c r="S11" s="67"/>
      <c r="T11" s="73"/>
      <c r="U11" s="67"/>
      <c r="V11" s="68"/>
      <c r="W11" s="69"/>
      <c r="X11" s="70"/>
      <c r="Y11" s="69"/>
      <c r="Z11" s="55"/>
      <c r="AA11" s="63"/>
      <c r="AB11" s="19">
        <f t="shared" ref="AB11" si="17">+M11/I11</f>
        <v>0.17987258623599686</v>
      </c>
      <c r="AC11" s="19">
        <f t="shared" ref="AC11" si="18">+M11/L11</f>
        <v>0.59732034730639294</v>
      </c>
      <c r="AD11" s="64"/>
      <c r="AE11" s="64"/>
      <c r="AF11" s="63"/>
    </row>
    <row r="12" spans="1:32" ht="15.75" thickBot="1" x14ac:dyDescent="0.3">
      <c r="A12" s="71"/>
      <c r="B12" s="72"/>
      <c r="C12" s="37"/>
      <c r="D12" s="33"/>
      <c r="E12" s="34"/>
      <c r="F12" s="35"/>
      <c r="G12" s="36"/>
      <c r="H12" s="25"/>
      <c r="I12" s="25"/>
      <c r="J12" s="25"/>
      <c r="K12" s="25"/>
      <c r="L12" s="22"/>
      <c r="M12" s="25"/>
      <c r="N12" s="25"/>
      <c r="O12" s="18"/>
      <c r="P12" s="19"/>
      <c r="Q12" s="18"/>
      <c r="R12" s="20">
        <f t="shared" si="16"/>
        <v>0</v>
      </c>
      <c r="S12" s="67"/>
      <c r="T12" s="73"/>
      <c r="U12" s="67"/>
      <c r="V12" s="68"/>
      <c r="W12" s="69"/>
      <c r="X12" s="70"/>
      <c r="Y12" s="69"/>
      <c r="Z12" s="56"/>
      <c r="AA12" s="63"/>
      <c r="AB12" s="19"/>
      <c r="AC12" s="19"/>
      <c r="AD12" s="65"/>
      <c r="AE12" s="65"/>
      <c r="AF12" s="63"/>
    </row>
    <row r="13" spans="1:32" ht="15.75" thickBot="1" x14ac:dyDescent="0.3">
      <c r="A13" s="57">
        <v>4</v>
      </c>
      <c r="B13" s="59" t="s">
        <v>58</v>
      </c>
      <c r="C13" s="42" t="s">
        <v>59</v>
      </c>
      <c r="D13" s="28">
        <v>0.51</v>
      </c>
      <c r="E13" s="29">
        <v>58</v>
      </c>
      <c r="F13" s="30">
        <v>41639</v>
      </c>
      <c r="G13" s="31" t="s">
        <v>50</v>
      </c>
      <c r="H13" s="24">
        <v>1256768344</v>
      </c>
      <c r="I13" s="24">
        <v>1737745034</v>
      </c>
      <c r="J13" s="24">
        <v>511421604</v>
      </c>
      <c r="K13" s="24">
        <v>511421604</v>
      </c>
      <c r="L13" s="12">
        <f t="shared" si="0"/>
        <v>1226323430</v>
      </c>
      <c r="M13" s="24">
        <v>133272142</v>
      </c>
      <c r="N13" s="24">
        <v>1133110</v>
      </c>
      <c r="O13" s="13">
        <f>+H13/J13</f>
        <v>2.4574017487145499</v>
      </c>
      <c r="P13" s="14">
        <f>+K13/I13</f>
        <v>0.2943018647694205</v>
      </c>
      <c r="Q13" s="13">
        <f>+M13/N13</f>
        <v>117.61624378921729</v>
      </c>
      <c r="R13" s="21">
        <f>H13-J13</f>
        <v>745346740</v>
      </c>
      <c r="S13" s="46">
        <f>+SUMPRODUCT(H13:H15,D13:D15)/SUMPRODUCT(J13:J15,D13:D15)</f>
        <v>3.3290701524989035</v>
      </c>
      <c r="T13" s="61">
        <f>SUMPRODUCT(K13:K15,D13:D15)/SUMPRODUCT(I13:I15,D13:D15)</f>
        <v>0.50300343855886209</v>
      </c>
      <c r="U13" s="46">
        <f>+SUMPRODUCT(M13:M15,D13:D15)/SUMPRODUCT(N13:N15,D13:D15)</f>
        <v>3.0709322378186505</v>
      </c>
      <c r="V13" s="48">
        <f>+SUM(R13:R15)</f>
        <v>19611097324</v>
      </c>
      <c r="W13" s="50" t="str">
        <f>IF(O13&gt;=Pliegos!$B$6,"SI",IF(Matriz!S13&gt;=Pliegos!$B$6,"SI","NO"))</f>
        <v>SI</v>
      </c>
      <c r="X13" s="52" t="str">
        <f>IF(P13&lt;=Pliegos!$B$7,"SI",IF(Matriz!T13&lt;=Pliegos!$B$7,"SI","NO"))</f>
        <v>SI</v>
      </c>
      <c r="Y13" s="50" t="str">
        <f>IF(Q13&gt;=Pliegos!$B$8,"SI",IF(Matriz!U13&gt;=Pliegos!$B$8,"SI","NO"))</f>
        <v>SI</v>
      </c>
      <c r="Z13" s="54" t="str">
        <f>IF(R13&gt;=Pliegos!$C$3,"SI",IF(Matriz!V13&gt;=Pliegos!$C$3,"SI","NO"))</f>
        <v>SI</v>
      </c>
      <c r="AA13" s="44" t="str">
        <f>IF(ISERROR(SUM(W13:Z15)),"ERROR",IF(COUNTIF(W13:Z15,"NO")&gt;0,"NO HÁBIL","HÁBIL"))</f>
        <v>HÁBIL</v>
      </c>
      <c r="AB13" s="14">
        <f>+M13/I13</f>
        <v>7.6692575373517077E-2</v>
      </c>
      <c r="AC13" s="14">
        <f>+M13/L13</f>
        <v>0.10867617688752795</v>
      </c>
      <c r="AD13" s="64" t="str">
        <f>IF(MAX(AB13:AB15)&gt;Pliegos!$B$9,"SI","NO")</f>
        <v>SI</v>
      </c>
      <c r="AE13" s="64" t="str">
        <f>IF(MAX(AC13:AC15)&gt;Pliegos!$B$10,"SI","NO")</f>
        <v>SI</v>
      </c>
      <c r="AF13" s="44" t="str">
        <f>IF(ISERROR(SUM(AD13:AE15)),"ERROR",IF(COUNTIF(AD13:AE15,"NO")&gt;0,"NO HÁBIL","HÁBIL"))</f>
        <v>HÁBIL</v>
      </c>
    </row>
    <row r="14" spans="1:32" ht="15.75" thickBot="1" x14ac:dyDescent="0.3">
      <c r="A14" s="71"/>
      <c r="B14" s="72"/>
      <c r="C14" s="32" t="s">
        <v>60</v>
      </c>
      <c r="D14" s="33">
        <v>0.25</v>
      </c>
      <c r="E14" s="34">
        <v>63</v>
      </c>
      <c r="F14" s="30">
        <v>41639</v>
      </c>
      <c r="G14" s="36" t="s">
        <v>50</v>
      </c>
      <c r="H14" s="25">
        <v>798446158</v>
      </c>
      <c r="I14" s="25">
        <v>1259823991</v>
      </c>
      <c r="J14" s="25">
        <v>214596966</v>
      </c>
      <c r="K14" s="25">
        <v>238586966</v>
      </c>
      <c r="L14" s="22">
        <f t="shared" si="0"/>
        <v>1021237025</v>
      </c>
      <c r="M14" s="25">
        <v>37199457</v>
      </c>
      <c r="N14" s="25">
        <v>29632</v>
      </c>
      <c r="O14" s="18">
        <f t="shared" ref="O14:O15" si="19">+H14/J14</f>
        <v>3.7206777564599864</v>
      </c>
      <c r="P14" s="19">
        <f t="shared" ref="P14:P15" si="20">+K14/I14</f>
        <v>0.18938118951887781</v>
      </c>
      <c r="Q14" s="18">
        <f t="shared" ref="Q14:Q15" si="21">+M14/N14</f>
        <v>1255.3812432505399</v>
      </c>
      <c r="R14" s="20">
        <f t="shared" ref="R14:R15" si="22">H14-J14</f>
        <v>583849192</v>
      </c>
      <c r="S14" s="67"/>
      <c r="T14" s="73"/>
      <c r="U14" s="67"/>
      <c r="V14" s="68"/>
      <c r="W14" s="69"/>
      <c r="X14" s="70"/>
      <c r="Y14" s="69"/>
      <c r="Z14" s="55"/>
      <c r="AA14" s="63"/>
      <c r="AB14" s="19">
        <f t="shared" ref="AB14:AB15" si="23">+M14/I14</f>
        <v>2.9527503258985007E-2</v>
      </c>
      <c r="AC14" s="19">
        <f t="shared" ref="AC14:AC15" si="24">+M14/L14</f>
        <v>3.6425879682535009E-2</v>
      </c>
      <c r="AD14" s="64"/>
      <c r="AE14" s="64"/>
      <c r="AF14" s="63"/>
    </row>
    <row r="15" spans="1:32" ht="15.75" thickBot="1" x14ac:dyDescent="0.3">
      <c r="A15" s="71"/>
      <c r="B15" s="72"/>
      <c r="C15" s="37" t="s">
        <v>61</v>
      </c>
      <c r="D15" s="33">
        <v>0.24</v>
      </c>
      <c r="E15" s="34">
        <v>79</v>
      </c>
      <c r="F15" s="30">
        <v>41639</v>
      </c>
      <c r="G15" s="36" t="s">
        <v>50</v>
      </c>
      <c r="H15" s="25">
        <v>25762198578</v>
      </c>
      <c r="I15" s="25">
        <v>26529367961</v>
      </c>
      <c r="J15" s="25">
        <v>7480297186</v>
      </c>
      <c r="K15" s="25">
        <v>14526609021</v>
      </c>
      <c r="L15" s="22">
        <f t="shared" si="0"/>
        <v>12002758940</v>
      </c>
      <c r="M15" s="25">
        <v>1652626645</v>
      </c>
      <c r="N15" s="25">
        <v>640551490</v>
      </c>
      <c r="O15" s="18">
        <f t="shared" si="19"/>
        <v>3.4440073619288953</v>
      </c>
      <c r="P15" s="19">
        <f t="shared" si="20"/>
        <v>0.54756709780478441</v>
      </c>
      <c r="Q15" s="18">
        <f t="shared" si="21"/>
        <v>2.5800059336369663</v>
      </c>
      <c r="R15" s="20">
        <f t="shared" si="22"/>
        <v>18281901392</v>
      </c>
      <c r="S15" s="67"/>
      <c r="T15" s="73"/>
      <c r="U15" s="67"/>
      <c r="V15" s="68"/>
      <c r="W15" s="69"/>
      <c r="X15" s="70"/>
      <c r="Y15" s="69"/>
      <c r="Z15" s="56"/>
      <c r="AA15" s="63"/>
      <c r="AB15" s="19">
        <f t="shared" si="23"/>
        <v>6.2294233599137196E-2</v>
      </c>
      <c r="AC15" s="19">
        <f t="shared" si="24"/>
        <v>0.13768723118253343</v>
      </c>
      <c r="AD15" s="65"/>
      <c r="AE15" s="65"/>
      <c r="AF15" s="63"/>
    </row>
    <row r="16" spans="1:32" x14ac:dyDescent="0.25">
      <c r="A16" s="57">
        <v>5</v>
      </c>
      <c r="B16" s="59" t="s">
        <v>62</v>
      </c>
      <c r="C16" s="42" t="s">
        <v>63</v>
      </c>
      <c r="D16" s="28">
        <v>0.75</v>
      </c>
      <c r="E16" s="29">
        <v>18</v>
      </c>
      <c r="F16" s="30">
        <v>41639</v>
      </c>
      <c r="G16" s="31" t="s">
        <v>50</v>
      </c>
      <c r="H16" s="24">
        <v>15925503000</v>
      </c>
      <c r="I16" s="24">
        <v>23069175000</v>
      </c>
      <c r="J16" s="24">
        <v>8749225000</v>
      </c>
      <c r="K16" s="24">
        <v>11237313000</v>
      </c>
      <c r="L16" s="12">
        <f t="shared" si="0"/>
        <v>11831862000</v>
      </c>
      <c r="M16" s="24">
        <v>851313000</v>
      </c>
      <c r="N16" s="24">
        <v>57633000</v>
      </c>
      <c r="O16" s="13">
        <f>+H16/J16</f>
        <v>1.8202187050853076</v>
      </c>
      <c r="P16" s="14">
        <f>+K16/I16</f>
        <v>0.48711377845111498</v>
      </c>
      <c r="Q16" s="13">
        <f>+M16/N16</f>
        <v>14.771276872625059</v>
      </c>
      <c r="R16" s="21">
        <f>H16-J16</f>
        <v>7176278000</v>
      </c>
      <c r="S16" s="46">
        <f>+SUMPRODUCT(H16:H18,D16:D18)/SUMPRODUCT(J16:J18,D16:D18)</f>
        <v>1.8260407304752431</v>
      </c>
      <c r="T16" s="61">
        <f>SUMPRODUCT(K16:K18,D16:D18)/SUMPRODUCT(I16:I18,D16:D18)</f>
        <v>0.48763366644186157</v>
      </c>
      <c r="U16" s="46">
        <f>+SUMPRODUCT(M16:M18,D16:D18)/SUMPRODUCT(N16:N18,D16:D18)</f>
        <v>16.156273581544095</v>
      </c>
      <c r="V16" s="48">
        <f>+SUM(R16:R18)</f>
        <v>7407091366</v>
      </c>
      <c r="W16" s="50" t="str">
        <f>IF(O16&gt;=Pliegos!$B$6,"SI",IF(Matriz!S16&gt;=Pliegos!$B$6,"SI","NO"))</f>
        <v>SI</v>
      </c>
      <c r="X16" s="52" t="str">
        <f>IF(P16&lt;=Pliegos!$B$7,"SI",IF(Matriz!T16&lt;=Pliegos!$B$7,"SI","NO"))</f>
        <v>SI</v>
      </c>
      <c r="Y16" s="50" t="str">
        <f>IF(Q16&gt;=Pliegos!$B$8,"SI",IF(Matriz!U16&gt;=Pliegos!$B$8,"SI","NO"))</f>
        <v>SI</v>
      </c>
      <c r="Z16" s="54" t="str">
        <f>IF(R16&gt;=Pliegos!$C$3,"SI",IF(Matriz!V16&gt;=Pliegos!$C$3,"SI","NO"))</f>
        <v>SI</v>
      </c>
      <c r="AA16" s="44" t="str">
        <f>IF(ISERROR(SUM(W16:Z18)),"ERROR",IF(COUNTIF(W16:Z18,"NO")&gt;0,"NO HÁBIL","HÁBIL"))</f>
        <v>HÁBIL</v>
      </c>
      <c r="AB16" s="14">
        <f>+M16/I16</f>
        <v>3.6902620054683359E-2</v>
      </c>
      <c r="AC16" s="14">
        <f>+M16/L16</f>
        <v>7.195088989374622E-2</v>
      </c>
      <c r="AD16" s="64" t="str">
        <f>IF(MAX(AB16:AB18)&gt;Pliegos!$B$9,"SI","NO")</f>
        <v>SI</v>
      </c>
      <c r="AE16" s="64" t="str">
        <f>IF(MAX(AC16:AC18)&gt;Pliegos!$B$10,"SI","NO")</f>
        <v>SI</v>
      </c>
      <c r="AF16" s="44" t="str">
        <f>IF(ISERROR(SUM(AD16:AE18)),"ERROR",IF(COUNTIF(AD16:AE18,"NO")&gt;0,"NO HÁBIL","HÁBIL"))</f>
        <v>HÁBIL</v>
      </c>
    </row>
    <row r="17" spans="1:32" x14ac:dyDescent="0.25">
      <c r="A17" s="71"/>
      <c r="B17" s="72"/>
      <c r="C17" s="32" t="s">
        <v>64</v>
      </c>
      <c r="D17" s="33">
        <v>0.25</v>
      </c>
      <c r="E17" s="34">
        <v>52</v>
      </c>
      <c r="F17" s="35">
        <v>41639</v>
      </c>
      <c r="G17" s="36" t="s">
        <v>50</v>
      </c>
      <c r="H17" s="25">
        <v>325238172</v>
      </c>
      <c r="I17" s="25">
        <v>565144154</v>
      </c>
      <c r="J17" s="25">
        <v>94424806</v>
      </c>
      <c r="K17" s="25">
        <v>311563477</v>
      </c>
      <c r="L17" s="22">
        <f t="shared" si="0"/>
        <v>253580677</v>
      </c>
      <c r="M17" s="25">
        <v>259713963</v>
      </c>
      <c r="N17" s="25">
        <v>1253347</v>
      </c>
      <c r="O17" s="18">
        <f t="shared" ref="O17" si="25">+H17/J17</f>
        <v>3.4444145111613995</v>
      </c>
      <c r="P17" s="19">
        <f t="shared" ref="P17" si="26">+K17/I17</f>
        <v>0.55129912393997793</v>
      </c>
      <c r="Q17" s="18">
        <f t="shared" ref="Q17" si="27">+M17/N17</f>
        <v>207.21632796025364</v>
      </c>
      <c r="R17" s="20">
        <f t="shared" ref="R17:R18" si="28">H17-J17</f>
        <v>230813366</v>
      </c>
      <c r="S17" s="67"/>
      <c r="T17" s="73"/>
      <c r="U17" s="67"/>
      <c r="V17" s="68"/>
      <c r="W17" s="69"/>
      <c r="X17" s="70"/>
      <c r="Y17" s="69"/>
      <c r="Z17" s="55"/>
      <c r="AA17" s="63"/>
      <c r="AB17" s="19">
        <f t="shared" ref="AB17" si="29">+M17/I17</f>
        <v>0.45955348057975309</v>
      </c>
      <c r="AC17" s="19">
        <f t="shared" ref="AC17" si="30">+M17/L17</f>
        <v>1.0241867246059919</v>
      </c>
      <c r="AD17" s="64"/>
      <c r="AE17" s="64"/>
      <c r="AF17" s="63"/>
    </row>
    <row r="18" spans="1:32" ht="15.75" thickBot="1" x14ac:dyDescent="0.3">
      <c r="A18" s="71"/>
      <c r="B18" s="72"/>
      <c r="C18" s="37"/>
      <c r="D18" s="33"/>
      <c r="E18" s="34"/>
      <c r="F18" s="35"/>
      <c r="G18" s="36"/>
      <c r="H18" s="25"/>
      <c r="I18" s="25"/>
      <c r="J18" s="25"/>
      <c r="K18" s="25"/>
      <c r="L18" s="22"/>
      <c r="M18" s="25"/>
      <c r="N18" s="25"/>
      <c r="O18" s="18"/>
      <c r="P18" s="19"/>
      <c r="Q18" s="18"/>
      <c r="R18" s="20">
        <f t="shared" si="28"/>
        <v>0</v>
      </c>
      <c r="S18" s="67"/>
      <c r="T18" s="73"/>
      <c r="U18" s="67"/>
      <c r="V18" s="68"/>
      <c r="W18" s="69"/>
      <c r="X18" s="70"/>
      <c r="Y18" s="69"/>
      <c r="Z18" s="56"/>
      <c r="AA18" s="63"/>
      <c r="AB18" s="19"/>
      <c r="AC18" s="19"/>
      <c r="AD18" s="65"/>
      <c r="AE18" s="65"/>
      <c r="AF18" s="63"/>
    </row>
    <row r="19" spans="1:32" ht="15.75" thickBot="1" x14ac:dyDescent="0.3">
      <c r="A19" s="57">
        <v>6</v>
      </c>
      <c r="B19" s="59" t="s">
        <v>65</v>
      </c>
      <c r="C19" s="42" t="s">
        <v>66</v>
      </c>
      <c r="D19" s="28">
        <v>0.51</v>
      </c>
      <c r="E19" s="29">
        <v>33</v>
      </c>
      <c r="F19" s="30">
        <v>41639</v>
      </c>
      <c r="G19" s="31" t="s">
        <v>50</v>
      </c>
      <c r="H19" s="24">
        <v>1057093124</v>
      </c>
      <c r="I19" s="24">
        <v>1057093124</v>
      </c>
      <c r="J19" s="24">
        <v>44255078</v>
      </c>
      <c r="K19" s="24">
        <v>44255078</v>
      </c>
      <c r="L19" s="12">
        <f t="shared" si="0"/>
        <v>1012838046</v>
      </c>
      <c r="M19" s="24">
        <v>77639652</v>
      </c>
      <c r="N19" s="24">
        <v>39300</v>
      </c>
      <c r="O19" s="13">
        <f>+H19/J19</f>
        <v>23.886369017358867</v>
      </c>
      <c r="P19" s="14">
        <f>+K19/I19</f>
        <v>4.1864881149297872E-2</v>
      </c>
      <c r="Q19" s="13">
        <f>+M19/N19</f>
        <v>1975.5636641221374</v>
      </c>
      <c r="R19" s="21">
        <f>H19-J19</f>
        <v>1012838046</v>
      </c>
      <c r="S19" s="46">
        <f>+SUMPRODUCT(H19:H21,D19:D21)/SUMPRODUCT(J19:J21,D19:D21)</f>
        <v>5.6338591056957874</v>
      </c>
      <c r="T19" s="61">
        <f>SUMPRODUCT(K19:K21,D19:D21)/SUMPRODUCT(I19:I21,D19:D21)</f>
        <v>0.49570036207001733</v>
      </c>
      <c r="U19" s="46">
        <f>+SUMPRODUCT(M19:M21,D19:D21)/SUMPRODUCT(N19:N21,D19:D21)</f>
        <v>5.3063342386037968</v>
      </c>
      <c r="V19" s="48">
        <f>+SUM(R19:R21)</f>
        <v>2075223046</v>
      </c>
      <c r="W19" s="50" t="str">
        <f>IF(O19&gt;=Pliegos!$B$6,"SI",IF(Matriz!S19&gt;=Pliegos!$B$6,"SI","NO"))</f>
        <v>SI</v>
      </c>
      <c r="X19" s="52" t="str">
        <f>IF(P19&lt;=Pliegos!$B$7,"SI",IF(Matriz!T19&lt;=Pliegos!$B$7,"SI","NO"))</f>
        <v>SI</v>
      </c>
      <c r="Y19" s="50" t="str">
        <f>IF(Q19&gt;=Pliegos!$B$8,"SI",IF(Matriz!U19&gt;=Pliegos!$B$8,"SI","NO"))</f>
        <v>SI</v>
      </c>
      <c r="Z19" s="54" t="str">
        <f>IF(R19&gt;=Pliegos!$C$3,"SI",IF(Matriz!V19&gt;=Pliegos!$C$3,"SI","NO"))</f>
        <v>SI</v>
      </c>
      <c r="AA19" s="44" t="str">
        <f>IF(ISERROR(SUM(W19:Z21)),"ERROR",IF(COUNTIF(W19:Z21,"NO")&gt;0,"NO HÁBIL","HÁBIL"))</f>
        <v>HÁBIL</v>
      </c>
      <c r="AB19" s="14">
        <f>+M19/I19</f>
        <v>7.3446369328573929E-2</v>
      </c>
      <c r="AC19" s="14">
        <f>+M19/L19</f>
        <v>7.6655544592368133E-2</v>
      </c>
      <c r="AD19" s="64" t="str">
        <f>IF(MAX(AB19:AB21)&gt;Pliegos!$B$9,"SI","NO")</f>
        <v>SI</v>
      </c>
      <c r="AE19" s="64" t="str">
        <f>IF(MAX(AC19:AC21)&gt;Pliegos!$B$10,"SI","NO")</f>
        <v>SI</v>
      </c>
      <c r="AF19" s="44" t="str">
        <f>IF(ISERROR(SUM(AD19:AE21)),"ERROR",IF(COUNTIF(AD19:AE21,"NO")&gt;0,"NO HÁBIL","HÁBIL"))</f>
        <v>HÁBIL</v>
      </c>
    </row>
    <row r="20" spans="1:32" x14ac:dyDescent="0.25">
      <c r="A20" s="71"/>
      <c r="B20" s="72"/>
      <c r="C20" s="32" t="s">
        <v>67</v>
      </c>
      <c r="D20" s="33">
        <v>0.49</v>
      </c>
      <c r="E20" s="34">
        <v>50</v>
      </c>
      <c r="F20" s="30">
        <v>41639</v>
      </c>
      <c r="G20" s="36" t="s">
        <v>50</v>
      </c>
      <c r="H20" s="25">
        <v>1473084000</v>
      </c>
      <c r="I20" s="25">
        <v>4054609000</v>
      </c>
      <c r="J20" s="25">
        <v>410699000</v>
      </c>
      <c r="K20" s="25">
        <v>2509199000</v>
      </c>
      <c r="L20" s="22">
        <f t="shared" si="0"/>
        <v>1545410000</v>
      </c>
      <c r="M20" s="25">
        <v>750278000</v>
      </c>
      <c r="N20" s="25">
        <v>156580707</v>
      </c>
      <c r="O20" s="18">
        <f t="shared" ref="O20" si="31">+H20/J20</f>
        <v>3.5867727946744452</v>
      </c>
      <c r="P20" s="19">
        <f t="shared" ref="P20" si="32">+K20/I20</f>
        <v>0.61885104087718446</v>
      </c>
      <c r="Q20" s="18">
        <f t="shared" ref="Q20" si="33">+M20/N20</f>
        <v>4.7916375802288336</v>
      </c>
      <c r="R20" s="20">
        <f t="shared" ref="R20:R21" si="34">H20-J20</f>
        <v>1062385000</v>
      </c>
      <c r="S20" s="67"/>
      <c r="T20" s="73"/>
      <c r="U20" s="67"/>
      <c r="V20" s="68"/>
      <c r="W20" s="69"/>
      <c r="X20" s="70"/>
      <c r="Y20" s="69"/>
      <c r="Z20" s="55"/>
      <c r="AA20" s="63"/>
      <c r="AB20" s="19">
        <f t="shared" ref="AB20" si="35">+M20/I20</f>
        <v>0.18504324338055778</v>
      </c>
      <c r="AC20" s="19">
        <f t="shared" ref="AC20" si="36">+M20/L20</f>
        <v>0.48548799347745908</v>
      </c>
      <c r="AD20" s="64"/>
      <c r="AE20" s="64"/>
      <c r="AF20" s="63"/>
    </row>
    <row r="21" spans="1:32" ht="15.75" thickBot="1" x14ac:dyDescent="0.3">
      <c r="A21" s="71"/>
      <c r="B21" s="72"/>
      <c r="C21" s="37"/>
      <c r="D21" s="33"/>
      <c r="E21" s="34"/>
      <c r="F21" s="35"/>
      <c r="G21" s="36"/>
      <c r="H21" s="25"/>
      <c r="I21" s="25"/>
      <c r="J21" s="25"/>
      <c r="K21" s="25"/>
      <c r="L21" s="22"/>
      <c r="M21" s="25"/>
      <c r="N21" s="25"/>
      <c r="O21" s="18"/>
      <c r="P21" s="19"/>
      <c r="Q21" s="18"/>
      <c r="R21" s="20">
        <f t="shared" si="34"/>
        <v>0</v>
      </c>
      <c r="S21" s="67"/>
      <c r="T21" s="73"/>
      <c r="U21" s="67"/>
      <c r="V21" s="68"/>
      <c r="W21" s="69"/>
      <c r="X21" s="70"/>
      <c r="Y21" s="69"/>
      <c r="Z21" s="56"/>
      <c r="AA21" s="63"/>
      <c r="AB21" s="19"/>
      <c r="AC21" s="19"/>
      <c r="AD21" s="65"/>
      <c r="AE21" s="65"/>
      <c r="AF21" s="63"/>
    </row>
    <row r="22" spans="1:32" x14ac:dyDescent="0.25">
      <c r="A22" s="57">
        <v>7</v>
      </c>
      <c r="B22" s="59" t="s">
        <v>68</v>
      </c>
      <c r="C22" s="42" t="s">
        <v>69</v>
      </c>
      <c r="D22" s="28">
        <v>0.49</v>
      </c>
      <c r="E22" s="29">
        <v>196</v>
      </c>
      <c r="F22" s="30">
        <v>41425</v>
      </c>
      <c r="G22" s="31" t="s">
        <v>50</v>
      </c>
      <c r="H22" s="24">
        <v>266466198571</v>
      </c>
      <c r="I22" s="24">
        <v>297411279324</v>
      </c>
      <c r="J22" s="24">
        <v>190243556221</v>
      </c>
      <c r="K22" s="24">
        <v>193527734837</v>
      </c>
      <c r="L22" s="12">
        <f t="shared" si="0"/>
        <v>103883544487</v>
      </c>
      <c r="M22" s="24">
        <v>116238217888</v>
      </c>
      <c r="N22" s="24">
        <v>6241169</v>
      </c>
      <c r="O22" s="13">
        <f>+H22/J22</f>
        <v>1.4006582081626697</v>
      </c>
      <c r="P22" s="14">
        <f>+K22/I22</f>
        <v>0.65070744887980791</v>
      </c>
      <c r="Q22" s="13">
        <f>+M22/N22</f>
        <v>18624.430437310704</v>
      </c>
      <c r="R22" s="21">
        <f>H22-J22</f>
        <v>76222642350</v>
      </c>
      <c r="S22" s="46">
        <f>+SUMPRODUCT(H22:H24,D22:D24)/SUMPRODUCT(J22:J24,D22:D24)</f>
        <v>1.401340020887293</v>
      </c>
      <c r="T22" s="61">
        <f>SUMPRODUCT(K22:K24,D22:D24)/SUMPRODUCT(I22:I24,D22:D24)</f>
        <v>0.64861387076407073</v>
      </c>
      <c r="U22" s="46">
        <f>+SUMPRODUCT(M22:M24,D22:D24)/SUMPRODUCT(N22:N24,D22:D24)</f>
        <v>2884.6964728577186</v>
      </c>
      <c r="V22" s="48">
        <f>+SUM(R22:R24)</f>
        <v>77694534720</v>
      </c>
      <c r="W22" s="50" t="str">
        <f>IF(O22&gt;=Pliegos!$B$6,"SI",IF(Matriz!S22&gt;=Pliegos!$B$6,"SI","NO"))</f>
        <v>SI</v>
      </c>
      <c r="X22" s="52" t="str">
        <f>IF(P22&lt;=Pliegos!$B$7,"SI",IF(Matriz!T22&lt;=Pliegos!$B$7,"SI","NO"))</f>
        <v>SI</v>
      </c>
      <c r="Y22" s="50" t="str">
        <f>IF(Q22&gt;=Pliegos!$B$8,"SI",IF(Matriz!U22&gt;=Pliegos!$B$8,"SI","NO"))</f>
        <v>SI</v>
      </c>
      <c r="Z22" s="54" t="str">
        <f>IF(R22&gt;=Pliegos!$C$3,"SI",IF(Matriz!V22&gt;=Pliegos!$C$3,"SI","NO"))</f>
        <v>SI</v>
      </c>
      <c r="AA22" s="44" t="str">
        <f>IF(ISERROR(SUM(W22:Z24)),"ERROR",IF(COUNTIF(W22:Z24,"NO")&gt;0,"NO HÁBIL","HÁBIL"))</f>
        <v>HÁBIL</v>
      </c>
      <c r="AB22" s="14">
        <f>+M22/I22</f>
        <v>0.39083325337291602</v>
      </c>
      <c r="AC22" s="14">
        <f>+M22/L22</f>
        <v>1.1189281080272158</v>
      </c>
      <c r="AD22" s="64" t="str">
        <f>IF(MAX(AB22:AB24)&gt;Pliegos!$B$9,"SI","NO")</f>
        <v>SI</v>
      </c>
      <c r="AE22" s="64" t="str">
        <f>IF(MAX(AC22:AC24)&gt;Pliegos!$B$10,"SI","NO")</f>
        <v>SI</v>
      </c>
      <c r="AF22" s="44" t="str">
        <f>IF(ISERROR(SUM(AD22:AE24)),"ERROR",IF(COUNTIF(AD22:AE24,"NO")&gt;0,"NO HÁBIL","HÁBIL"))</f>
        <v>HÁBIL</v>
      </c>
    </row>
    <row r="23" spans="1:32" x14ac:dyDescent="0.25">
      <c r="A23" s="71"/>
      <c r="B23" s="72"/>
      <c r="C23" s="32" t="s">
        <v>70</v>
      </c>
      <c r="D23" s="33">
        <v>0.51</v>
      </c>
      <c r="E23" s="34">
        <v>42</v>
      </c>
      <c r="F23" s="35">
        <v>41639</v>
      </c>
      <c r="G23" s="36" t="s">
        <v>50</v>
      </c>
      <c r="H23" s="25">
        <v>4828817939</v>
      </c>
      <c r="I23" s="25">
        <v>7159894062</v>
      </c>
      <c r="J23" s="25">
        <v>3356925569</v>
      </c>
      <c r="K23" s="25">
        <v>4045770650</v>
      </c>
      <c r="L23" s="22">
        <f t="shared" si="0"/>
        <v>3114123412</v>
      </c>
      <c r="M23" s="25">
        <v>771644802</v>
      </c>
      <c r="N23" s="25">
        <v>32985674</v>
      </c>
      <c r="O23" s="18">
        <f t="shared" ref="O23" si="37">+H23/J23</f>
        <v>1.4384644043324633</v>
      </c>
      <c r="P23" s="19">
        <f t="shared" ref="P23" si="38">+K23/I23</f>
        <v>0.56506012728208999</v>
      </c>
      <c r="Q23" s="18">
        <f t="shared" ref="Q23" si="39">+M23/N23</f>
        <v>23.393331359547179</v>
      </c>
      <c r="R23" s="20">
        <f t="shared" ref="R23:R24" si="40">H23-J23</f>
        <v>1471892370</v>
      </c>
      <c r="S23" s="67"/>
      <c r="T23" s="73"/>
      <c r="U23" s="67"/>
      <c r="V23" s="68"/>
      <c r="W23" s="69"/>
      <c r="X23" s="70"/>
      <c r="Y23" s="69"/>
      <c r="Z23" s="55"/>
      <c r="AA23" s="63"/>
      <c r="AB23" s="19">
        <f t="shared" ref="AB23" si="41">+M23/I23</f>
        <v>0.10777321498307946</v>
      </c>
      <c r="AC23" s="19">
        <f t="shared" ref="AC23" si="42">+M23/L23</f>
        <v>0.24778876746712566</v>
      </c>
      <c r="AD23" s="64"/>
      <c r="AE23" s="64"/>
      <c r="AF23" s="63"/>
    </row>
    <row r="24" spans="1:32" ht="15.75" thickBot="1" x14ac:dyDescent="0.3">
      <c r="A24" s="71"/>
      <c r="B24" s="72"/>
      <c r="C24" s="32"/>
      <c r="D24" s="33"/>
      <c r="E24" s="34"/>
      <c r="F24" s="35"/>
      <c r="G24" s="36"/>
      <c r="H24" s="25"/>
      <c r="I24" s="25"/>
      <c r="J24" s="25"/>
      <c r="K24" s="25"/>
      <c r="L24" s="22"/>
      <c r="M24" s="25"/>
      <c r="N24" s="25"/>
      <c r="O24" s="18"/>
      <c r="P24" s="19"/>
      <c r="Q24" s="18"/>
      <c r="R24" s="20">
        <f t="shared" si="40"/>
        <v>0</v>
      </c>
      <c r="S24" s="67"/>
      <c r="T24" s="73"/>
      <c r="U24" s="67"/>
      <c r="V24" s="68"/>
      <c r="W24" s="69"/>
      <c r="X24" s="70"/>
      <c r="Y24" s="69"/>
      <c r="Z24" s="56"/>
      <c r="AA24" s="63"/>
      <c r="AB24" s="19"/>
      <c r="AC24" s="19"/>
      <c r="AD24" s="65"/>
      <c r="AE24" s="65"/>
      <c r="AF24" s="63"/>
    </row>
    <row r="25" spans="1:32" x14ac:dyDescent="0.25">
      <c r="A25" s="57">
        <v>8</v>
      </c>
      <c r="B25" s="59" t="s">
        <v>71</v>
      </c>
      <c r="C25" s="27" t="s">
        <v>46</v>
      </c>
      <c r="D25" s="28">
        <v>1</v>
      </c>
      <c r="E25" s="29">
        <v>24</v>
      </c>
      <c r="F25" s="30">
        <v>41639</v>
      </c>
      <c r="G25" s="31" t="s">
        <v>50</v>
      </c>
      <c r="H25" s="24">
        <v>2266531981</v>
      </c>
      <c r="I25" s="24">
        <v>2266531981</v>
      </c>
      <c r="J25" s="24">
        <v>547142092</v>
      </c>
      <c r="K25" s="24">
        <v>547142092</v>
      </c>
      <c r="L25" s="12">
        <f t="shared" si="0"/>
        <v>1719389889</v>
      </c>
      <c r="M25" s="24">
        <v>515145050</v>
      </c>
      <c r="N25" s="24">
        <v>230257</v>
      </c>
      <c r="O25" s="13">
        <f>+H25/J25</f>
        <v>4.1424924423471339</v>
      </c>
      <c r="P25" s="14">
        <f>+K25/I25</f>
        <v>0.2414005611156651</v>
      </c>
      <c r="Q25" s="13">
        <f>+M25/N25</f>
        <v>2237.2611907564155</v>
      </c>
      <c r="R25" s="21">
        <f>H25-J25</f>
        <v>1719389889</v>
      </c>
      <c r="S25" s="46">
        <f>+SUMPRODUCT(H25:H26,D25:D26)/SUMPRODUCT(J25:J26,D25:D26)</f>
        <v>4.1424924423471339</v>
      </c>
      <c r="T25" s="61">
        <f>SUMPRODUCT(K25:K26,D25:D26)/SUMPRODUCT(I25:I26,D25:D26)</f>
        <v>0.2414005611156651</v>
      </c>
      <c r="U25" s="46">
        <f>+SUMPRODUCT(M25:M26,D25:D26)/SUMPRODUCT(N25:N26,D25:D26)</f>
        <v>2237.2611907564155</v>
      </c>
      <c r="V25" s="48">
        <f>+SUM(R25:R26)</f>
        <v>1719389889</v>
      </c>
      <c r="W25" s="50" t="str">
        <f>IF(O25&gt;=Pliegos!$B$6,"SI",IF(Matriz!S25&gt;=Pliegos!$B$6,"SI","NO"))</f>
        <v>SI</v>
      </c>
      <c r="X25" s="52" t="str">
        <f>IF(P25&lt;=Pliegos!$B$7,"SI",IF(Matriz!T25&lt;=Pliegos!$B$7,"SI","NO"))</f>
        <v>SI</v>
      </c>
      <c r="Y25" s="50" t="str">
        <f>IF(Q25&gt;=Pliegos!$B$8,"SI",IF(Matriz!U25&gt;=Pliegos!$B$8,"SI","NO"))</f>
        <v>SI</v>
      </c>
      <c r="Z25" s="54" t="str">
        <f>IF(R25&gt;=Pliegos!$C$3,"SI",IF(Matriz!V25&gt;=Pliegos!$C$3,"SI","NO"))</f>
        <v>SI</v>
      </c>
      <c r="AA25" s="44" t="str">
        <f>IF(ISERROR(SUM(W25:Z26)),"ERROR",IF(COUNTIF(W25:Z26,"NO")&gt;0,"NO HÁBIL","HÁBIL"))</f>
        <v>HÁBIL</v>
      </c>
      <c r="AB25" s="14">
        <f>+M25/I25</f>
        <v>0.22728338021187622</v>
      </c>
      <c r="AC25" s="14">
        <f>+M25/L25</f>
        <v>0.29960921213722458</v>
      </c>
      <c r="AD25" s="66" t="str">
        <f>IF(MAX(AB25:AB26)&gt;Pliegos!$B$9,"SI","NO")</f>
        <v>SI</v>
      </c>
      <c r="AE25" s="66" t="str">
        <f>IF(MAX(AC25:AC26)&gt;Pliegos!$B$10,"SI","NO")</f>
        <v>SI</v>
      </c>
      <c r="AF25" s="44" t="str">
        <f>IF(ISERROR(SUM(AD25:AE26)),"ERROR",IF(COUNTIF(AD25:AE26,"NO")&gt;0,"NO HÁBIL","HÁBIL"))</f>
        <v>HÁBIL</v>
      </c>
    </row>
    <row r="26" spans="1:32" ht="15.75" thickBot="1" x14ac:dyDescent="0.3">
      <c r="A26" s="58"/>
      <c r="B26" s="60"/>
      <c r="C26" s="37"/>
      <c r="D26" s="38"/>
      <c r="E26" s="39"/>
      <c r="F26" s="40"/>
      <c r="G26" s="41"/>
      <c r="H26" s="26"/>
      <c r="I26" s="26"/>
      <c r="J26" s="26"/>
      <c r="K26" s="26"/>
      <c r="L26" s="23"/>
      <c r="M26" s="26"/>
      <c r="N26" s="26"/>
      <c r="O26" s="15"/>
      <c r="P26" s="16"/>
      <c r="Q26" s="15"/>
      <c r="R26" s="17">
        <f t="shared" ref="R26" si="43">H26-J26</f>
        <v>0</v>
      </c>
      <c r="S26" s="47"/>
      <c r="T26" s="62"/>
      <c r="U26" s="47"/>
      <c r="V26" s="49"/>
      <c r="W26" s="51"/>
      <c r="X26" s="53"/>
      <c r="Y26" s="51"/>
      <c r="Z26" s="56"/>
      <c r="AA26" s="45"/>
      <c r="AB26" s="16"/>
      <c r="AC26" s="16"/>
      <c r="AD26" s="65"/>
      <c r="AE26" s="65"/>
      <c r="AF26" s="45"/>
    </row>
    <row r="29" spans="1:32" x14ac:dyDescent="0.25">
      <c r="B29" s="43" t="s">
        <v>72</v>
      </c>
    </row>
    <row r="33" spans="2:11" x14ac:dyDescent="0.25">
      <c r="B33" t="s">
        <v>74</v>
      </c>
      <c r="K33" t="s">
        <v>73</v>
      </c>
    </row>
  </sheetData>
  <mergeCells count="143">
    <mergeCell ref="Z4:Z6"/>
    <mergeCell ref="AD4:AD6"/>
    <mergeCell ref="AE4:AE6"/>
    <mergeCell ref="AF2:AF3"/>
    <mergeCell ref="Z2:Z3"/>
    <mergeCell ref="AF4:AF6"/>
    <mergeCell ref="X2:X3"/>
    <mergeCell ref="Y2:Y3"/>
    <mergeCell ref="B2:B3"/>
    <mergeCell ref="U2:U3"/>
    <mergeCell ref="V2:V3"/>
    <mergeCell ref="F2:F3"/>
    <mergeCell ref="Q2:Q3"/>
    <mergeCell ref="R2:R3"/>
    <mergeCell ref="L2:L3"/>
    <mergeCell ref="S2:S3"/>
    <mergeCell ref="T2:T3"/>
    <mergeCell ref="C2:C3"/>
    <mergeCell ref="G2:G3"/>
    <mergeCell ref="P2:P3"/>
    <mergeCell ref="O2:O3"/>
    <mergeCell ref="H2:I2"/>
    <mergeCell ref="J2:K2"/>
    <mergeCell ref="E2:E3"/>
    <mergeCell ref="M2:N2"/>
    <mergeCell ref="A7:A9"/>
    <mergeCell ref="B7:B9"/>
    <mergeCell ref="S7:S9"/>
    <mergeCell ref="T7:T9"/>
    <mergeCell ref="W1:AA1"/>
    <mergeCell ref="AB1:AF1"/>
    <mergeCell ref="AB2:AB3"/>
    <mergeCell ref="AC2:AC3"/>
    <mergeCell ref="AD2:AD3"/>
    <mergeCell ref="AE2:AE3"/>
    <mergeCell ref="W4:W6"/>
    <mergeCell ref="X4:X6"/>
    <mergeCell ref="Y4:Y6"/>
    <mergeCell ref="AA2:AA3"/>
    <mergeCell ref="AA4:AA6"/>
    <mergeCell ref="V4:V6"/>
    <mergeCell ref="U4:U6"/>
    <mergeCell ref="A4:A6"/>
    <mergeCell ref="B4:B6"/>
    <mergeCell ref="S4:S6"/>
    <mergeCell ref="T4:T6"/>
    <mergeCell ref="W2:W3"/>
    <mergeCell ref="A2:A3"/>
    <mergeCell ref="D2:D3"/>
    <mergeCell ref="AA7:AA9"/>
    <mergeCell ref="AD7:AD9"/>
    <mergeCell ref="AE7:AE9"/>
    <mergeCell ref="AF7:AF9"/>
    <mergeCell ref="U7:U9"/>
    <mergeCell ref="V7:V9"/>
    <mergeCell ref="W7:W9"/>
    <mergeCell ref="X7:X9"/>
    <mergeCell ref="Y7:Y9"/>
    <mergeCell ref="AF10:AF12"/>
    <mergeCell ref="U10:U12"/>
    <mergeCell ref="V10:V12"/>
    <mergeCell ref="W10:W12"/>
    <mergeCell ref="X10:X12"/>
    <mergeCell ref="Y10:Y12"/>
    <mergeCell ref="A10:A12"/>
    <mergeCell ref="B10:B12"/>
    <mergeCell ref="S10:S12"/>
    <mergeCell ref="T10:T12"/>
    <mergeCell ref="A13:A15"/>
    <mergeCell ref="B13:B15"/>
    <mergeCell ref="S13:S15"/>
    <mergeCell ref="T13:T15"/>
    <mergeCell ref="Z10:Z12"/>
    <mergeCell ref="AA10:AA12"/>
    <mergeCell ref="AD10:AD12"/>
    <mergeCell ref="AE10:AE12"/>
    <mergeCell ref="Z13:Z15"/>
    <mergeCell ref="AA13:AA15"/>
    <mergeCell ref="AD13:AD15"/>
    <mergeCell ref="AE13:AE15"/>
    <mergeCell ref="AF13:AF15"/>
    <mergeCell ref="U13:U15"/>
    <mergeCell ref="V13:V15"/>
    <mergeCell ref="W13:W15"/>
    <mergeCell ref="X13:X15"/>
    <mergeCell ref="Y13:Y15"/>
    <mergeCell ref="AF16:AF18"/>
    <mergeCell ref="U16:U18"/>
    <mergeCell ref="V16:V18"/>
    <mergeCell ref="W16:W18"/>
    <mergeCell ref="X16:X18"/>
    <mergeCell ref="Y16:Y18"/>
    <mergeCell ref="Z16:Z18"/>
    <mergeCell ref="AA16:AA18"/>
    <mergeCell ref="AD16:AD18"/>
    <mergeCell ref="AE16:AE18"/>
    <mergeCell ref="AF19:AF21"/>
    <mergeCell ref="U19:U21"/>
    <mergeCell ref="V19:V21"/>
    <mergeCell ref="W19:W21"/>
    <mergeCell ref="X19:X21"/>
    <mergeCell ref="Y19:Y21"/>
    <mergeCell ref="A16:A18"/>
    <mergeCell ref="B16:B18"/>
    <mergeCell ref="S16:S18"/>
    <mergeCell ref="T16:T18"/>
    <mergeCell ref="A19:A21"/>
    <mergeCell ref="B19:B21"/>
    <mergeCell ref="S19:S21"/>
    <mergeCell ref="T19:T21"/>
    <mergeCell ref="Y22:Y24"/>
    <mergeCell ref="A22:A24"/>
    <mergeCell ref="B22:B24"/>
    <mergeCell ref="S22:S24"/>
    <mergeCell ref="T22:T24"/>
    <mergeCell ref="Z19:Z21"/>
    <mergeCell ref="AA19:AA21"/>
    <mergeCell ref="AD19:AD21"/>
    <mergeCell ref="AE19:AE21"/>
    <mergeCell ref="AF25:AF26"/>
    <mergeCell ref="U25:U26"/>
    <mergeCell ref="V25:V26"/>
    <mergeCell ref="W25:W26"/>
    <mergeCell ref="X25:X26"/>
    <mergeCell ref="Y25:Y26"/>
    <mergeCell ref="Z7:Z9"/>
    <mergeCell ref="A25:A26"/>
    <mergeCell ref="B25:B26"/>
    <mergeCell ref="S25:S26"/>
    <mergeCell ref="T25:T26"/>
    <mergeCell ref="Z22:Z24"/>
    <mergeCell ref="AA22:AA24"/>
    <mergeCell ref="AD22:AD24"/>
    <mergeCell ref="AE22:AE24"/>
    <mergeCell ref="Z25:Z26"/>
    <mergeCell ref="AA25:AA26"/>
    <mergeCell ref="AD25:AD26"/>
    <mergeCell ref="AE25:AE26"/>
    <mergeCell ref="AF22:AF24"/>
    <mergeCell ref="U22:U24"/>
    <mergeCell ref="V22:V24"/>
    <mergeCell ref="W22:W24"/>
    <mergeCell ref="X22:X24"/>
  </mergeCells>
  <conditionalFormatting sqref="W4:W6 W25:W26 AD4:AE26">
    <cfRule type="containsText" dxfId="62" priority="806" operator="containsText" text="NO">
      <formula>NOT(ISERROR(SEARCH("NO",W4)))</formula>
    </cfRule>
    <cfRule type="containsText" dxfId="61" priority="807" operator="containsText" text="SI">
      <formula>NOT(ISERROR(SEARCH("SI",W4)))</formula>
    </cfRule>
  </conditionalFormatting>
  <conditionalFormatting sqref="X4:Y6 X25:Y26">
    <cfRule type="containsText" dxfId="60" priority="804" operator="containsText" text="SI">
      <formula>NOT(ISERROR(SEARCH("SI",X4)))</formula>
    </cfRule>
    <cfRule type="containsText" dxfId="59" priority="805" operator="containsText" text="NO">
      <formula>NOT(ISERROR(SEARCH("NO",X4)))</formula>
    </cfRule>
  </conditionalFormatting>
  <conditionalFormatting sqref="Z4:Z26">
    <cfRule type="containsText" dxfId="58" priority="796" operator="containsText" text="NO">
      <formula>NOT(ISERROR(SEARCH("NO",Z4)))</formula>
    </cfRule>
    <cfRule type="cellIs" dxfId="57" priority="797" operator="equal">
      <formula>"SI"</formula>
    </cfRule>
  </conditionalFormatting>
  <conditionalFormatting sqref="AA4:AA6 AF4:AF26 AA25:AA26">
    <cfRule type="containsText" dxfId="56" priority="485" operator="containsText" text="ERROR">
      <formula>NOT(ISERROR(SEARCH("ERROR",AA4)))</formula>
    </cfRule>
    <cfRule type="containsText" dxfId="55" priority="794" operator="containsText" text="NO HÁBIL">
      <formula>NOT(ISERROR(SEARCH("NO HÁBIL",AA4)))</formula>
    </cfRule>
    <cfRule type="containsText" dxfId="54" priority="795" operator="containsText" text="HÁBIL">
      <formula>NOT(ISERROR(SEARCH("HÁBIL",AA4)))</formula>
    </cfRule>
  </conditionalFormatting>
  <conditionalFormatting sqref="W7:W9">
    <cfRule type="containsText" dxfId="53" priority="483" operator="containsText" text="NO">
      <formula>NOT(ISERROR(SEARCH("NO",W7)))</formula>
    </cfRule>
    <cfRule type="containsText" dxfId="52" priority="484" operator="containsText" text="SI">
      <formula>NOT(ISERROR(SEARCH("SI",W7)))</formula>
    </cfRule>
  </conditionalFormatting>
  <conditionalFormatting sqref="X7:X9">
    <cfRule type="containsText" dxfId="51" priority="481" operator="containsText" text="SI">
      <formula>NOT(ISERROR(SEARCH("SI",X7)))</formula>
    </cfRule>
    <cfRule type="containsText" dxfId="50" priority="482" operator="containsText" text="NO">
      <formula>NOT(ISERROR(SEARCH("NO",X7)))</formula>
    </cfRule>
  </conditionalFormatting>
  <conditionalFormatting sqref="Y7:Y9">
    <cfRule type="containsText" dxfId="49" priority="479" operator="containsText" text="SI">
      <formula>NOT(ISERROR(SEARCH("SI",Y7)))</formula>
    </cfRule>
    <cfRule type="containsText" dxfId="48" priority="480" operator="containsText" text="NO">
      <formula>NOT(ISERROR(SEARCH("NO",Y7)))</formula>
    </cfRule>
  </conditionalFormatting>
  <conditionalFormatting sqref="AA7:AA9">
    <cfRule type="containsText" dxfId="47" priority="468" operator="containsText" text="ERROR">
      <formula>NOT(ISERROR(SEARCH("ERROR",AA7)))</formula>
    </cfRule>
    <cfRule type="containsText" dxfId="46" priority="471" operator="containsText" text="NO HÁBIL">
      <formula>NOT(ISERROR(SEARCH("NO HÁBIL",AA7)))</formula>
    </cfRule>
    <cfRule type="containsText" dxfId="45" priority="472" operator="containsText" text="HÁBIL">
      <formula>NOT(ISERROR(SEARCH("HÁBIL",AA7)))</formula>
    </cfRule>
  </conditionalFormatting>
  <conditionalFormatting sqref="W10:W12">
    <cfRule type="containsText" dxfId="44" priority="466" operator="containsText" text="NO">
      <formula>NOT(ISERROR(SEARCH("NO",W10)))</formula>
    </cfRule>
    <cfRule type="containsText" dxfId="43" priority="467" operator="containsText" text="SI">
      <formula>NOT(ISERROR(SEARCH("SI",W10)))</formula>
    </cfRule>
  </conditionalFormatting>
  <conditionalFormatting sqref="X10:X12">
    <cfRule type="containsText" dxfId="42" priority="464" operator="containsText" text="SI">
      <formula>NOT(ISERROR(SEARCH("SI",X10)))</formula>
    </cfRule>
    <cfRule type="containsText" dxfId="41" priority="465" operator="containsText" text="NO">
      <formula>NOT(ISERROR(SEARCH("NO",X10)))</formula>
    </cfRule>
  </conditionalFormatting>
  <conditionalFormatting sqref="Y10:Y12">
    <cfRule type="containsText" dxfId="40" priority="462" operator="containsText" text="SI">
      <formula>NOT(ISERROR(SEARCH("SI",Y10)))</formula>
    </cfRule>
    <cfRule type="containsText" dxfId="39" priority="463" operator="containsText" text="NO">
      <formula>NOT(ISERROR(SEARCH("NO",Y10)))</formula>
    </cfRule>
  </conditionalFormatting>
  <conditionalFormatting sqref="AA10:AA12">
    <cfRule type="containsText" dxfId="38" priority="451" operator="containsText" text="ERROR">
      <formula>NOT(ISERROR(SEARCH("ERROR",AA10)))</formula>
    </cfRule>
    <cfRule type="containsText" dxfId="37" priority="454" operator="containsText" text="NO HÁBIL">
      <formula>NOT(ISERROR(SEARCH("NO HÁBIL",AA10)))</formula>
    </cfRule>
    <cfRule type="containsText" dxfId="36" priority="455" operator="containsText" text="HÁBIL">
      <formula>NOT(ISERROR(SEARCH("HÁBIL",AA10)))</formula>
    </cfRule>
  </conditionalFormatting>
  <conditionalFormatting sqref="W13:W15">
    <cfRule type="containsText" dxfId="35" priority="449" operator="containsText" text="NO">
      <formula>NOT(ISERROR(SEARCH("NO",W13)))</formula>
    </cfRule>
    <cfRule type="containsText" dxfId="34" priority="450" operator="containsText" text="SI">
      <formula>NOT(ISERROR(SEARCH("SI",W13)))</formula>
    </cfRule>
  </conditionalFormatting>
  <conditionalFormatting sqref="X13:X15">
    <cfRule type="containsText" dxfId="33" priority="447" operator="containsText" text="SI">
      <formula>NOT(ISERROR(SEARCH("SI",X13)))</formula>
    </cfRule>
    <cfRule type="containsText" dxfId="32" priority="448" operator="containsText" text="NO">
      <formula>NOT(ISERROR(SEARCH("NO",X13)))</formula>
    </cfRule>
  </conditionalFormatting>
  <conditionalFormatting sqref="Y13:Y15">
    <cfRule type="containsText" dxfId="31" priority="445" operator="containsText" text="SI">
      <formula>NOT(ISERROR(SEARCH("SI",Y13)))</formula>
    </cfRule>
    <cfRule type="containsText" dxfId="30" priority="446" operator="containsText" text="NO">
      <formula>NOT(ISERROR(SEARCH("NO",Y13)))</formula>
    </cfRule>
  </conditionalFormatting>
  <conditionalFormatting sqref="AA13:AA15">
    <cfRule type="containsText" dxfId="29" priority="434" operator="containsText" text="ERROR">
      <formula>NOT(ISERROR(SEARCH("ERROR",AA13)))</formula>
    </cfRule>
    <cfRule type="containsText" dxfId="28" priority="437" operator="containsText" text="NO HÁBIL">
      <formula>NOT(ISERROR(SEARCH("NO HÁBIL",AA13)))</formula>
    </cfRule>
    <cfRule type="containsText" dxfId="27" priority="438" operator="containsText" text="HÁBIL">
      <formula>NOT(ISERROR(SEARCH("HÁBIL",AA13)))</formula>
    </cfRule>
  </conditionalFormatting>
  <conditionalFormatting sqref="W16:W18">
    <cfRule type="containsText" dxfId="26" priority="432" operator="containsText" text="NO">
      <formula>NOT(ISERROR(SEARCH("NO",W16)))</formula>
    </cfRule>
    <cfRule type="containsText" dxfId="25" priority="433" operator="containsText" text="SI">
      <formula>NOT(ISERROR(SEARCH("SI",W16)))</formula>
    </cfRule>
  </conditionalFormatting>
  <conditionalFormatting sqref="X16:X18">
    <cfRule type="containsText" dxfId="24" priority="430" operator="containsText" text="SI">
      <formula>NOT(ISERROR(SEARCH("SI",X16)))</formula>
    </cfRule>
    <cfRule type="containsText" dxfId="23" priority="431" operator="containsText" text="NO">
      <formula>NOT(ISERROR(SEARCH("NO",X16)))</formula>
    </cfRule>
  </conditionalFormatting>
  <conditionalFormatting sqref="Y16:Y18">
    <cfRule type="containsText" dxfId="22" priority="428" operator="containsText" text="SI">
      <formula>NOT(ISERROR(SEARCH("SI",Y16)))</formula>
    </cfRule>
    <cfRule type="containsText" dxfId="21" priority="429" operator="containsText" text="NO">
      <formula>NOT(ISERROR(SEARCH("NO",Y16)))</formula>
    </cfRule>
  </conditionalFormatting>
  <conditionalFormatting sqref="AA16:AA18">
    <cfRule type="containsText" dxfId="20" priority="417" operator="containsText" text="ERROR">
      <formula>NOT(ISERROR(SEARCH("ERROR",AA16)))</formula>
    </cfRule>
    <cfRule type="containsText" dxfId="19" priority="420" operator="containsText" text="NO HÁBIL">
      <formula>NOT(ISERROR(SEARCH("NO HÁBIL",AA16)))</formula>
    </cfRule>
    <cfRule type="containsText" dxfId="18" priority="421" operator="containsText" text="HÁBIL">
      <formula>NOT(ISERROR(SEARCH("HÁBIL",AA16)))</formula>
    </cfRule>
  </conditionalFormatting>
  <conditionalFormatting sqref="W19:W21">
    <cfRule type="containsText" dxfId="17" priority="415" operator="containsText" text="NO">
      <formula>NOT(ISERROR(SEARCH("NO",W19)))</formula>
    </cfRule>
    <cfRule type="containsText" dxfId="16" priority="416" operator="containsText" text="SI">
      <formula>NOT(ISERROR(SEARCH("SI",W19)))</formula>
    </cfRule>
  </conditionalFormatting>
  <conditionalFormatting sqref="X19:X21">
    <cfRule type="containsText" dxfId="15" priority="413" operator="containsText" text="SI">
      <formula>NOT(ISERROR(SEARCH("SI",X19)))</formula>
    </cfRule>
    <cfRule type="containsText" dxfId="14" priority="414" operator="containsText" text="NO">
      <formula>NOT(ISERROR(SEARCH("NO",X19)))</formula>
    </cfRule>
  </conditionalFormatting>
  <conditionalFormatting sqref="Y19:Y21">
    <cfRule type="containsText" dxfId="13" priority="411" operator="containsText" text="SI">
      <formula>NOT(ISERROR(SEARCH("SI",Y19)))</formula>
    </cfRule>
    <cfRule type="containsText" dxfId="12" priority="412" operator="containsText" text="NO">
      <formula>NOT(ISERROR(SEARCH("NO",Y19)))</formula>
    </cfRule>
  </conditionalFormatting>
  <conditionalFormatting sqref="AA19:AA21">
    <cfRule type="containsText" dxfId="11" priority="400" operator="containsText" text="ERROR">
      <formula>NOT(ISERROR(SEARCH("ERROR",AA19)))</formula>
    </cfRule>
    <cfRule type="containsText" dxfId="10" priority="403" operator="containsText" text="NO HÁBIL">
      <formula>NOT(ISERROR(SEARCH("NO HÁBIL",AA19)))</formula>
    </cfRule>
    <cfRule type="containsText" dxfId="9" priority="404" operator="containsText" text="HÁBIL">
      <formula>NOT(ISERROR(SEARCH("HÁBIL",AA19)))</formula>
    </cfRule>
  </conditionalFormatting>
  <conditionalFormatting sqref="W22:W24">
    <cfRule type="containsText" dxfId="8" priority="398" operator="containsText" text="NO">
      <formula>NOT(ISERROR(SEARCH("NO",W22)))</formula>
    </cfRule>
    <cfRule type="containsText" dxfId="7" priority="399" operator="containsText" text="SI">
      <formula>NOT(ISERROR(SEARCH("SI",W22)))</formula>
    </cfRule>
  </conditionalFormatting>
  <conditionalFormatting sqref="X22:X24">
    <cfRule type="containsText" dxfId="6" priority="396" operator="containsText" text="SI">
      <formula>NOT(ISERROR(SEARCH("SI",X22)))</formula>
    </cfRule>
    <cfRule type="containsText" dxfId="5" priority="397" operator="containsText" text="NO">
      <formula>NOT(ISERROR(SEARCH("NO",X22)))</formula>
    </cfRule>
  </conditionalFormatting>
  <conditionalFormatting sqref="Y22:Y24">
    <cfRule type="containsText" dxfId="4" priority="394" operator="containsText" text="SI">
      <formula>NOT(ISERROR(SEARCH("SI",Y22)))</formula>
    </cfRule>
    <cfRule type="containsText" dxfId="3" priority="395" operator="containsText" text="NO">
      <formula>NOT(ISERROR(SEARCH("NO",Y22)))</formula>
    </cfRule>
  </conditionalFormatting>
  <conditionalFormatting sqref="AA22:AA24">
    <cfRule type="containsText" dxfId="2" priority="383" operator="containsText" text="ERROR">
      <formula>NOT(ISERROR(SEARCH("ERROR",AA22)))</formula>
    </cfRule>
    <cfRule type="containsText" dxfId="1" priority="386" operator="containsText" text="NO HÁBIL">
      <formula>NOT(ISERROR(SEARCH("NO HÁBIL",AA22)))</formula>
    </cfRule>
    <cfRule type="containsText" dxfId="0" priority="387" operator="containsText" text="HÁBIL">
      <formula>NOT(ISERROR(SEARCH("HÁBIL",AA22)))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Pliegos</vt:lpstr>
      <vt:lpstr>Matriz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Valencia Barrera</dc:creator>
  <cp:lastModifiedBy>Edna Patricia Pazos Monsalve</cp:lastModifiedBy>
  <dcterms:created xsi:type="dcterms:W3CDTF">2014-05-27T20:50:42Z</dcterms:created>
  <dcterms:modified xsi:type="dcterms:W3CDTF">2014-10-01T14:02:15Z</dcterms:modified>
</cp:coreProperties>
</file>