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8535" activeTab="1"/>
  </bookViews>
  <sheets>
    <sheet name="Pliegos" sheetId="1" r:id="rId1"/>
    <sheet name="Matriz" sheetId="2" r:id="rId2"/>
    <sheet name="Resumen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3"/>
  <c r="W8"/>
  <c r="V8"/>
  <c r="S8"/>
  <c r="Q8"/>
  <c r="P8"/>
  <c r="U8" s="1"/>
  <c r="M8"/>
  <c r="AA8" s="1"/>
  <c r="AB7"/>
  <c r="Z7"/>
  <c r="V7"/>
  <c r="T7"/>
  <c r="S7"/>
  <c r="R7"/>
  <c r="W7" s="1"/>
  <c r="Q7"/>
  <c r="P7"/>
  <c r="U7" s="1"/>
  <c r="M7"/>
  <c r="AA7" s="1"/>
  <c r="AC7" s="1"/>
  <c r="AA6"/>
  <c r="Z6"/>
  <c r="S6"/>
  <c r="R6"/>
  <c r="W6" s="1"/>
  <c r="Q6"/>
  <c r="V6" s="1"/>
  <c r="P6"/>
  <c r="U6" s="1"/>
  <c r="M6"/>
  <c r="Z5"/>
  <c r="AB5" s="1"/>
  <c r="V5"/>
  <c r="T5"/>
  <c r="S5"/>
  <c r="R5"/>
  <c r="W5" s="1"/>
  <c r="Q5"/>
  <c r="P5"/>
  <c r="U5" s="1"/>
  <c r="M5"/>
  <c r="AA5" s="1"/>
  <c r="AC5" s="1"/>
  <c r="AD5" l="1"/>
  <c r="Y5"/>
  <c r="Y7"/>
  <c r="AD7"/>
  <c r="Q8" i="2"/>
  <c r="P8"/>
  <c r="Q7"/>
  <c r="P7"/>
  <c r="Q6"/>
  <c r="P6"/>
  <c r="C3" i="1" l="1"/>
  <c r="D3" s="1"/>
  <c r="W8" i="2" l="1"/>
  <c r="R5"/>
  <c r="W5" s="1"/>
  <c r="S5"/>
  <c r="M8" l="1"/>
  <c r="M7"/>
  <c r="M6"/>
  <c r="M5"/>
  <c r="Q5" l="1"/>
  <c r="V5" s="1"/>
  <c r="P5"/>
  <c r="U5" s="1"/>
  <c r="AA8" l="1"/>
  <c r="Z8"/>
  <c r="S8"/>
  <c r="V8"/>
  <c r="U8"/>
  <c r="AA7"/>
  <c r="Z7"/>
  <c r="S7"/>
  <c r="R7"/>
  <c r="W7" s="1"/>
  <c r="V7"/>
  <c r="AB7" l="1"/>
  <c r="AC7"/>
  <c r="U7"/>
  <c r="T7"/>
  <c r="X7" s="1"/>
  <c r="AD7" l="1"/>
  <c r="V6"/>
  <c r="U6"/>
  <c r="S6"/>
  <c r="T5" s="1"/>
  <c r="X5" s="1"/>
  <c r="Y7" l="1"/>
  <c r="Z5"/>
  <c r="AA5"/>
  <c r="R6"/>
  <c r="W6" s="1"/>
  <c r="Y5" s="1"/>
  <c r="Z6"/>
  <c r="AA6"/>
  <c r="AC5" l="1"/>
  <c r="AB5"/>
  <c r="AD5" l="1"/>
</calcChain>
</file>

<file path=xl/sharedStrings.xml><?xml version="1.0" encoding="utf-8"?>
<sst xmlns="http://schemas.openxmlformats.org/spreadsheetml/2006/main" count="107" uniqueCount="55">
  <si>
    <t>Módulo</t>
  </si>
  <si>
    <t>Presupuesto</t>
  </si>
  <si>
    <t>KT</t>
  </si>
  <si>
    <t>KT Líder</t>
  </si>
  <si>
    <t>Liquidez</t>
  </si>
  <si>
    <t>Endeudamiento</t>
  </si>
  <si>
    <t xml:space="preserve">Cobertura de Intereses </t>
  </si>
  <si>
    <t>N°.</t>
  </si>
  <si>
    <t>PROPONENTE</t>
  </si>
  <si>
    <t>MIEMBRO ESTRUCTURA</t>
  </si>
  <si>
    <t>PART. %</t>
  </si>
  <si>
    <t>FECHA DE CORTE</t>
  </si>
  <si>
    <t>MONEDA</t>
  </si>
  <si>
    <t>ACTIVO</t>
  </si>
  <si>
    <t>PASIVO</t>
  </si>
  <si>
    <t>HÁBIL/NO HÁBIL</t>
  </si>
  <si>
    <t>ACTIVO CTE.
$ COP</t>
  </si>
  <si>
    <t>ACTIVO TOTAL 
$ COP</t>
  </si>
  <si>
    <t>PASIVO CTE. 
$ COP</t>
  </si>
  <si>
    <t>PASIVO TOTAL 
$ COP</t>
  </si>
  <si>
    <t>KW</t>
  </si>
  <si>
    <t>Módulo &gt; al que aplica</t>
  </si>
  <si>
    <t>FOLIO RUP ó FORMATO 2</t>
  </si>
  <si>
    <t>UTILIDAD OPERACIONAL</t>
  </si>
  <si>
    <t>GASTO INTERESES</t>
  </si>
  <si>
    <t>PATRIMONIO
$ COP</t>
  </si>
  <si>
    <t>LIQUIDEZ INTEGRANTE</t>
  </si>
  <si>
    <t>ENDEUDAMIENTO
INTEGRANTE</t>
  </si>
  <si>
    <t>COBERTURA INTERESES
INTEGRANTE</t>
  </si>
  <si>
    <t>CAPITAL DE TRABAJO
INTEGRANTE</t>
  </si>
  <si>
    <t>CAPITAL DE TRABAJO
ESTRUCTURA PLURAL</t>
  </si>
  <si>
    <t>CUMPLE LIQUIDEZ</t>
  </si>
  <si>
    <t>CUMPLE ENDEUDAMIENTO</t>
  </si>
  <si>
    <t>CUMPLE COBERTURA INTERESES</t>
  </si>
  <si>
    <t>CUMPLE CAPITAL DE TRABAJO</t>
  </si>
  <si>
    <t>RENTABILIDAD ACTIVO</t>
  </si>
  <si>
    <t>RENTABILIAD PATRIMONIO</t>
  </si>
  <si>
    <t>CUMPLE ROA</t>
  </si>
  <si>
    <t>CUMPLE ROE</t>
  </si>
  <si>
    <t>Rentabilidad Activo (ROA) &gt; 0</t>
  </si>
  <si>
    <t>Rentabilidad Patrimonio (ROE) &gt; 0</t>
  </si>
  <si>
    <t>P&amp;G</t>
  </si>
  <si>
    <t>CAPACIDAD 
FINANCIERA</t>
  </si>
  <si>
    <t>CAPACIDAD 
ORGANIZACIONAL</t>
  </si>
  <si>
    <t>UNIÓN TEMORAL DELOITTE - DURAN &amp; OSORIO</t>
  </si>
  <si>
    <t>DELOITTE</t>
  </si>
  <si>
    <t>DURAN &amp; OSORIO</t>
  </si>
  <si>
    <t>UNIÓN TEMPORAL DORADO 1 Y PROYECTO DORADO II</t>
  </si>
  <si>
    <t>AERTEC INGENIERIA Y DESARROLLOS SRL</t>
  </si>
  <si>
    <t>BANICOL SAS</t>
  </si>
  <si>
    <t xml:space="preserve">GONZALO PEREZ ALBARRACIN </t>
  </si>
  <si>
    <t xml:space="preserve">Comité Evaluador </t>
  </si>
  <si>
    <t>EDNA PATRICIA PAZOS MONSALVE</t>
  </si>
  <si>
    <t>EVALUACION FINANCIERA CONCURSO DE MERITOS VJ-VE-CM-004 DE 2015</t>
  </si>
  <si>
    <t>HÁBIL</t>
  </si>
</sst>
</file>

<file path=xl/styles.xml><?xml version="1.0" encoding="utf-8"?>
<styleSheet xmlns="http://schemas.openxmlformats.org/spreadsheetml/2006/main">
  <numFmts count="8">
    <numFmt numFmtId="5" formatCode="&quot;$&quot;\ #,##0_);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\ _€_-;\-* #,##0\ _€_-;_-* &quot;-&quot;??\ _€_-;_-@_-"/>
    <numFmt numFmtId="168" formatCode="_(&quot;$&quot;\ * #,##0_);_(&quot;$&quot;\ * \(#,##0\);_(&quot;$&quot;\ 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center"/>
    </xf>
    <xf numFmtId="10" fontId="0" fillId="2" borderId="0" xfId="0" applyNumberFormat="1" applyFill="1" applyAlignment="1">
      <alignment horizontal="center"/>
    </xf>
    <xf numFmtId="9" fontId="0" fillId="0" borderId="0" xfId="0" applyNumberFormat="1"/>
    <xf numFmtId="9" fontId="0" fillId="2" borderId="0" xfId="0" applyNumberFormat="1" applyFill="1" applyAlignment="1">
      <alignment horizontal="center"/>
    </xf>
    <xf numFmtId="164" fontId="0" fillId="0" borderId="0" xfId="1" applyNumberFormat="1" applyFont="1"/>
    <xf numFmtId="168" fontId="5" fillId="0" borderId="5" xfId="5" applyNumberFormat="1" applyFont="1" applyFill="1" applyBorder="1" applyAlignment="1">
      <alignment horizontal="center" vertical="center" wrapText="1"/>
    </xf>
    <xf numFmtId="168" fontId="5" fillId="0" borderId="11" xfId="5" applyNumberFormat="1" applyFont="1" applyFill="1" applyBorder="1" applyAlignment="1">
      <alignment horizontal="center" vertical="center" wrapText="1"/>
    </xf>
    <xf numFmtId="168" fontId="5" fillId="0" borderId="5" xfId="5" applyNumberFormat="1" applyFont="1" applyFill="1" applyBorder="1" applyAlignment="1">
      <alignment horizontal="center" vertical="center" wrapText="1"/>
    </xf>
    <xf numFmtId="168" fontId="5" fillId="0" borderId="11" xfId="5" applyNumberFormat="1" applyFont="1" applyFill="1" applyBorder="1" applyAlignment="1">
      <alignment horizontal="center" vertical="center" wrapText="1"/>
    </xf>
    <xf numFmtId="3" fontId="4" fillId="0" borderId="9" xfId="5" applyNumberFormat="1" applyFont="1" applyFill="1" applyBorder="1" applyAlignment="1">
      <alignment horizontal="right" vertical="center" wrapText="1"/>
    </xf>
    <xf numFmtId="2" fontId="4" fillId="3" borderId="9" xfId="7" applyNumberFormat="1" applyFont="1" applyFill="1" applyBorder="1" applyAlignment="1">
      <alignment horizontal="center" vertical="center"/>
    </xf>
    <xf numFmtId="10" fontId="4" fillId="3" borderId="9" xfId="6" applyNumberFormat="1" applyFont="1" applyFill="1" applyBorder="1" applyAlignment="1">
      <alignment horizontal="center" vertical="center"/>
    </xf>
    <xf numFmtId="2" fontId="4" fillId="3" borderId="11" xfId="7" applyNumberFormat="1" applyFont="1" applyFill="1" applyBorder="1" applyAlignment="1">
      <alignment horizontal="center" vertical="center"/>
    </xf>
    <xf numFmtId="10" fontId="4" fillId="3" borderId="11" xfId="6" applyNumberFormat="1" applyFont="1" applyFill="1" applyBorder="1" applyAlignment="1">
      <alignment horizontal="center" vertical="center"/>
    </xf>
    <xf numFmtId="37" fontId="4" fillId="0" borderId="11" xfId="5" applyNumberFormat="1" applyFont="1" applyFill="1" applyBorder="1" applyAlignment="1">
      <alignment horizontal="right" vertical="center"/>
    </xf>
    <xf numFmtId="37" fontId="4" fillId="0" borderId="9" xfId="5" applyNumberFormat="1" applyFont="1" applyFill="1" applyBorder="1" applyAlignment="1">
      <alignment horizontal="right" vertical="center"/>
    </xf>
    <xf numFmtId="3" fontId="4" fillId="0" borderId="11" xfId="5" applyNumberFormat="1" applyFont="1" applyFill="1" applyBorder="1" applyAlignment="1">
      <alignment horizontal="right" vertical="center" wrapText="1"/>
    </xf>
    <xf numFmtId="3" fontId="4" fillId="4" borderId="9" xfId="5" applyNumberFormat="1" applyFont="1" applyFill="1" applyBorder="1" applyAlignment="1">
      <alignment horizontal="right" vertical="center" wrapText="1"/>
    </xf>
    <xf numFmtId="3" fontId="4" fillId="4" borderId="11" xfId="5" applyNumberFormat="1" applyFont="1" applyFill="1" applyBorder="1" applyAlignment="1">
      <alignment horizontal="right" vertical="center" wrapText="1"/>
    </xf>
    <xf numFmtId="166" fontId="4" fillId="4" borderId="9" xfId="3" applyNumberFormat="1" applyFont="1" applyFill="1" applyBorder="1" applyAlignment="1">
      <alignment horizontal="center" vertical="center"/>
    </xf>
    <xf numFmtId="0" fontId="4" fillId="4" borderId="9" xfId="7" applyNumberFormat="1" applyFont="1" applyFill="1" applyBorder="1" applyAlignment="1">
      <alignment horizontal="center" vertical="center"/>
    </xf>
    <xf numFmtId="15" fontId="4" fillId="4" borderId="9" xfId="7" applyNumberFormat="1" applyFont="1" applyFill="1" applyBorder="1" applyAlignment="1">
      <alignment horizontal="center" vertical="center"/>
    </xf>
    <xf numFmtId="167" fontId="4" fillId="4" borderId="9" xfId="6" applyNumberFormat="1" applyFont="1" applyFill="1" applyBorder="1" applyAlignment="1">
      <alignment horizontal="center" vertical="center" wrapText="1"/>
    </xf>
    <xf numFmtId="167" fontId="4" fillId="4" borderId="7" xfId="6" applyNumberFormat="1" applyFont="1" applyFill="1" applyBorder="1" applyAlignment="1">
      <alignment horizontal="left" vertical="center" shrinkToFit="1"/>
    </xf>
    <xf numFmtId="166" fontId="4" fillId="4" borderId="7" xfId="3" applyNumberFormat="1" applyFont="1" applyFill="1" applyBorder="1" applyAlignment="1">
      <alignment horizontal="center" vertical="center"/>
    </xf>
    <xf numFmtId="0" fontId="4" fillId="4" borderId="11" xfId="7" applyNumberFormat="1" applyFont="1" applyFill="1" applyBorder="1" applyAlignment="1">
      <alignment horizontal="center" vertical="center"/>
    </xf>
    <xf numFmtId="167" fontId="4" fillId="4" borderId="11" xfId="6" applyNumberFormat="1" applyFont="1" applyFill="1" applyBorder="1" applyAlignment="1">
      <alignment horizontal="center" vertical="center" wrapText="1"/>
    </xf>
    <xf numFmtId="39" fontId="5" fillId="0" borderId="4" xfId="5" applyNumberFormat="1" applyFont="1" applyFill="1" applyBorder="1" applyAlignment="1">
      <alignment horizontal="center" vertical="center"/>
    </xf>
    <xf numFmtId="39" fontId="5" fillId="0" borderId="5" xfId="5" applyNumberFormat="1" applyFont="1" applyFill="1" applyBorder="1" applyAlignment="1">
      <alignment horizontal="center" vertical="center"/>
    </xf>
    <xf numFmtId="10" fontId="5" fillId="0" borderId="4" xfId="12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39" fontId="5" fillId="0" borderId="4" xfId="5" applyNumberFormat="1" applyFont="1" applyFill="1" applyBorder="1" applyAlignment="1">
      <alignment vertical="center"/>
    </xf>
    <xf numFmtId="39" fontId="5" fillId="0" borderId="5" xfId="5" applyNumberFormat="1" applyFont="1" applyFill="1" applyBorder="1" applyAlignment="1">
      <alignment vertical="center"/>
    </xf>
    <xf numFmtId="10" fontId="5" fillId="0" borderId="4" xfId="12" applyNumberFormat="1" applyFont="1" applyFill="1" applyBorder="1" applyAlignment="1">
      <alignment vertical="center"/>
    </xf>
    <xf numFmtId="10" fontId="5" fillId="0" borderId="5" xfId="12" applyNumberFormat="1" applyFont="1" applyFill="1" applyBorder="1" applyAlignment="1">
      <alignment vertical="center"/>
    </xf>
    <xf numFmtId="167" fontId="4" fillId="4" borderId="4" xfId="6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167" fontId="4" fillId="4" borderId="9" xfId="6" applyNumberFormat="1" applyFont="1" applyFill="1" applyBorder="1" applyAlignment="1">
      <alignment horizontal="center" vertical="center" wrapText="1"/>
    </xf>
    <xf numFmtId="167" fontId="4" fillId="4" borderId="11" xfId="6" applyNumberFormat="1" applyFont="1" applyFill="1" applyBorder="1" applyAlignment="1">
      <alignment horizontal="center" vertical="center" wrapText="1"/>
    </xf>
    <xf numFmtId="167" fontId="4" fillId="4" borderId="11" xfId="6" applyNumberFormat="1" applyFont="1" applyFill="1" applyBorder="1" applyAlignment="1">
      <alignment horizontal="left" vertical="center" shrinkToFit="1"/>
    </xf>
    <xf numFmtId="166" fontId="4" fillId="4" borderId="11" xfId="3" applyNumberFormat="1" applyFont="1" applyFill="1" applyBorder="1" applyAlignment="1">
      <alignment horizontal="center" vertical="center"/>
    </xf>
    <xf numFmtId="15" fontId="4" fillId="4" borderId="21" xfId="7" applyNumberFormat="1" applyFont="1" applyFill="1" applyBorder="1" applyAlignment="1">
      <alignment horizontal="center" vertical="center"/>
    </xf>
    <xf numFmtId="2" fontId="4" fillId="3" borderId="21" xfId="7" applyNumberFormat="1" applyFont="1" applyFill="1" applyBorder="1" applyAlignment="1">
      <alignment horizontal="center" vertical="center"/>
    </xf>
    <xf numFmtId="10" fontId="4" fillId="3" borderId="21" xfId="6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8" xfId="0" applyFont="1" applyBorder="1" applyAlignment="1">
      <alignment horizontal="center" wrapText="1"/>
    </xf>
    <xf numFmtId="10" fontId="5" fillId="3" borderId="1" xfId="6" applyNumberFormat="1" applyFont="1" applyFill="1" applyBorder="1" applyAlignment="1">
      <alignment horizontal="center" vertical="center"/>
    </xf>
    <xf numFmtId="10" fontId="5" fillId="3" borderId="5" xfId="6" applyNumberFormat="1" applyFont="1" applyFill="1" applyBorder="1" applyAlignment="1">
      <alignment horizontal="center" vertical="center"/>
    </xf>
    <xf numFmtId="167" fontId="5" fillId="3" borderId="15" xfId="2" applyNumberFormat="1" applyFont="1" applyFill="1" applyBorder="1" applyAlignment="1">
      <alignment horizontal="center" vertical="center" wrapText="1"/>
    </xf>
    <xf numFmtId="167" fontId="5" fillId="3" borderId="16" xfId="2" applyNumberFormat="1" applyFont="1" applyFill="1" applyBorder="1" applyAlignment="1">
      <alignment horizontal="center" vertical="center" wrapText="1"/>
    </xf>
    <xf numFmtId="5" fontId="5" fillId="3" borderId="12" xfId="2" applyNumberFormat="1" applyFont="1" applyFill="1" applyBorder="1" applyAlignment="1">
      <alignment horizontal="center" vertical="center" wrapText="1"/>
    </xf>
    <xf numFmtId="5" fontId="5" fillId="3" borderId="14" xfId="2" applyNumberFormat="1" applyFont="1" applyFill="1" applyBorder="1" applyAlignment="1">
      <alignment horizontal="center" vertical="center" wrapText="1"/>
    </xf>
    <xf numFmtId="167" fontId="5" fillId="3" borderId="15" xfId="6" applyNumberFormat="1" applyFont="1" applyFill="1" applyBorder="1" applyAlignment="1">
      <alignment horizontal="center" vertical="center" wrapText="1"/>
    </xf>
    <xf numFmtId="167" fontId="5" fillId="3" borderId="16" xfId="6" applyNumberFormat="1" applyFont="1" applyFill="1" applyBorder="1" applyAlignment="1">
      <alignment horizontal="center" vertical="center" wrapText="1"/>
    </xf>
    <xf numFmtId="167" fontId="5" fillId="0" borderId="12" xfId="2" applyNumberFormat="1" applyFont="1" applyFill="1" applyBorder="1" applyAlignment="1">
      <alignment horizontal="center" vertical="center" wrapText="1"/>
    </xf>
    <xf numFmtId="167" fontId="5" fillId="0" borderId="14" xfId="2" applyNumberFormat="1" applyFont="1" applyFill="1" applyBorder="1" applyAlignment="1">
      <alignment horizontal="center" vertical="center" wrapText="1"/>
    </xf>
    <xf numFmtId="37" fontId="5" fillId="0" borderId="4" xfId="5" applyNumberFormat="1" applyFont="1" applyFill="1" applyBorder="1" applyAlignment="1">
      <alignment horizontal="center" vertical="center"/>
    </xf>
    <xf numFmtId="37" fontId="5" fillId="0" borderId="5" xfId="5" applyNumberFormat="1" applyFont="1" applyFill="1" applyBorder="1" applyAlignment="1">
      <alignment horizontal="center" vertical="center"/>
    </xf>
    <xf numFmtId="167" fontId="5" fillId="3" borderId="4" xfId="2" applyNumberFormat="1" applyFont="1" applyFill="1" applyBorder="1" applyAlignment="1">
      <alignment horizontal="center" vertical="center" wrapText="1"/>
    </xf>
    <xf numFmtId="167" fontId="5" fillId="3" borderId="5" xfId="2" applyNumberFormat="1" applyFont="1" applyFill="1" applyBorder="1" applyAlignment="1">
      <alignment horizontal="center" vertical="center" wrapText="1"/>
    </xf>
    <xf numFmtId="167" fontId="5" fillId="0" borderId="4" xfId="2" applyNumberFormat="1" applyFont="1" applyFill="1" applyBorder="1" applyAlignment="1">
      <alignment horizontal="center" vertical="center" wrapText="1"/>
    </xf>
    <xf numFmtId="167" fontId="5" fillId="0" borderId="5" xfId="2" applyNumberFormat="1" applyFont="1" applyFill="1" applyBorder="1" applyAlignment="1">
      <alignment horizontal="center" vertical="center" wrapText="1"/>
    </xf>
    <xf numFmtId="167" fontId="5" fillId="0" borderId="5" xfId="2" applyNumberFormat="1" applyFont="1" applyFill="1" applyBorder="1" applyAlignment="1">
      <alignment horizontal="center" vertical="center"/>
    </xf>
    <xf numFmtId="2" fontId="5" fillId="3" borderId="12" xfId="4" applyNumberFormat="1" applyFont="1" applyFill="1" applyBorder="1" applyAlignment="1">
      <alignment horizontal="center" vertical="center" wrapText="1"/>
    </xf>
    <xf numFmtId="2" fontId="5" fillId="3" borderId="14" xfId="4" applyNumberFormat="1" applyFont="1" applyFill="1" applyBorder="1" applyAlignment="1">
      <alignment horizontal="center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167" fontId="3" fillId="0" borderId="9" xfId="2" applyNumberFormat="1" applyFont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 wrapText="1"/>
    </xf>
    <xf numFmtId="0" fontId="5" fillId="0" borderId="5" xfId="4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0" xfId="6" applyNumberFormat="1" applyFont="1" applyFill="1" applyBorder="1" applyAlignment="1">
      <alignment horizontal="center" vertical="center"/>
    </xf>
    <xf numFmtId="167" fontId="4" fillId="4" borderId="9" xfId="6" applyNumberFormat="1" applyFont="1" applyFill="1" applyBorder="1" applyAlignment="1">
      <alignment horizontal="center" vertical="center" wrapText="1"/>
    </xf>
    <xf numFmtId="167" fontId="4" fillId="4" borderId="11" xfId="6" applyNumberFormat="1" applyFont="1" applyFill="1" applyBorder="1" applyAlignment="1">
      <alignment horizontal="center" vertical="center" wrapText="1"/>
    </xf>
    <xf numFmtId="167" fontId="4" fillId="4" borderId="4" xfId="6" applyNumberFormat="1" applyFont="1" applyFill="1" applyBorder="1" applyAlignment="1">
      <alignment horizontal="center" vertical="center" wrapText="1"/>
    </xf>
    <xf numFmtId="167" fontId="4" fillId="4" borderId="5" xfId="6" applyNumberFormat="1" applyFont="1" applyFill="1" applyBorder="1" applyAlignment="1">
      <alignment horizontal="center" vertical="center" wrapText="1"/>
    </xf>
    <xf numFmtId="167" fontId="5" fillId="0" borderId="3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6" fontId="5" fillId="0" borderId="4" xfId="3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37" fontId="4" fillId="0" borderId="4" xfId="5" applyNumberFormat="1" applyFont="1" applyFill="1" applyBorder="1" applyAlignment="1">
      <alignment horizontal="center" vertical="center"/>
    </xf>
    <xf numFmtId="37" fontId="4" fillId="0" borderId="5" xfId="5" applyNumberFormat="1" applyFont="1" applyFill="1" applyBorder="1" applyAlignment="1">
      <alignment horizontal="center" vertical="center"/>
    </xf>
    <xf numFmtId="167" fontId="5" fillId="3" borderId="17" xfId="2" applyNumberFormat="1" applyFont="1" applyFill="1" applyBorder="1" applyAlignment="1">
      <alignment horizontal="center" vertical="center" wrapText="1"/>
    </xf>
    <xf numFmtId="167" fontId="5" fillId="3" borderId="19" xfId="2" applyNumberFormat="1" applyFont="1" applyFill="1" applyBorder="1" applyAlignment="1">
      <alignment horizontal="center" vertical="center" wrapText="1"/>
    </xf>
    <xf numFmtId="167" fontId="5" fillId="3" borderId="20" xfId="2" applyNumberFormat="1" applyFont="1" applyFill="1" applyBorder="1" applyAlignment="1">
      <alignment horizontal="center" vertical="center" wrapText="1"/>
    </xf>
    <xf numFmtId="167" fontId="5" fillId="3" borderId="6" xfId="2" applyNumberFormat="1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horizontal="center" vertical="center" wrapText="1"/>
    </xf>
    <xf numFmtId="10" fontId="5" fillId="3" borderId="4" xfId="6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7"/>
    <cellStyle name="Millares 2 9" xfId="13"/>
    <cellStyle name="Millares 3" xfId="4"/>
    <cellStyle name="Millares 9" xfId="14"/>
    <cellStyle name="Moneda 2" xfId="5"/>
    <cellStyle name="Normal" xfId="0" builtinId="0"/>
    <cellStyle name="Normal 2" xfId="6"/>
    <cellStyle name="Normal 3" xfId="8"/>
    <cellStyle name="Normal 4" xfId="2"/>
    <cellStyle name="Normal 9" xfId="10"/>
    <cellStyle name="Porcentaje 2" xfId="3"/>
    <cellStyle name="Porcentual" xfId="12" builtinId="5"/>
    <cellStyle name="Porcentual 2" xfId="9"/>
    <cellStyle name="Porcentual 9" xfId="11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3" sqref="C3"/>
    </sheetView>
  </sheetViews>
  <sheetFormatPr baseColWidth="10" defaultRowHeight="15"/>
  <cols>
    <col min="1" max="1" width="31.28515625" bestFit="1" customWidth="1"/>
    <col min="2" max="3" width="15.140625" bestFit="1" customWidth="1"/>
    <col min="4" max="4" width="14.140625" bestFit="1" customWidth="1"/>
    <col min="5" max="5" width="15.140625" bestFit="1" customWidth="1"/>
  </cols>
  <sheetData>
    <row r="1" spans="1:5">
      <c r="C1" s="3" t="s">
        <v>2</v>
      </c>
      <c r="D1" s="3" t="s">
        <v>3</v>
      </c>
      <c r="E1" s="1"/>
    </row>
    <row r="2" spans="1:5">
      <c r="A2" s="3" t="s">
        <v>0</v>
      </c>
      <c r="B2" s="3" t="s">
        <v>1</v>
      </c>
      <c r="C2" s="4">
        <v>0.24</v>
      </c>
      <c r="D2" s="6">
        <v>0.5</v>
      </c>
      <c r="E2" s="33"/>
    </row>
    <row r="3" spans="1:5">
      <c r="A3" s="1">
        <v>1</v>
      </c>
      <c r="B3" s="2">
        <v>909904000</v>
      </c>
      <c r="C3" s="2">
        <f>+B3*$C$2</f>
        <v>218376960</v>
      </c>
      <c r="D3" s="2">
        <f>+C3*$D$2</f>
        <v>109188480</v>
      </c>
    </row>
    <row r="6" spans="1:5">
      <c r="A6" t="s">
        <v>4</v>
      </c>
      <c r="B6" s="7">
        <v>1.1000000000000001</v>
      </c>
    </row>
    <row r="7" spans="1:5">
      <c r="A7" t="s">
        <v>5</v>
      </c>
      <c r="B7" s="5">
        <v>0.8</v>
      </c>
    </row>
    <row r="8" spans="1:5">
      <c r="A8" t="s">
        <v>6</v>
      </c>
      <c r="B8" s="7">
        <v>1</v>
      </c>
    </row>
    <row r="9" spans="1:5">
      <c r="A9" t="s">
        <v>39</v>
      </c>
      <c r="B9" s="5">
        <v>0</v>
      </c>
    </row>
    <row r="10" spans="1:5">
      <c r="A10" t="s">
        <v>40</v>
      </c>
      <c r="B10" s="5">
        <v>0</v>
      </c>
    </row>
  </sheetData>
  <sortState ref="A3:D11">
    <sortCondition descending="1" ref="B3:B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2"/>
  <sheetViews>
    <sheetView showGridLines="0" tabSelected="1" workbookViewId="0">
      <pane xSplit="5" ySplit="4" topLeftCell="AA5" activePane="bottomRight" state="frozen"/>
      <selection pane="topRight" activeCell="F1" sqref="F1"/>
      <selection pane="bottomLeft" activeCell="A4" sqref="A4"/>
      <selection pane="bottomRight" activeCell="AK17" sqref="AK17"/>
    </sheetView>
  </sheetViews>
  <sheetFormatPr baseColWidth="10" defaultRowHeight="15" outlineLevelCol="1"/>
  <cols>
    <col min="1" max="1" width="4.42578125" bestFit="1" customWidth="1"/>
    <col min="2" max="2" width="26.42578125" style="39" customWidth="1"/>
    <col min="3" max="3" width="0.140625" customWidth="1"/>
    <col min="4" max="4" width="48.5703125" customWidth="1"/>
    <col min="5" max="5" width="7.140625" bestFit="1" customWidth="1"/>
    <col min="6" max="6" width="9.5703125" bestFit="1" customWidth="1"/>
    <col min="7" max="7" width="9.42578125" customWidth="1"/>
    <col min="8" max="8" width="8.140625" bestFit="1" customWidth="1"/>
    <col min="9" max="9" width="12.5703125" customWidth="1"/>
    <col min="10" max="11" width="12.5703125" bestFit="1" customWidth="1"/>
    <col min="12" max="13" width="12.28515625" customWidth="1"/>
    <col min="14" max="14" width="12.5703125" bestFit="1" customWidth="1"/>
    <col min="15" max="15" width="11.7109375" customWidth="1"/>
    <col min="16" max="16" width="10.7109375" customWidth="1" outlineLevel="1"/>
    <col min="17" max="17" width="14.5703125" customWidth="1" outlineLevel="1"/>
    <col min="18" max="18" width="10.7109375" customWidth="1" outlineLevel="1"/>
    <col min="19" max="20" width="13.140625" customWidth="1" outlineLevel="1"/>
    <col min="21" max="21" width="11.7109375" customWidth="1" outlineLevel="1" collapsed="1"/>
    <col min="22" max="22" width="14.85546875" customWidth="1" outlineLevel="1"/>
    <col min="23" max="24" width="11.7109375" customWidth="1" outlineLevel="1"/>
    <col min="25" max="25" width="11.7109375" customWidth="1"/>
    <col min="26" max="27" width="13" customWidth="1" outlineLevel="1"/>
    <col min="28" max="29" width="8.42578125" customWidth="1" outlineLevel="1"/>
    <col min="30" max="30" width="15.85546875" customWidth="1"/>
  </cols>
  <sheetData>
    <row r="1" spans="1:30">
      <c r="B1" s="48" t="s">
        <v>53</v>
      </c>
    </row>
    <row r="2" spans="1:30" ht="34.5" customHeight="1" thickBot="1">
      <c r="U2" s="49" t="s">
        <v>42</v>
      </c>
      <c r="V2" s="49"/>
      <c r="W2" s="49"/>
      <c r="X2" s="49"/>
      <c r="Y2" s="49"/>
      <c r="Z2" s="49" t="s">
        <v>43</v>
      </c>
      <c r="AA2" s="49"/>
      <c r="AB2" s="49"/>
      <c r="AC2" s="49"/>
      <c r="AD2" s="49"/>
    </row>
    <row r="3" spans="1:30" ht="15" customHeight="1">
      <c r="A3" s="79" t="s">
        <v>7</v>
      </c>
      <c r="B3" s="58" t="s">
        <v>8</v>
      </c>
      <c r="C3" s="64" t="s">
        <v>21</v>
      </c>
      <c r="D3" s="64" t="s">
        <v>9</v>
      </c>
      <c r="E3" s="81" t="s">
        <v>10</v>
      </c>
      <c r="F3" s="71" t="s">
        <v>22</v>
      </c>
      <c r="G3" s="62" t="s">
        <v>11</v>
      </c>
      <c r="H3" s="62" t="s">
        <v>12</v>
      </c>
      <c r="I3" s="69" t="s">
        <v>13</v>
      </c>
      <c r="J3" s="70"/>
      <c r="K3" s="69" t="s">
        <v>14</v>
      </c>
      <c r="L3" s="69"/>
      <c r="M3" s="64" t="s">
        <v>25</v>
      </c>
      <c r="N3" s="69" t="s">
        <v>41</v>
      </c>
      <c r="O3" s="69"/>
      <c r="P3" s="67" t="s">
        <v>26</v>
      </c>
      <c r="Q3" s="54" t="s">
        <v>27</v>
      </c>
      <c r="R3" s="54" t="s">
        <v>28</v>
      </c>
      <c r="S3" s="54" t="s">
        <v>29</v>
      </c>
      <c r="T3" s="54" t="s">
        <v>30</v>
      </c>
      <c r="U3" s="67" t="s">
        <v>31</v>
      </c>
      <c r="V3" s="54" t="s">
        <v>32</v>
      </c>
      <c r="W3" s="54" t="s">
        <v>33</v>
      </c>
      <c r="X3" s="54" t="s">
        <v>34</v>
      </c>
      <c r="Y3" s="88" t="s">
        <v>15</v>
      </c>
      <c r="Z3" s="85" t="s">
        <v>35</v>
      </c>
      <c r="AA3" s="62" t="s">
        <v>36</v>
      </c>
      <c r="AB3" s="62" t="s">
        <v>37</v>
      </c>
      <c r="AC3" s="62" t="s">
        <v>38</v>
      </c>
      <c r="AD3" s="52" t="s">
        <v>15</v>
      </c>
    </row>
    <row r="4" spans="1:30" ht="39" thickBot="1">
      <c r="A4" s="80"/>
      <c r="B4" s="59"/>
      <c r="C4" s="65"/>
      <c r="D4" s="65"/>
      <c r="E4" s="82"/>
      <c r="F4" s="72"/>
      <c r="G4" s="63"/>
      <c r="H4" s="63"/>
      <c r="I4" s="8" t="s">
        <v>16</v>
      </c>
      <c r="J4" s="8" t="s">
        <v>17</v>
      </c>
      <c r="K4" s="8" t="s">
        <v>18</v>
      </c>
      <c r="L4" s="9" t="s">
        <v>19</v>
      </c>
      <c r="M4" s="66"/>
      <c r="N4" s="10" t="s">
        <v>23</v>
      </c>
      <c r="O4" s="11" t="s">
        <v>24</v>
      </c>
      <c r="P4" s="68"/>
      <c r="Q4" s="55"/>
      <c r="R4" s="55"/>
      <c r="S4" s="55" t="s">
        <v>20</v>
      </c>
      <c r="T4" s="55" t="s">
        <v>20</v>
      </c>
      <c r="U4" s="68"/>
      <c r="V4" s="55"/>
      <c r="W4" s="55"/>
      <c r="X4" s="55"/>
      <c r="Y4" s="89"/>
      <c r="Z4" s="86"/>
      <c r="AA4" s="63"/>
      <c r="AB4" s="87"/>
      <c r="AC4" s="87"/>
      <c r="AD4" s="53"/>
    </row>
    <row r="5" spans="1:30" ht="15.75" thickBot="1">
      <c r="A5" s="73">
        <v>1</v>
      </c>
      <c r="B5" s="75" t="s">
        <v>44</v>
      </c>
      <c r="C5" s="77">
        <v>1</v>
      </c>
      <c r="D5" s="38" t="s">
        <v>45</v>
      </c>
      <c r="E5" s="22">
        <v>0.6</v>
      </c>
      <c r="F5" s="23">
        <v>18</v>
      </c>
      <c r="G5" s="24">
        <v>41790</v>
      </c>
      <c r="H5" s="25"/>
      <c r="I5" s="20">
        <v>435381712762</v>
      </c>
      <c r="J5" s="20">
        <v>470168543070</v>
      </c>
      <c r="K5" s="20">
        <v>318604663766</v>
      </c>
      <c r="L5" s="20">
        <v>325630798857</v>
      </c>
      <c r="M5" s="12">
        <f>+J5-L5</f>
        <v>144537744213</v>
      </c>
      <c r="N5" s="20">
        <v>114241316989</v>
      </c>
      <c r="O5" s="20">
        <v>9677509260</v>
      </c>
      <c r="P5" s="13">
        <f>+I5/K5</f>
        <v>1.3665264896491509</v>
      </c>
      <c r="Q5" s="14">
        <f>+L5/J5</f>
        <v>0.69258312504441455</v>
      </c>
      <c r="R5" s="13">
        <f>+N5/O5</f>
        <v>11.804826419664929</v>
      </c>
      <c r="S5" s="18">
        <f>I5-K5</f>
        <v>116777048996</v>
      </c>
      <c r="T5" s="83">
        <f>+SUM(S5:S6)</f>
        <v>117530587805</v>
      </c>
      <c r="U5" s="34" t="str">
        <f>IF(P5&lt;Pliegos!$B$6,"NO","SI")</f>
        <v>SI</v>
      </c>
      <c r="V5" s="36" t="str">
        <f>IF(Q5&lt;=Pliegos!$B$7,"SI","NO")</f>
        <v>SI</v>
      </c>
      <c r="W5" s="32" t="str">
        <f>IF(O5=0,"SI",IF(R5&lt;Pliegos!$B$8,"NO","SI"))</f>
        <v>SI</v>
      </c>
      <c r="X5" s="60" t="str">
        <f>IF(AND(S5&gt;=VLOOKUP(C5,Pliegos!$A$3:$D$3,4,),Matriz!T5&gt;=VLOOKUP(C5,Pliegos!$A$3:$D$3,3,)),"SI","NO")</f>
        <v>SI</v>
      </c>
      <c r="Y5" s="56" t="str">
        <f>IF(ISERROR(SUM(U5:X6)),"ERROR",IF(COUNTIF(U5:X6,"NO")&gt;0,"NO HÁBIL","HÁBIL"))</f>
        <v>HÁBIL</v>
      </c>
      <c r="Z5" s="14">
        <f t="shared" ref="Z5:Z8" si="0">+N5/J5</f>
        <v>0.24297949889002129</v>
      </c>
      <c r="AA5" s="14">
        <f t="shared" ref="AA5:AA8" si="1">+N5/M5</f>
        <v>0.79039089485613345</v>
      </c>
      <c r="AB5" s="50" t="str">
        <f>IF(MAX(Z5:Z6)&gt;Pliegos!$B$9,"SI","NO")</f>
        <v>SI</v>
      </c>
      <c r="AC5" s="50" t="str">
        <f>IF(MAX(AA5:AA6)&gt;Pliegos!$B$10,"SI","NO")</f>
        <v>SI</v>
      </c>
      <c r="AD5" s="56" t="str">
        <f>IF(ISERROR(SUM(AB5:AC6)),"ERROR",IF(COUNTIF(AB5:AC6,"NO")&gt;0,"NO HÁBIL","HÁBIL"))</f>
        <v>HÁBIL</v>
      </c>
    </row>
    <row r="6" spans="1:30" ht="15.75" thickBot="1">
      <c r="A6" s="74"/>
      <c r="B6" s="76"/>
      <c r="C6" s="78"/>
      <c r="D6" s="26" t="s">
        <v>46</v>
      </c>
      <c r="E6" s="27">
        <v>0.4</v>
      </c>
      <c r="F6" s="28">
        <v>46</v>
      </c>
      <c r="G6" s="24">
        <v>41639</v>
      </c>
      <c r="H6" s="29"/>
      <c r="I6" s="21">
        <v>2507720886</v>
      </c>
      <c r="J6" s="21">
        <v>5365442151</v>
      </c>
      <c r="K6" s="21">
        <v>1754182077</v>
      </c>
      <c r="L6" s="21">
        <v>3749732992</v>
      </c>
      <c r="M6" s="19">
        <f t="shared" ref="M6:M8" si="2">+J6-L6</f>
        <v>1615709159</v>
      </c>
      <c r="N6" s="21">
        <v>965095956</v>
      </c>
      <c r="O6" s="21">
        <v>84166458</v>
      </c>
      <c r="P6" s="13">
        <f t="shared" ref="P6:P8" si="3">+I6/K6</f>
        <v>1.4295670437408077</v>
      </c>
      <c r="Q6" s="14">
        <f t="shared" ref="Q6:Q8" si="4">+L6/J6</f>
        <v>0.69886747195683263</v>
      </c>
      <c r="R6" s="15">
        <f t="shared" ref="R6" si="5">+N6/O6</f>
        <v>11.46651503381549</v>
      </c>
      <c r="S6" s="17">
        <f t="shared" ref="S6" si="6">I6-K6</f>
        <v>753538809</v>
      </c>
      <c r="T6" s="84"/>
      <c r="U6" s="35" t="str">
        <f>IF(P6&lt;Pliegos!$B$6,"NO","SI")</f>
        <v>SI</v>
      </c>
      <c r="V6" s="37" t="str">
        <f>IF(Q6&lt;=Pliegos!$B$7,"SI","NO")</f>
        <v>SI</v>
      </c>
      <c r="W6" s="31" t="str">
        <f>IF(O6=0,"SI",IF(R6&lt;Pliegos!$B$8,"NO","SI"))</f>
        <v>SI</v>
      </c>
      <c r="X6" s="61"/>
      <c r="Y6" s="57"/>
      <c r="Z6" s="16">
        <f t="shared" si="0"/>
        <v>0.17987258623599686</v>
      </c>
      <c r="AA6" s="16">
        <f t="shared" si="1"/>
        <v>0.59732034730639294</v>
      </c>
      <c r="AB6" s="51"/>
      <c r="AC6" s="51"/>
      <c r="AD6" s="57"/>
    </row>
    <row r="7" spans="1:30" ht="15.75" thickBot="1">
      <c r="A7" s="73">
        <v>2</v>
      </c>
      <c r="B7" s="75" t="s">
        <v>47</v>
      </c>
      <c r="C7" s="77">
        <v>1</v>
      </c>
      <c r="D7" s="38" t="s">
        <v>48</v>
      </c>
      <c r="E7" s="22">
        <v>0.51</v>
      </c>
      <c r="F7" s="23">
        <v>29</v>
      </c>
      <c r="G7" s="24">
        <v>41882</v>
      </c>
      <c r="H7" s="40"/>
      <c r="I7" s="20">
        <v>14727799349</v>
      </c>
      <c r="J7" s="20">
        <v>26804032587</v>
      </c>
      <c r="K7" s="20">
        <v>7964884838</v>
      </c>
      <c r="L7" s="20">
        <v>16403513443</v>
      </c>
      <c r="M7" s="12">
        <f t="shared" si="2"/>
        <v>10400519144</v>
      </c>
      <c r="N7" s="20">
        <v>1095934181</v>
      </c>
      <c r="O7" s="20">
        <v>392478859</v>
      </c>
      <c r="P7" s="13">
        <f t="shared" si="3"/>
        <v>1.849091311243388</v>
      </c>
      <c r="Q7" s="14">
        <f t="shared" si="4"/>
        <v>0.61197931280518336</v>
      </c>
      <c r="R7" s="13">
        <f>+N7/O7</f>
        <v>2.7923393983368667</v>
      </c>
      <c r="S7" s="18">
        <f>I7-K7</f>
        <v>6762914511</v>
      </c>
      <c r="T7" s="83">
        <f>+SUM(S7:S8)</f>
        <v>7174274047</v>
      </c>
      <c r="U7" s="34" t="str">
        <f>IF(P7&lt;Pliegos!$B$6,"NO","SI")</f>
        <v>SI</v>
      </c>
      <c r="V7" s="36" t="str">
        <f>IF(Q7&lt;=Pliegos!$B$7,"SI","NO")</f>
        <v>SI</v>
      </c>
      <c r="W7" s="30" t="str">
        <f>IF(O7=0,"SI",IF(R7&lt;Pliegos!$B$8,"NO","SI"))</f>
        <v>SI</v>
      </c>
      <c r="X7" s="60" t="str">
        <f>IF(AND(S7&gt;=VLOOKUP(C7,Pliegos!$A$3:$D$3,4,),Matriz!T7&gt;=VLOOKUP(C7,Pliegos!$A$3:$D$3,3,)),"SI","NO")</f>
        <v>SI</v>
      </c>
      <c r="Y7" s="56" t="str">
        <f>IF(ISERROR(SUM(U7:X8)),"ERROR",IF(COUNTIF(U7:X8,"NO")&gt;0,"NO HÁBIL","HÁBIL"))</f>
        <v>HÁBIL</v>
      </c>
      <c r="Z7" s="14">
        <f t="shared" si="0"/>
        <v>4.0886914214972633E-2</v>
      </c>
      <c r="AA7" s="14">
        <f t="shared" si="1"/>
        <v>0.10537302665629322</v>
      </c>
      <c r="AB7" s="90" t="str">
        <f>IF(MAX(Z7:Z8)&gt;Pliegos!$B$9,"SI","NO")</f>
        <v>SI</v>
      </c>
      <c r="AC7" s="90" t="str">
        <f>IF(MAX(AA7:AA8)&gt;Pliegos!$B$10,"SI","NO")</f>
        <v>SI</v>
      </c>
      <c r="AD7" s="56" t="str">
        <f>IF(ISERROR(SUM(AB7:AC8)),"ERROR",IF(COUNTIF(AB7:AC8,"NO")&gt;0,"NO HÁBIL","HÁBIL"))</f>
        <v>HÁBIL</v>
      </c>
    </row>
    <row r="8" spans="1:30" ht="15.75" thickBot="1">
      <c r="A8" s="74"/>
      <c r="B8" s="76"/>
      <c r="C8" s="78"/>
      <c r="D8" s="42" t="s">
        <v>49</v>
      </c>
      <c r="E8" s="43">
        <v>0.49</v>
      </c>
      <c r="F8" s="28">
        <v>90</v>
      </c>
      <c r="G8" s="44">
        <v>41639</v>
      </c>
      <c r="H8" s="41"/>
      <c r="I8" s="21">
        <v>723971518</v>
      </c>
      <c r="J8" s="21">
        <v>837019048</v>
      </c>
      <c r="K8" s="21">
        <v>312611982</v>
      </c>
      <c r="L8" s="21">
        <v>312611982</v>
      </c>
      <c r="M8" s="19">
        <f t="shared" si="2"/>
        <v>524407066</v>
      </c>
      <c r="N8" s="21">
        <v>521404226</v>
      </c>
      <c r="O8" s="21">
        <v>0</v>
      </c>
      <c r="P8" s="45">
        <f t="shared" si="3"/>
        <v>2.3158789799682085</v>
      </c>
      <c r="Q8" s="46">
        <f t="shared" si="4"/>
        <v>0.37348251840500529</v>
      </c>
      <c r="R8" s="15">
        <v>0</v>
      </c>
      <c r="S8" s="17">
        <f t="shared" ref="S8" si="7">I8-K8</f>
        <v>411359536</v>
      </c>
      <c r="T8" s="84"/>
      <c r="U8" s="35" t="str">
        <f>IF(P8&lt;Pliegos!$B$6,"NO","SI")</f>
        <v>SI</v>
      </c>
      <c r="V8" s="37" t="str">
        <f>IF(Q8&lt;=Pliegos!$B$7,"SI","NO")</f>
        <v>SI</v>
      </c>
      <c r="W8" s="31" t="str">
        <f>IF(O8=0,"SI",IF(R8&lt;Pliegos!$B$8,"NO","SI"))</f>
        <v>SI</v>
      </c>
      <c r="X8" s="61"/>
      <c r="Y8" s="57"/>
      <c r="Z8" s="16">
        <f t="shared" si="0"/>
        <v>0.62292994077716612</v>
      </c>
      <c r="AA8" s="16">
        <f t="shared" si="1"/>
        <v>0.99427383764504806</v>
      </c>
      <c r="AB8" s="51"/>
      <c r="AC8" s="51"/>
      <c r="AD8" s="57"/>
    </row>
    <row r="11" spans="1:30">
      <c r="B11" s="47" t="s">
        <v>50</v>
      </c>
      <c r="D11" s="47" t="s">
        <v>52</v>
      </c>
    </row>
    <row r="12" spans="1:30">
      <c r="B12" s="39" t="s">
        <v>51</v>
      </c>
      <c r="D12" s="39" t="s">
        <v>51</v>
      </c>
    </row>
  </sheetData>
  <mergeCells count="47">
    <mergeCell ref="AB7:AB8"/>
    <mergeCell ref="AC7:AC8"/>
    <mergeCell ref="AD7:AD8"/>
    <mergeCell ref="A3:A4"/>
    <mergeCell ref="E3:E4"/>
    <mergeCell ref="T7:T8"/>
    <mergeCell ref="Z3:Z4"/>
    <mergeCell ref="AA3:AA4"/>
    <mergeCell ref="Y3:Y4"/>
    <mergeCell ref="Y5:Y6"/>
    <mergeCell ref="T5:T6"/>
    <mergeCell ref="U3:U4"/>
    <mergeCell ref="X7:X8"/>
    <mergeCell ref="Y7:Y8"/>
    <mergeCell ref="A7:A8"/>
    <mergeCell ref="B7:B8"/>
    <mergeCell ref="C7:C8"/>
    <mergeCell ref="A5:A6"/>
    <mergeCell ref="B5:B6"/>
    <mergeCell ref="C5:C6"/>
    <mergeCell ref="B3:B4"/>
    <mergeCell ref="T3:T4"/>
    <mergeCell ref="X5:X6"/>
    <mergeCell ref="G3:G4"/>
    <mergeCell ref="C3:C4"/>
    <mergeCell ref="R3:R4"/>
    <mergeCell ref="S3:S4"/>
    <mergeCell ref="M3:M4"/>
    <mergeCell ref="D3:D4"/>
    <mergeCell ref="H3:H4"/>
    <mergeCell ref="Q3:Q4"/>
    <mergeCell ref="P3:P4"/>
    <mergeCell ref="I3:J3"/>
    <mergeCell ref="K3:L3"/>
    <mergeCell ref="F3:F4"/>
    <mergeCell ref="N3:O3"/>
    <mergeCell ref="Z2:AD2"/>
    <mergeCell ref="U2:Y2"/>
    <mergeCell ref="AB5:AB6"/>
    <mergeCell ref="AC5:AC6"/>
    <mergeCell ref="AD3:AD4"/>
    <mergeCell ref="X3:X4"/>
    <mergeCell ref="AD5:AD6"/>
    <mergeCell ref="V3:V4"/>
    <mergeCell ref="W3:W4"/>
    <mergeCell ref="AB3:AB4"/>
    <mergeCell ref="AC3:AC4"/>
  </mergeCells>
  <conditionalFormatting sqref="U6:U8 AB5:AC8">
    <cfRule type="containsText" dxfId="21" priority="950" operator="containsText" text="NO">
      <formula>NOT(ISERROR(SEARCH("NO",U5)))</formula>
    </cfRule>
    <cfRule type="containsText" dxfId="20" priority="951" operator="containsText" text="SI">
      <formula>NOT(ISERROR(SEARCH("SI",U5)))</formula>
    </cfRule>
  </conditionalFormatting>
  <conditionalFormatting sqref="V6:W8">
    <cfRule type="containsText" dxfId="19" priority="948" operator="containsText" text="SI">
      <formula>NOT(ISERROR(SEARCH("SI",V6)))</formula>
    </cfRule>
    <cfRule type="containsText" dxfId="18" priority="949" operator="containsText" text="NO">
      <formula>NOT(ISERROR(SEARCH("NO",V6)))</formula>
    </cfRule>
  </conditionalFormatting>
  <conditionalFormatting sqref="X5:X8">
    <cfRule type="containsText" dxfId="17" priority="940" operator="containsText" text="NO">
      <formula>NOT(ISERROR(SEARCH("NO",X5)))</formula>
    </cfRule>
    <cfRule type="cellIs" dxfId="16" priority="941" operator="equal">
      <formula>"SI"</formula>
    </cfRule>
  </conditionalFormatting>
  <conditionalFormatting sqref="Y5:Y8 AD5:AD8">
    <cfRule type="containsText" dxfId="15" priority="629" operator="containsText" text="ERROR">
      <formula>NOT(ISERROR(SEARCH("ERROR",Y5)))</formula>
    </cfRule>
    <cfRule type="containsText" dxfId="14" priority="938" operator="containsText" text="NO HÁBIL">
      <formula>NOT(ISERROR(SEARCH("NO HÁBIL",Y5)))</formula>
    </cfRule>
    <cfRule type="containsText" dxfId="13" priority="939" operator="containsText" text="HÁBIL">
      <formula>NOT(ISERROR(SEARCH("HÁBIL",Y5)))</formula>
    </cfRule>
  </conditionalFormatting>
  <conditionalFormatting sqref="W5">
    <cfRule type="containsText" dxfId="12" priority="163" operator="containsText" text="SI">
      <formula>NOT(ISERROR(SEARCH("SI",W5)))</formula>
    </cfRule>
    <cfRule type="containsText" dxfId="11" priority="164" operator="containsText" text="NO">
      <formula>NOT(ISERROR(SEARCH("NO",W5)))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2"/>
  <sheetViews>
    <sheetView showGridLines="0" workbookViewId="0">
      <selection activeCell="AD11" sqref="AD11"/>
    </sheetView>
  </sheetViews>
  <sheetFormatPr baseColWidth="10" defaultRowHeight="15" outlineLevelCol="1"/>
  <cols>
    <col min="1" max="1" width="4.42578125" bestFit="1" customWidth="1"/>
    <col min="2" max="2" width="26.42578125" style="39" customWidth="1"/>
    <col min="3" max="3" width="0.140625" customWidth="1"/>
    <col min="4" max="4" width="43.140625" customWidth="1"/>
    <col min="5" max="5" width="9.5703125" customWidth="1"/>
    <col min="6" max="6" width="0.140625" customWidth="1"/>
    <col min="7" max="7" width="8.140625" hidden="1" customWidth="1"/>
    <col min="8" max="10" width="12.5703125" hidden="1" customWidth="1"/>
    <col min="11" max="12" width="12.28515625" hidden="1" customWidth="1"/>
    <col min="13" max="13" width="12.5703125" hidden="1" customWidth="1"/>
    <col min="14" max="14" width="11.7109375" hidden="1" customWidth="1"/>
    <col min="15" max="15" width="10.7109375" hidden="1" customWidth="1" outlineLevel="1"/>
    <col min="16" max="16" width="14.5703125" hidden="1" customWidth="1" outlineLevel="1"/>
    <col min="17" max="17" width="10.7109375" hidden="1" customWidth="1" outlineLevel="1"/>
    <col min="18" max="19" width="13.140625" hidden="1" customWidth="1" outlineLevel="1"/>
    <col min="20" max="20" width="14" hidden="1" customWidth="1" outlineLevel="1" collapsed="1"/>
    <col min="21" max="21" width="14.85546875" hidden="1" customWidth="1" outlineLevel="1"/>
    <col min="22" max="23" width="11.7109375" hidden="1" customWidth="1" outlineLevel="1"/>
    <col min="24" max="24" width="11.7109375" customWidth="1" collapsed="1"/>
    <col min="25" max="26" width="13" hidden="1" customWidth="1" outlineLevel="1"/>
    <col min="27" max="28" width="8.42578125" hidden="1" customWidth="1" outlineLevel="1"/>
    <col min="29" max="29" width="0.140625" customWidth="1" collapsed="1"/>
    <col min="30" max="30" width="14.85546875" customWidth="1"/>
  </cols>
  <sheetData>
    <row r="1" spans="1:30">
      <c r="B1" s="48" t="s">
        <v>53</v>
      </c>
    </row>
    <row r="2" spans="1:30" ht="52.5" customHeight="1" thickBot="1">
      <c r="U2" s="49" t="s">
        <v>42</v>
      </c>
      <c r="V2" s="49"/>
      <c r="W2" s="49"/>
      <c r="X2" s="49"/>
      <c r="Y2" s="49"/>
      <c r="Z2" s="49" t="s">
        <v>43</v>
      </c>
      <c r="AA2" s="49"/>
      <c r="AB2" s="49"/>
      <c r="AC2" s="49"/>
      <c r="AD2" s="49"/>
    </row>
    <row r="3" spans="1:30" ht="15" customHeight="1">
      <c r="A3" s="79" t="s">
        <v>7</v>
      </c>
      <c r="B3" s="58" t="s">
        <v>8</v>
      </c>
      <c r="C3" s="64" t="s">
        <v>21</v>
      </c>
      <c r="D3" s="64" t="s">
        <v>9</v>
      </c>
      <c r="E3" s="81" t="s">
        <v>10</v>
      </c>
      <c r="F3" s="71" t="s">
        <v>22</v>
      </c>
      <c r="G3" s="62" t="s">
        <v>11</v>
      </c>
      <c r="H3" s="62" t="s">
        <v>12</v>
      </c>
      <c r="I3" s="69" t="s">
        <v>13</v>
      </c>
      <c r="J3" s="70"/>
      <c r="K3" s="69" t="s">
        <v>14</v>
      </c>
      <c r="L3" s="69"/>
      <c r="M3" s="64" t="s">
        <v>25</v>
      </c>
      <c r="N3" s="69" t="s">
        <v>41</v>
      </c>
      <c r="O3" s="69"/>
      <c r="P3" s="67" t="s">
        <v>26</v>
      </c>
      <c r="Q3" s="54" t="s">
        <v>27</v>
      </c>
      <c r="R3" s="54" t="s">
        <v>28</v>
      </c>
      <c r="S3" s="54" t="s">
        <v>29</v>
      </c>
      <c r="T3" s="54" t="s">
        <v>30</v>
      </c>
      <c r="U3" s="67" t="s">
        <v>31</v>
      </c>
      <c r="V3" s="54" t="s">
        <v>32</v>
      </c>
      <c r="W3" s="54" t="s">
        <v>33</v>
      </c>
      <c r="X3" s="52" t="s">
        <v>15</v>
      </c>
      <c r="Y3" s="88" t="s">
        <v>15</v>
      </c>
      <c r="Z3" s="85" t="s">
        <v>35</v>
      </c>
      <c r="AA3" s="62" t="s">
        <v>36</v>
      </c>
      <c r="AB3" s="62" t="s">
        <v>37</v>
      </c>
      <c r="AC3" s="62" t="s">
        <v>38</v>
      </c>
      <c r="AD3" s="52" t="s">
        <v>15</v>
      </c>
    </row>
    <row r="4" spans="1:30" ht="39" thickBot="1">
      <c r="A4" s="80"/>
      <c r="B4" s="59"/>
      <c r="C4" s="65"/>
      <c r="D4" s="65"/>
      <c r="E4" s="82"/>
      <c r="F4" s="72"/>
      <c r="G4" s="63"/>
      <c r="H4" s="63"/>
      <c r="I4" s="10" t="s">
        <v>16</v>
      </c>
      <c r="J4" s="10" t="s">
        <v>17</v>
      </c>
      <c r="K4" s="10" t="s">
        <v>18</v>
      </c>
      <c r="L4" s="11" t="s">
        <v>19</v>
      </c>
      <c r="M4" s="66"/>
      <c r="N4" s="10" t="s">
        <v>23</v>
      </c>
      <c r="O4" s="11" t="s">
        <v>24</v>
      </c>
      <c r="P4" s="68"/>
      <c r="Q4" s="55"/>
      <c r="R4" s="55"/>
      <c r="S4" s="55" t="s">
        <v>20</v>
      </c>
      <c r="T4" s="55" t="s">
        <v>20</v>
      </c>
      <c r="U4" s="68"/>
      <c r="V4" s="55"/>
      <c r="W4" s="55"/>
      <c r="X4" s="53"/>
      <c r="Y4" s="89"/>
      <c r="Z4" s="86"/>
      <c r="AA4" s="63"/>
      <c r="AB4" s="87"/>
      <c r="AC4" s="87"/>
      <c r="AD4" s="53"/>
    </row>
    <row r="5" spans="1:30" ht="15.75" thickBot="1">
      <c r="A5" s="73">
        <v>1</v>
      </c>
      <c r="B5" s="75" t="s">
        <v>44</v>
      </c>
      <c r="C5" s="77">
        <v>1</v>
      </c>
      <c r="D5" s="38" t="s">
        <v>45</v>
      </c>
      <c r="E5" s="22">
        <v>0.6</v>
      </c>
      <c r="F5" s="23">
        <v>18</v>
      </c>
      <c r="G5" s="24">
        <v>41790</v>
      </c>
      <c r="H5" s="40"/>
      <c r="I5" s="20">
        <v>435381712762</v>
      </c>
      <c r="J5" s="20">
        <v>470168543070</v>
      </c>
      <c r="K5" s="20">
        <v>318604663766</v>
      </c>
      <c r="L5" s="20">
        <v>325630798857</v>
      </c>
      <c r="M5" s="12">
        <f>+J5-L5</f>
        <v>144537744213</v>
      </c>
      <c r="N5" s="20">
        <v>114241316989</v>
      </c>
      <c r="O5" s="20">
        <v>9677509260</v>
      </c>
      <c r="P5" s="13">
        <f>+I5/K5</f>
        <v>1.3665264896491509</v>
      </c>
      <c r="Q5" s="14">
        <f>+L5/J5</f>
        <v>0.69258312504441455</v>
      </c>
      <c r="R5" s="13">
        <f>+N5/O5</f>
        <v>11.804826419664929</v>
      </c>
      <c r="S5" s="18">
        <f>I5-K5</f>
        <v>116777048996</v>
      </c>
      <c r="T5" s="83">
        <f>+SUM(S5:S6)</f>
        <v>117530587805</v>
      </c>
      <c r="U5" s="34" t="str">
        <f>IF(P5&lt;Pliegos!$B$6,"NO","SI")</f>
        <v>SI</v>
      </c>
      <c r="V5" s="36" t="str">
        <f>IF(Q5&lt;=Pliegos!$B$7,"SI","NO")</f>
        <v>SI</v>
      </c>
      <c r="W5" s="32" t="str">
        <f>IF(O5=0,"SI",IF(R5&lt;Pliegos!$B$8,"NO","SI"))</f>
        <v>SI</v>
      </c>
      <c r="X5" s="60" t="s">
        <v>54</v>
      </c>
      <c r="Y5" s="56" t="str">
        <f>IF(ISERROR(SUM(U5:X6)),"ERROR",IF(COUNTIF(U5:X6,"NO")&gt;0,"NO HÁBIL","HÁBIL"))</f>
        <v>HÁBIL</v>
      </c>
      <c r="Z5" s="14">
        <f t="shared" ref="Z5:Z8" si="0">+N5/J5</f>
        <v>0.24297949889002129</v>
      </c>
      <c r="AA5" s="14">
        <f t="shared" ref="AA5:AA8" si="1">+N5/M5</f>
        <v>0.79039089485613345</v>
      </c>
      <c r="AB5" s="50" t="str">
        <f>IF(MAX(Z5:Z6)&gt;Pliegos!$B$9,"SI","NO")</f>
        <v>SI</v>
      </c>
      <c r="AC5" s="50" t="str">
        <f>IF(MAX(AA5:AA6)&gt;Pliegos!$B$10,"SI","NO")</f>
        <v>SI</v>
      </c>
      <c r="AD5" s="56" t="str">
        <f>IF(ISERROR(SUM(AB5:AC6)),"ERROR",IF(COUNTIF(AB5:AC6,"NO")&gt;0,"NO HÁBIL","HÁBIL"))</f>
        <v>HÁBIL</v>
      </c>
    </row>
    <row r="6" spans="1:30" ht="15.75" thickBot="1">
      <c r="A6" s="74"/>
      <c r="B6" s="76"/>
      <c r="C6" s="78"/>
      <c r="D6" s="26" t="s">
        <v>46</v>
      </c>
      <c r="E6" s="27">
        <v>0.4</v>
      </c>
      <c r="F6" s="28">
        <v>46</v>
      </c>
      <c r="G6" s="24">
        <v>41639</v>
      </c>
      <c r="H6" s="41"/>
      <c r="I6" s="21">
        <v>2507720886</v>
      </c>
      <c r="J6" s="21">
        <v>5365442151</v>
      </c>
      <c r="K6" s="21">
        <v>1754182077</v>
      </c>
      <c r="L6" s="21">
        <v>3749732992</v>
      </c>
      <c r="M6" s="19">
        <f t="shared" ref="M6:M8" si="2">+J6-L6</f>
        <v>1615709159</v>
      </c>
      <c r="N6" s="21">
        <v>965095956</v>
      </c>
      <c r="O6" s="21">
        <v>84166458</v>
      </c>
      <c r="P6" s="13">
        <f t="shared" ref="P6:P8" si="3">+I6/K6</f>
        <v>1.4295670437408077</v>
      </c>
      <c r="Q6" s="14">
        <f t="shared" ref="Q6:Q8" si="4">+L6/J6</f>
        <v>0.69886747195683263</v>
      </c>
      <c r="R6" s="15">
        <f t="shared" ref="R6" si="5">+N6/O6</f>
        <v>11.46651503381549</v>
      </c>
      <c r="S6" s="17">
        <f t="shared" ref="S6" si="6">I6-K6</f>
        <v>753538809</v>
      </c>
      <c r="T6" s="84"/>
      <c r="U6" s="35" t="str">
        <f>IF(P6&lt;Pliegos!$B$6,"NO","SI")</f>
        <v>SI</v>
      </c>
      <c r="V6" s="37" t="str">
        <f>IF(Q6&lt;=Pliegos!$B$7,"SI","NO")</f>
        <v>SI</v>
      </c>
      <c r="W6" s="31" t="str">
        <f>IF(O6=0,"SI",IF(R6&lt;Pliegos!$B$8,"NO","SI"))</f>
        <v>SI</v>
      </c>
      <c r="X6" s="61"/>
      <c r="Y6" s="57"/>
      <c r="Z6" s="16">
        <f t="shared" si="0"/>
        <v>0.17987258623599686</v>
      </c>
      <c r="AA6" s="16">
        <f t="shared" si="1"/>
        <v>0.59732034730639294</v>
      </c>
      <c r="AB6" s="51"/>
      <c r="AC6" s="51"/>
      <c r="AD6" s="57"/>
    </row>
    <row r="7" spans="1:30" ht="15.75" thickBot="1">
      <c r="A7" s="73">
        <v>2</v>
      </c>
      <c r="B7" s="75" t="s">
        <v>47</v>
      </c>
      <c r="C7" s="77">
        <v>1</v>
      </c>
      <c r="D7" s="38" t="s">
        <v>48</v>
      </c>
      <c r="E7" s="22">
        <v>0.51</v>
      </c>
      <c r="F7" s="23">
        <v>29</v>
      </c>
      <c r="G7" s="24">
        <v>41882</v>
      </c>
      <c r="H7" s="40"/>
      <c r="I7" s="20">
        <v>14727799349</v>
      </c>
      <c r="J7" s="20">
        <v>26804032587</v>
      </c>
      <c r="K7" s="20">
        <v>7964884838</v>
      </c>
      <c r="L7" s="20">
        <v>16403513443</v>
      </c>
      <c r="M7" s="12">
        <f t="shared" si="2"/>
        <v>10400519144</v>
      </c>
      <c r="N7" s="20">
        <v>1095934181</v>
      </c>
      <c r="O7" s="20">
        <v>392478859</v>
      </c>
      <c r="P7" s="13">
        <f t="shared" si="3"/>
        <v>1.849091311243388</v>
      </c>
      <c r="Q7" s="14">
        <f t="shared" si="4"/>
        <v>0.61197931280518336</v>
      </c>
      <c r="R7" s="13">
        <f>+N7/O7</f>
        <v>2.7923393983368667</v>
      </c>
      <c r="S7" s="18">
        <f>I7-K7</f>
        <v>6762914511</v>
      </c>
      <c r="T7" s="83">
        <f>+SUM(S7:S8)</f>
        <v>7174274047</v>
      </c>
      <c r="U7" s="34" t="str">
        <f>IF(P7&lt;Pliegos!$B$6,"NO","SI")</f>
        <v>SI</v>
      </c>
      <c r="V7" s="36" t="str">
        <f>IF(Q7&lt;=Pliegos!$B$7,"SI","NO")</f>
        <v>SI</v>
      </c>
      <c r="W7" s="30" t="str">
        <f>IF(O7=0,"SI",IF(R7&lt;Pliegos!$B$8,"NO","SI"))</f>
        <v>SI</v>
      </c>
      <c r="X7" s="60" t="s">
        <v>54</v>
      </c>
      <c r="Y7" s="56" t="str">
        <f>IF(ISERROR(SUM(U7:X8)),"ERROR",IF(COUNTIF(U7:X8,"NO")&gt;0,"NO HÁBIL","HÁBIL"))</f>
        <v>HÁBIL</v>
      </c>
      <c r="Z7" s="14">
        <f t="shared" si="0"/>
        <v>4.0886914214972633E-2</v>
      </c>
      <c r="AA7" s="14">
        <f t="shared" si="1"/>
        <v>0.10537302665629322</v>
      </c>
      <c r="AB7" s="90" t="str">
        <f>IF(MAX(Z7:Z8)&gt;Pliegos!$B$9,"SI","NO")</f>
        <v>SI</v>
      </c>
      <c r="AC7" s="90" t="str">
        <f>IF(MAX(AA7:AA8)&gt;Pliegos!$B$10,"SI","NO")</f>
        <v>SI</v>
      </c>
      <c r="AD7" s="56" t="str">
        <f>IF(ISERROR(SUM(AB7:AC8)),"ERROR",IF(COUNTIF(AB7:AC8,"NO")&gt;0,"NO HÁBIL","HÁBIL"))</f>
        <v>HÁBIL</v>
      </c>
    </row>
    <row r="8" spans="1:30" ht="15.75" thickBot="1">
      <c r="A8" s="74"/>
      <c r="B8" s="76"/>
      <c r="C8" s="78"/>
      <c r="D8" s="42" t="s">
        <v>49</v>
      </c>
      <c r="E8" s="43">
        <v>0.49</v>
      </c>
      <c r="F8" s="28">
        <v>90</v>
      </c>
      <c r="G8" s="44">
        <v>41639</v>
      </c>
      <c r="H8" s="41"/>
      <c r="I8" s="21">
        <v>723971518</v>
      </c>
      <c r="J8" s="21">
        <v>837019048</v>
      </c>
      <c r="K8" s="21">
        <v>312611982</v>
      </c>
      <c r="L8" s="21">
        <v>312611982</v>
      </c>
      <c r="M8" s="19">
        <f t="shared" si="2"/>
        <v>524407066</v>
      </c>
      <c r="N8" s="21">
        <v>521404226</v>
      </c>
      <c r="O8" s="21">
        <v>0</v>
      </c>
      <c r="P8" s="45">
        <f t="shared" si="3"/>
        <v>2.3158789799682085</v>
      </c>
      <c r="Q8" s="46">
        <f t="shared" si="4"/>
        <v>0.37348251840500529</v>
      </c>
      <c r="R8" s="15">
        <v>0</v>
      </c>
      <c r="S8" s="17">
        <f t="shared" ref="S8" si="7">I8-K8</f>
        <v>411359536</v>
      </c>
      <c r="T8" s="84"/>
      <c r="U8" s="35" t="str">
        <f>IF(P8&lt;Pliegos!$B$6,"NO","SI")</f>
        <v>SI</v>
      </c>
      <c r="V8" s="37" t="str">
        <f>IF(Q8&lt;=Pliegos!$B$7,"SI","NO")</f>
        <v>SI</v>
      </c>
      <c r="W8" s="31" t="str">
        <f>IF(O8=0,"SI",IF(R8&lt;Pliegos!$B$8,"NO","SI"))</f>
        <v>SI</v>
      </c>
      <c r="X8" s="61"/>
      <c r="Y8" s="57"/>
      <c r="Z8" s="16">
        <f t="shared" si="0"/>
        <v>0.62292994077716612</v>
      </c>
      <c r="AA8" s="16">
        <f t="shared" si="1"/>
        <v>0.99427383764504806</v>
      </c>
      <c r="AB8" s="51"/>
      <c r="AC8" s="51"/>
      <c r="AD8" s="57"/>
    </row>
    <row r="11" spans="1:30">
      <c r="B11" s="47" t="s">
        <v>50</v>
      </c>
      <c r="D11" s="47" t="s">
        <v>52</v>
      </c>
    </row>
    <row r="12" spans="1:30">
      <c r="B12" s="39" t="s">
        <v>51</v>
      </c>
      <c r="D12" s="39" t="s">
        <v>51</v>
      </c>
    </row>
  </sheetData>
  <mergeCells count="47">
    <mergeCell ref="M3:M4"/>
    <mergeCell ref="U2:Y2"/>
    <mergeCell ref="Z2:AD2"/>
    <mergeCell ref="A3:A4"/>
    <mergeCell ref="B3:B4"/>
    <mergeCell ref="C3:C4"/>
    <mergeCell ref="D3:D4"/>
    <mergeCell ref="E3:E4"/>
    <mergeCell ref="AA3:AA4"/>
    <mergeCell ref="AB3:AB4"/>
    <mergeCell ref="Q3:Q4"/>
    <mergeCell ref="R3:R4"/>
    <mergeCell ref="S3:S4"/>
    <mergeCell ref="T3:T4"/>
    <mergeCell ref="N3:O3"/>
    <mergeCell ref="P3:P4"/>
    <mergeCell ref="F3:F4"/>
    <mergeCell ref="G3:G4"/>
    <mergeCell ref="H3:H4"/>
    <mergeCell ref="I3:J3"/>
    <mergeCell ref="K3:L3"/>
    <mergeCell ref="AC3:AC4"/>
    <mergeCell ref="AD3:AD4"/>
    <mergeCell ref="A5:A6"/>
    <mergeCell ref="B5:B6"/>
    <mergeCell ref="C5:C6"/>
    <mergeCell ref="T5:T6"/>
    <mergeCell ref="X5:X6"/>
    <mergeCell ref="Y5:Y6"/>
    <mergeCell ref="AB5:AB6"/>
    <mergeCell ref="AC5:AC6"/>
    <mergeCell ref="U3:U4"/>
    <mergeCell ref="V3:V4"/>
    <mergeCell ref="W3:W4"/>
    <mergeCell ref="X3:X4"/>
    <mergeCell ref="Y3:Y4"/>
    <mergeCell ref="Z3:Z4"/>
    <mergeCell ref="AD5:AD6"/>
    <mergeCell ref="A7:A8"/>
    <mergeCell ref="B7:B8"/>
    <mergeCell ref="C7:C8"/>
    <mergeCell ref="T7:T8"/>
    <mergeCell ref="X7:X8"/>
    <mergeCell ref="Y7:Y8"/>
    <mergeCell ref="AB7:AB8"/>
    <mergeCell ref="AC7:AC8"/>
    <mergeCell ref="AD7:AD8"/>
  </mergeCells>
  <conditionalFormatting sqref="U6:U8 AB5:AC8">
    <cfRule type="containsText" dxfId="10" priority="10" operator="containsText" text="NO">
      <formula>NOT(ISERROR(SEARCH("NO",U5)))</formula>
    </cfRule>
    <cfRule type="containsText" dxfId="9" priority="11" operator="containsText" text="SI">
      <formula>NOT(ISERROR(SEARCH("SI",U5)))</formula>
    </cfRule>
  </conditionalFormatting>
  <conditionalFormatting sqref="V6:W8">
    <cfRule type="containsText" dxfId="8" priority="8" operator="containsText" text="SI">
      <formula>NOT(ISERROR(SEARCH("SI",V6)))</formula>
    </cfRule>
    <cfRule type="containsText" dxfId="7" priority="9" operator="containsText" text="NO">
      <formula>NOT(ISERROR(SEARCH("NO",V6)))</formula>
    </cfRule>
  </conditionalFormatting>
  <conditionalFormatting sqref="X5:X8">
    <cfRule type="containsText" dxfId="6" priority="6" operator="containsText" text="NO">
      <formula>NOT(ISERROR(SEARCH("NO",X5)))</formula>
    </cfRule>
    <cfRule type="cellIs" dxfId="5" priority="7" operator="equal">
      <formula>"SI"</formula>
    </cfRule>
  </conditionalFormatting>
  <conditionalFormatting sqref="Y5:Y8 AD5:AD8">
    <cfRule type="containsText" dxfId="4" priority="3" operator="containsText" text="ERROR">
      <formula>NOT(ISERROR(SEARCH("ERROR",Y5)))</formula>
    </cfRule>
    <cfRule type="containsText" dxfId="3" priority="4" operator="containsText" text="NO HÁBIL">
      <formula>NOT(ISERROR(SEARCH("NO HÁBIL",Y5)))</formula>
    </cfRule>
    <cfRule type="containsText" dxfId="2" priority="5" operator="containsText" text="HÁBIL">
      <formula>NOT(ISERROR(SEARCH("HÁBIL",Y5)))</formula>
    </cfRule>
  </conditionalFormatting>
  <conditionalFormatting sqref="W5">
    <cfRule type="containsText" dxfId="1" priority="1" operator="containsText" text="SI">
      <formula>NOT(ISERROR(SEARCH("SI",W5)))</formula>
    </cfRule>
    <cfRule type="containsText" dxfId="0" priority="2" operator="containsText" text="NO">
      <formula>NOT(ISERROR(SEARCH("NO",W5)))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Pliegos</vt:lpstr>
      <vt:lpstr>Matriz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Valencia Barrera</dc:creator>
  <cp:lastModifiedBy>gvelez</cp:lastModifiedBy>
  <dcterms:created xsi:type="dcterms:W3CDTF">2014-05-27T20:50:42Z</dcterms:created>
  <dcterms:modified xsi:type="dcterms:W3CDTF">2015-04-13T17:04:47Z</dcterms:modified>
</cp:coreProperties>
</file>