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7400" windowHeight="4350" activeTab="3"/>
  </bookViews>
  <sheets>
    <sheet name="DIRECTOR" sheetId="2" r:id="rId1"/>
    <sheet name="SUB TECNICO" sheetId="4" r:id="rId2"/>
    <sheet name="ESPECIALISTA JURIDICO" sheetId="5" r:id="rId3"/>
    <sheet name="ESPECIALISTA FINANCIERO" sheetId="6" r:id="rId4"/>
    <sheet name="Hoja3" sheetId="3" r:id="rId5"/>
  </sheets>
  <definedNames>
    <definedName name="_xlnm.Print_Area" localSheetId="0">DIRECTOR!$A$1:$K$46</definedName>
    <definedName name="_xlnm.Print_Area" localSheetId="3">'ESPECIALISTA FINANCIERO'!$A$1:$L$49</definedName>
    <definedName name="_xlnm.Print_Area" localSheetId="2">'ESPECIALISTA JURIDICO'!$A$1:$K$47</definedName>
    <definedName name="_xlnm.Print_Area" localSheetId="1">'SUB TECNICO'!$A$1:$L$44</definedName>
    <definedName name="POSGRADO">Hoja3!$C$2:$C$5</definedName>
    <definedName name="VALE">Hoja3!$B$2:$B$3</definedName>
  </definedNames>
  <calcPr calcId="124519"/>
</workbook>
</file>

<file path=xl/calcChain.xml><?xml version="1.0" encoding="utf-8"?>
<calcChain xmlns="http://schemas.openxmlformats.org/spreadsheetml/2006/main">
  <c r="J40" i="5"/>
  <c r="D45" s="1"/>
  <c r="D43"/>
  <c r="I38"/>
  <c r="I37"/>
  <c r="I36"/>
  <c r="I35"/>
  <c r="I34"/>
  <c r="I33"/>
  <c r="I32"/>
  <c r="I36" i="4"/>
  <c r="I35"/>
  <c r="I34"/>
  <c r="I33"/>
  <c r="I32"/>
  <c r="I31"/>
  <c r="I30"/>
  <c r="G22" i="2"/>
  <c r="K22" s="1"/>
  <c r="G14"/>
  <c r="H14"/>
  <c r="D42" s="1"/>
  <c r="F16"/>
  <c r="G16" s="1"/>
  <c r="J22" l="1"/>
  <c r="G22" i="4"/>
  <c r="I36" i="2"/>
  <c r="J36" s="1"/>
  <c r="I35"/>
  <c r="I34"/>
  <c r="J34" s="1"/>
  <c r="I33"/>
  <c r="I32"/>
  <c r="J32" s="1"/>
  <c r="I31"/>
  <c r="G14" i="4"/>
  <c r="H14"/>
  <c r="D40" s="1"/>
  <c r="J37"/>
  <c r="D42" s="1"/>
  <c r="G20" i="6"/>
  <c r="H20"/>
  <c r="G28"/>
  <c r="I36"/>
  <c r="J36" s="1"/>
  <c r="I37"/>
  <c r="J37" s="1"/>
  <c r="I38"/>
  <c r="J38" s="1"/>
  <c r="I39"/>
  <c r="J39" s="1"/>
  <c r="I40"/>
  <c r="J40" s="1"/>
  <c r="I41"/>
  <c r="J41" s="1"/>
  <c r="F22"/>
  <c r="G22" s="1"/>
  <c r="I39" i="5"/>
  <c r="H16"/>
  <c r="G24"/>
  <c r="G16"/>
  <c r="F18"/>
  <c r="G18" s="1"/>
  <c r="F16" i="4"/>
  <c r="G16" s="1"/>
  <c r="I30" i="2"/>
  <c r="J30" s="1"/>
  <c r="J31"/>
  <c r="J33"/>
  <c r="J35"/>
  <c r="I37"/>
  <c r="J37" s="1"/>
  <c r="I38"/>
  <c r="J38" s="1"/>
  <c r="J42" i="6" l="1"/>
  <c r="D47" s="1"/>
  <c r="J29"/>
  <c r="K28"/>
  <c r="K24" i="5"/>
  <c r="K25" s="1"/>
  <c r="K22" i="4"/>
  <c r="J22"/>
  <c r="J23" s="1"/>
  <c r="J39" i="2"/>
  <c r="D44" s="1"/>
  <c r="J24" i="5"/>
  <c r="J25" s="1"/>
  <c r="K23" i="2"/>
  <c r="J23"/>
  <c r="L23" i="4"/>
  <c r="K29" i="6" l="1"/>
  <c r="J30" s="1"/>
  <c r="D46" s="1"/>
  <c r="D48" s="1"/>
  <c r="D49" s="1"/>
  <c r="E45" s="1"/>
  <c r="J26" i="5"/>
  <c r="D44" s="1"/>
  <c r="D46" s="1"/>
  <c r="D47" s="1"/>
  <c r="J24" i="2"/>
  <c r="D43" s="1"/>
  <c r="D45" s="1"/>
  <c r="D46" s="1"/>
  <c r="E42" s="1"/>
  <c r="J24" i="4"/>
  <c r="D41" l="1"/>
  <c r="D43" s="1"/>
  <c r="D44" s="1"/>
  <c r="E40" s="1"/>
</calcChain>
</file>

<file path=xl/sharedStrings.xml><?xml version="1.0" encoding="utf-8"?>
<sst xmlns="http://schemas.openxmlformats.org/spreadsheetml/2006/main" count="457" uniqueCount="148">
  <si>
    <t>DIRECTOR</t>
  </si>
  <si>
    <t>PREGRADO</t>
  </si>
  <si>
    <t xml:space="preserve"> VALE  SI/NO</t>
  </si>
  <si>
    <t>No. DE</t>
  </si>
  <si>
    <t>ESTABLECIMIENTO</t>
  </si>
  <si>
    <t>TITULO</t>
  </si>
  <si>
    <t>FECHA DE GRADO</t>
  </si>
  <si>
    <r>
      <t>DOCUMENTO PROFESIONAL</t>
    </r>
    <r>
      <rPr>
        <b/>
        <vertAlign val="superscript"/>
        <sz val="8"/>
        <rFont val="Arial"/>
        <family val="2"/>
      </rPr>
      <t>(1)</t>
    </r>
  </si>
  <si>
    <t>ORDEN</t>
  </si>
  <si>
    <t>EDUCATIVO</t>
  </si>
  <si>
    <t>OBTENIDO</t>
  </si>
  <si>
    <t>(mes - año)</t>
  </si>
  <si>
    <t>No.</t>
  </si>
  <si>
    <t>Fecha</t>
  </si>
  <si>
    <t>POSTGRADOS</t>
  </si>
  <si>
    <t>TÍTULO OBTENIDO</t>
  </si>
  <si>
    <t>TIEMPO DE DEDICACIÓN</t>
  </si>
  <si>
    <t>(Especialización, Maestría o Doctorado)</t>
  </si>
  <si>
    <t>Completo</t>
  </si>
  <si>
    <t>Parcial</t>
  </si>
  <si>
    <t>Experiencia General (Min 120 meses)</t>
  </si>
  <si>
    <t>Cierre:</t>
  </si>
  <si>
    <t>No. DE ORDEN</t>
  </si>
  <si>
    <t>RAZÓN SOCIAL DE LA ENTIDAD OFICIAL</t>
  </si>
  <si>
    <t>CARGO DESEMPEÑADO</t>
  </si>
  <si>
    <t>DESCRIPCIÓN DE LAS FUNCIONES REALIZADAS</t>
  </si>
  <si>
    <t>PERÍODO LABORADO</t>
  </si>
  <si>
    <t>VALIDAS 
SI/NO</t>
  </si>
  <si>
    <t>INICIA 
(mes - dia - año)</t>
  </si>
  <si>
    <t>TERMINA  
(mes -dia - año)</t>
  </si>
  <si>
    <t>DURACIÓN (meses)</t>
  </si>
  <si>
    <t>SI</t>
  </si>
  <si>
    <t>NO</t>
  </si>
  <si>
    <t>EXPERIENCIA ESPECÍFICA EN LA EMPRESA PRIVADA (relacionar en orden cronológico)</t>
  </si>
  <si>
    <t>RAZÓN SOCIAL (1)</t>
  </si>
  <si>
    <t>PROYECTO (2)</t>
  </si>
  <si>
    <t>ENTIDAD CONTRATANTE</t>
  </si>
  <si>
    <r>
      <t xml:space="preserve">DURACIÓN </t>
    </r>
    <r>
      <rPr>
        <b/>
        <vertAlign val="superscript"/>
        <sz val="8"/>
        <rFont val="Arial"/>
        <family val="2"/>
      </rPr>
      <t>(3)</t>
    </r>
  </si>
  <si>
    <t>DESCRIPCIÓN DEL TRABAJO POR EL PROFESIONAL</t>
  </si>
  <si>
    <t>INICIA 
(mes - día - año)</t>
  </si>
  <si>
    <t>TERMINA  
(mes - día - año)</t>
  </si>
  <si>
    <t>RESUMEN EXPERIENCIA ESPECIFICA</t>
  </si>
  <si>
    <t>Entidades Oficiales</t>
  </si>
  <si>
    <t>Empresa Privada</t>
  </si>
  <si>
    <t>PUNTAJE</t>
  </si>
  <si>
    <t>PUNTAJE TOTAL</t>
  </si>
  <si>
    <t>FORMACION ACADEMICA Y ESPECIALIZACIONES</t>
  </si>
  <si>
    <t>EXPERIENCIA ESPECÍFICA COMO FUNCIONARIO EN ENTIDADES ESTATALES O MULTILATERALES</t>
  </si>
  <si>
    <t>SUBTOTAL VÁLIDAS</t>
  </si>
  <si>
    <t xml:space="preserve">EXPERIENCIA ESPECIFICA </t>
  </si>
  <si>
    <t>CERTIFICACIONES VÁLIDAS</t>
  </si>
  <si>
    <t>TOTAL CERTIFICACIONES VÁLIDAS</t>
  </si>
  <si>
    <t>TABLA DE PUNTAJE</t>
  </si>
  <si>
    <t>NRO CONTRATOS ACREDITADOS</t>
  </si>
  <si>
    <t>OBSERVACIONES</t>
  </si>
  <si>
    <t>Proyectos válidos como formación académica adicional</t>
  </si>
  <si>
    <t>Certificación contiene los proyectos específicos 
SI / NO</t>
  </si>
  <si>
    <t>Proyectos válidos por 18 meses continuos</t>
  </si>
  <si>
    <t>PROYECTOS VÁLIDOS</t>
  </si>
  <si>
    <t>TOTAL PROYECTOS VÁLIDOS</t>
  </si>
  <si>
    <t>CERTIFICACIÓN VÁLIDA POR OBJETO</t>
  </si>
  <si>
    <t>2. SUBDIRECTOR TÉCNICO</t>
  </si>
  <si>
    <t>VALIDAS
SI/NO</t>
  </si>
  <si>
    <t>DURACIÓN (mìnimo 10 meses)</t>
  </si>
  <si>
    <t xml:space="preserve">PROPUESTA </t>
  </si>
  <si>
    <t>Formación Académica (Ing civil o Ing de vias y transporte y posgrado en: Ingenieria Civil, Administración, Economía, Finanzas, Gerencia Financiera, Gerencia de Proyectos, Evaluación de Proyectos, Evaluación Financiera, Gerencia de Contrucción, Gerencia de Obras, Vìas o Infraestructura Vial)</t>
  </si>
  <si>
    <t>Experiencia General (Min 144 meses)</t>
  </si>
  <si>
    <t>Formación Académica (Ingeniero Civil o Ingeniero en Transportes y Vías, Especialización, Maestría o Doctorado en Diseño Geométrico de Vías, Transporte, Ingeniería Civil, Infraestructura Vial, Pavimentos, Estructuras, Gestión de Proyectos Viales o Vías o Geotecnia</t>
  </si>
  <si>
    <t>SUBDIRECTOR TÉCNICO</t>
  </si>
  <si>
    <t>ESPECIALISTA JURIDICO, ESPECIALISTA FINANCIERO</t>
  </si>
  <si>
    <t>Formación Académica (Abogado Especializaciòn o maestria o doctorado en: derecho administrativo o contratación estatal)</t>
  </si>
  <si>
    <t>Formación Académica (Especialización, Maestría o Doctorado en Administración Financiera, Gerencia financiera, Finanzas, Evaluación financiera de Proyectos, Magister en administración, Auditoría Financiera)</t>
  </si>
  <si>
    <t>3. ESPECIALISTA JURIDICO</t>
  </si>
  <si>
    <t>4. ESPECIALISTA FINANCIERO</t>
  </si>
  <si>
    <t>1. DIRECTOR DE INTERVENTORÍA</t>
  </si>
  <si>
    <t>Proyectos válidos por 12 meses continuos</t>
  </si>
  <si>
    <t>NOMBRE: JAIME D. BATEMAN DURAN</t>
  </si>
  <si>
    <t>UNIVERSIDAD JAVERIANA</t>
  </si>
  <si>
    <t>INGENIERO CIVIL</t>
  </si>
  <si>
    <t>00130 TLM</t>
  </si>
  <si>
    <t>UNIVERSIDAD AUTONOMA DE MEXICO</t>
  </si>
  <si>
    <t>MAESTRIA EN INGENIERIA CIVIL (MECANICA DE SUELOS)</t>
  </si>
  <si>
    <t>Unión Temporal Batema Ingeniería - SVP Ltda.</t>
  </si>
  <si>
    <t xml:space="preserve">Interventoría Grupo II de los estudios viales: San Roque - Santa Marta - San Gil - Bucaramanga - Cúcuta - Puente Simón Bolívar </t>
  </si>
  <si>
    <t>Director de Proyecto</t>
  </si>
  <si>
    <t>Bateman Ingeniería S.A.</t>
  </si>
  <si>
    <t>Interventoría para los estudios de fase III en el proyecto de la Concesión Tobia Grande - Cambras - Puerto Salgar</t>
  </si>
  <si>
    <t>Interventoría para los estudios de rehabilitación y anteproyecto de construcción de la nueva calzada de la carretera Tunja - Briceño - Sogamoso</t>
  </si>
  <si>
    <t>Unión Temporal Sabana</t>
  </si>
  <si>
    <t>Interventoría técnica, administrativa y financiera para el estudio, diseño y construcción de pavimentos locales y accesos a barrios en la localidad de Ciudad Bolívar, programa de desmarginalización fase 2B, segunda etapa</t>
  </si>
  <si>
    <t>Unión Temporal Galán - Vega - Bil</t>
  </si>
  <si>
    <t>Estudios, diseños, construcción y mantenimiento de accesos a barrios y pavimentos locales de vías grupo 2, segunda etapa en Bogotá D.C.</t>
  </si>
  <si>
    <t>Consorcio vías para Bogotá</t>
  </si>
  <si>
    <t>Interventoría para el estudio, diseño, construcción y/o rehabilitación de vías en la localidad de Rafael Uribe Uribe en Bogotá D.C.</t>
  </si>
  <si>
    <t>Unión Temporal Bilpro</t>
  </si>
  <si>
    <t>Elaboración de los estudios y diseños definitivos de los corredores pretroncales del Sistema Integrado de Transporte Masivo de Pasajeros de Santiago de Cali del grupo 4</t>
  </si>
  <si>
    <t>Elaboración de los estudios y diseños definitivos de los corredores pretroncales del Sistema Integrado de Transporte Masivo de Pasajeros de Santiago de Cali del grupo 2</t>
  </si>
  <si>
    <t>Estudios y diseños de la ampliación de la Calle 30 en Barranquilla desde el puente Simón Bolívar hasta la entrada al Aeropuerto Ernesto Cortissoz</t>
  </si>
  <si>
    <t>Ingeniero Civil</t>
  </si>
  <si>
    <t>Instituto Moscovita de Carreteras y Automóviles</t>
  </si>
  <si>
    <t>25202-43152 CND</t>
  </si>
  <si>
    <t>NOMBRE: HECTOR ALIRIO SALAZAR BONILLA</t>
  </si>
  <si>
    <t xml:space="preserve">Ph.D. </t>
  </si>
  <si>
    <t>Gerente estructuración negocios</t>
  </si>
  <si>
    <t>Consorcio vial Helios</t>
  </si>
  <si>
    <t>Ruta del sol fase III</t>
  </si>
  <si>
    <t>Objeto no corresponde a lo solicitado en el pliego</t>
  </si>
  <si>
    <t>IPC Consultorias S.A.</t>
  </si>
  <si>
    <t>Estructuración de la iniciativa privada concesión Vía longitudinal del Magdalena</t>
  </si>
  <si>
    <t>Subdirector Técnico</t>
  </si>
  <si>
    <t>Grupo Odinsa S.A.</t>
  </si>
  <si>
    <t>Central hidroeléctrica Uribante, hidroeléctrica montañitas,. Autopistas del café, concesión Santa Marta - Paraguachón</t>
  </si>
  <si>
    <t>Geoconsult ZT GMBH</t>
  </si>
  <si>
    <t>Túnel férreo Lowari</t>
  </si>
  <si>
    <t>Especialista en túneles</t>
  </si>
  <si>
    <t>Consiltoría Colombiana S.A.</t>
  </si>
  <si>
    <t>Túnel de la línea</t>
  </si>
  <si>
    <t>Director de proyecto</t>
  </si>
  <si>
    <t>Apoyo gerencial en los aspectos técnicos y financieros durante la etapa de transición del proyecto desarrollo vial del Aburrá Norte</t>
  </si>
  <si>
    <t>Santa Elena (Tunel de oriente) concesión de oriente de medellín</t>
  </si>
  <si>
    <t>Asesor especialista en túneles</t>
  </si>
  <si>
    <t>NOMBRE: GUILLERMO VARGAS AYALA</t>
  </si>
  <si>
    <t>Universidad Externado</t>
  </si>
  <si>
    <t>Abogado</t>
  </si>
  <si>
    <t>Especialista en derecho administrativo</t>
  </si>
  <si>
    <t>Asetécnica S.A.</t>
  </si>
  <si>
    <t>Estudio gerencial del corredor Buenavntura Bogotá</t>
  </si>
  <si>
    <t>Asesor jurídico</t>
  </si>
  <si>
    <t>IPC Consultorías S.A.</t>
  </si>
  <si>
    <t>Consultoría para realizar los estudios de factibilidad de la creación y estructuración de la Empresa Subregional de Servicios Públicos de Acueducto y Alcantarillado en Urabá</t>
  </si>
  <si>
    <t>Director Jurídico</t>
  </si>
  <si>
    <t>Antonio Vargas del Valle</t>
  </si>
  <si>
    <t>Coordinación general de la estructuración técnica legal y financiera del proyecto de concesión corredor vial del valle de Aburrá</t>
  </si>
  <si>
    <t>Estructuración de la iniciativa privada de la concesión de las vías turísticas de oriente</t>
  </si>
  <si>
    <t>Estudio de optimización de la red de ciclorrutas en la ciudad de Bogotá</t>
  </si>
  <si>
    <t>Apoyo gerencial para la ampliación del contrato de concesión No. 97-CO-20-1738</t>
  </si>
  <si>
    <t>NOMBRE: VICTOR ROLANDO CARDENAS</t>
  </si>
  <si>
    <t>Universidad Nacional de Colombia</t>
  </si>
  <si>
    <t>Ingeniero Agrícola</t>
  </si>
  <si>
    <t>Universidad la Gran colombia</t>
  </si>
  <si>
    <t>Especialista en gerencia financiera</t>
  </si>
  <si>
    <t>Apoyo Técnico y Financiero a la Gerencia del proyecto para la estructuración del Aburrá Norte</t>
  </si>
  <si>
    <t>Asesor Financiero</t>
  </si>
  <si>
    <t>Cordinación general de la estructuración técnica legal y financiera del proyecto de concesión corredor vial del valle de Aburrá</t>
  </si>
  <si>
    <t>Consorcio DIS S.A. - IPC S.A.</t>
  </si>
  <si>
    <t>Interventoría Técnica, financiera operativa, socioambiental y legal del proyecto de concesión No. 664 de 1994</t>
  </si>
  <si>
    <t>Coordinador financiero</t>
  </si>
  <si>
    <t>Apoyo gerencial para la ampliación del contrato de concesión No. 97 -CO-20-1738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</si>
</sst>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 * #,##0.00_ ;_ * \-#,##0.00_ ;_ * &quot;-&quot;??_ ;_ @_ "/>
    <numFmt numFmtId="165" formatCode="0.0%"/>
    <numFmt numFmtId="166" formatCode="#,##0.0_);\(#,##0.0\)"/>
    <numFmt numFmtId="167" formatCode="[$-409]d\-mmm\-yy;@"/>
    <numFmt numFmtId="168" formatCode="[$-409]d\-mmm\-yyyy;@"/>
    <numFmt numFmtId="169" formatCode="[$-C0A]d\-mmm\-yy;@"/>
  </numFmts>
  <fonts count="23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b/>
      <sz val="7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color indexed="18"/>
      <name val="Arial"/>
      <family val="2"/>
    </font>
    <font>
      <b/>
      <sz val="8"/>
      <color theme="1" tint="0.34998626667073579"/>
      <name val="Arial"/>
      <family val="2"/>
    </font>
    <font>
      <sz val="8"/>
      <name val="Arial Narrow"/>
      <family val="2"/>
    </font>
    <font>
      <b/>
      <sz val="12.5"/>
      <name val="Arial"/>
      <family val="2"/>
    </font>
    <font>
      <b/>
      <sz val="1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05">
    <xf numFmtId="0" fontId="0" fillId="0" borderId="0" xfId="0"/>
    <xf numFmtId="0" fontId="2" fillId="0" borderId="0" xfId="0" applyFont="1"/>
    <xf numFmtId="43" fontId="1" fillId="0" borderId="0" xfId="1" applyNumberFormat="1"/>
    <xf numFmtId="164" fontId="1" fillId="0" borderId="0" xfId="1"/>
    <xf numFmtId="165" fontId="1" fillId="0" borderId="0" xfId="2" applyNumberFormat="1"/>
    <xf numFmtId="0" fontId="0" fillId="2" borderId="0" xfId="0" applyFill="1"/>
    <xf numFmtId="165" fontId="3" fillId="0" borderId="0" xfId="2" applyNumberFormat="1" applyFont="1" applyFill="1"/>
    <xf numFmtId="0" fontId="0" fillId="0" borderId="0" xfId="0" applyBorder="1"/>
    <xf numFmtId="43" fontId="1" fillId="0" borderId="0" xfId="1" applyNumberFormat="1" applyBorder="1"/>
    <xf numFmtId="0" fontId="0" fillId="0" borderId="0" xfId="0" applyBorder="1" applyAlignment="1">
      <alignment vertical="top" wrapText="1"/>
    </xf>
    <xf numFmtId="166" fontId="5" fillId="0" borderId="0" xfId="1" applyNumberFormat="1" applyFont="1" applyBorder="1" applyAlignment="1">
      <alignment vertical="top"/>
    </xf>
    <xf numFmtId="0" fontId="3" fillId="2" borderId="0" xfId="0" applyFont="1" applyFill="1"/>
    <xf numFmtId="43" fontId="3" fillId="3" borderId="11" xfId="1" applyNumberFormat="1" applyFont="1" applyFill="1" applyBorder="1"/>
    <xf numFmtId="164" fontId="3" fillId="3" borderId="11" xfId="1" applyFont="1" applyFill="1" applyBorder="1"/>
    <xf numFmtId="164" fontId="1" fillId="3" borderId="11" xfId="1" applyFont="1" applyFill="1" applyBorder="1"/>
    <xf numFmtId="164" fontId="1" fillId="3" borderId="12" xfId="1" applyFill="1" applyBorder="1"/>
    <xf numFmtId="0" fontId="0" fillId="0" borderId="0" xfId="0" applyFill="1" applyBorder="1"/>
    <xf numFmtId="43" fontId="1" fillId="0" borderId="0" xfId="1" applyNumberFormat="1" applyFill="1" applyBorder="1"/>
    <xf numFmtId="0" fontId="3" fillId="0" borderId="0" xfId="0" applyFont="1" applyFill="1" applyBorder="1"/>
    <xf numFmtId="0" fontId="6" fillId="0" borderId="7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7" xfId="0" applyFont="1" applyBorder="1" applyAlignment="1">
      <alignment horizontal="centerContinuous" wrapText="1"/>
    </xf>
    <xf numFmtId="0" fontId="8" fillId="0" borderId="1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7" fontId="11" fillId="0" borderId="6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4" fontId="11" fillId="0" borderId="9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0" fillId="0" borderId="17" xfId="0" applyFont="1" applyBorder="1" applyAlignment="1">
      <alignment horizontal="centerContinuous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 vertical="justify"/>
    </xf>
    <xf numFmtId="0" fontId="11" fillId="0" borderId="25" xfId="0" applyFont="1" applyBorder="1" applyAlignment="1">
      <alignment horizontal="center"/>
    </xf>
    <xf numFmtId="17" fontId="11" fillId="0" borderId="26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8" fillId="0" borderId="34" xfId="0" applyFont="1" applyBorder="1" applyAlignment="1">
      <alignment horizontal="centerContinuous" wrapText="1"/>
    </xf>
    <xf numFmtId="0" fontId="8" fillId="0" borderId="35" xfId="0" applyFont="1" applyBorder="1" applyAlignment="1">
      <alignment horizontal="centerContinuous" wrapText="1"/>
    </xf>
    <xf numFmtId="0" fontId="8" fillId="0" borderId="36" xfId="0" applyFont="1" applyBorder="1" applyAlignment="1">
      <alignment horizontal="centerContinuous" wrapText="1"/>
    </xf>
    <xf numFmtId="0" fontId="8" fillId="0" borderId="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11" fillId="0" borderId="38" xfId="0" applyFont="1" applyBorder="1" applyAlignment="1">
      <alignment horizontal="center" vertical="center" wrapText="1"/>
    </xf>
    <xf numFmtId="168" fontId="0" fillId="0" borderId="0" xfId="0" applyNumberFormat="1"/>
    <xf numFmtId="0" fontId="12" fillId="0" borderId="4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11" xfId="0" applyFont="1" applyBorder="1"/>
    <xf numFmtId="17" fontId="11" fillId="0" borderId="4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11" fillId="0" borderId="0" xfId="0" applyFont="1" applyBorder="1"/>
    <xf numFmtId="0" fontId="12" fillId="0" borderId="0" xfId="0" applyFont="1"/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justify" vertical="center" wrapText="1"/>
    </xf>
    <xf numFmtId="0" fontId="7" fillId="0" borderId="45" xfId="0" applyFont="1" applyBorder="1" applyAlignment="1">
      <alignment horizontal="center" vertical="center" wrapText="1"/>
    </xf>
    <xf numFmtId="164" fontId="1" fillId="0" borderId="0" xfId="1" applyFont="1"/>
    <xf numFmtId="0" fontId="7" fillId="5" borderId="46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justify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justify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justify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justify" vertical="center" wrapText="1"/>
    </xf>
    <xf numFmtId="0" fontId="12" fillId="0" borderId="53" xfId="0" applyFont="1" applyBorder="1"/>
    <xf numFmtId="0" fontId="15" fillId="0" borderId="0" xfId="0" applyFont="1"/>
    <xf numFmtId="0" fontId="0" fillId="0" borderId="37" xfId="0" applyBorder="1"/>
    <xf numFmtId="0" fontId="3" fillId="0" borderId="0" xfId="0" applyFont="1" applyFill="1" applyBorder="1" applyAlignment="1">
      <alignment horizontal="center"/>
    </xf>
    <xf numFmtId="0" fontId="12" fillId="0" borderId="0" xfId="0" applyFont="1" applyBorder="1"/>
    <xf numFmtId="17" fontId="11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wrapText="1"/>
    </xf>
    <xf numFmtId="14" fontId="11" fillId="0" borderId="23" xfId="0" applyNumberFormat="1" applyFont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justify" vertical="center" wrapText="1"/>
    </xf>
    <xf numFmtId="0" fontId="7" fillId="3" borderId="54" xfId="0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11" fillId="0" borderId="56" xfId="0" applyFont="1" applyBorder="1" applyAlignment="1">
      <alignment horizontal="left" vertical="center"/>
    </xf>
    <xf numFmtId="0" fontId="12" fillId="3" borderId="3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43" fontId="11" fillId="4" borderId="33" xfId="1" applyNumberFormat="1" applyFont="1" applyFill="1" applyBorder="1" applyAlignment="1">
      <alignment horizontal="center" vertical="center" wrapText="1"/>
    </xf>
    <xf numFmtId="0" fontId="3" fillId="0" borderId="0" xfId="0" applyFont="1"/>
    <xf numFmtId="43" fontId="3" fillId="4" borderId="33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" xfId="0" applyBorder="1"/>
    <xf numFmtId="0" fontId="0" fillId="0" borderId="37" xfId="0" applyBorder="1" applyAlignment="1">
      <alignment horizontal="center"/>
    </xf>
    <xf numFmtId="0" fontId="0" fillId="0" borderId="58" xfId="0" applyBorder="1" applyAlignment="1">
      <alignment horizontal="center"/>
    </xf>
    <xf numFmtId="0" fontId="3" fillId="7" borderId="4" xfId="0" applyFont="1" applyFill="1" applyBorder="1"/>
    <xf numFmtId="0" fontId="3" fillId="7" borderId="33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164" fontId="1" fillId="0" borderId="37" xfId="1" applyBorder="1" applyAlignment="1">
      <alignment horizontal="center" vertical="center"/>
    </xf>
    <xf numFmtId="164" fontId="1" fillId="0" borderId="57" xfId="1" applyBorder="1" applyAlignment="1">
      <alignment vertical="center"/>
    </xf>
    <xf numFmtId="0" fontId="3" fillId="7" borderId="12" xfId="0" applyFont="1" applyFill="1" applyBorder="1" applyAlignment="1">
      <alignment horizontal="center" vertical="center"/>
    </xf>
    <xf numFmtId="43" fontId="3" fillId="7" borderId="33" xfId="1" applyNumberFormat="1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43" fontId="3" fillId="3" borderId="4" xfId="1" applyNumberFormat="1" applyFont="1" applyFill="1" applyBorder="1" applyAlignment="1">
      <alignment horizontal="center" vertical="center"/>
    </xf>
    <xf numFmtId="167" fontId="13" fillId="0" borderId="69" xfId="0" applyNumberFormat="1" applyFont="1" applyFill="1" applyBorder="1" applyAlignment="1">
      <alignment horizontal="center" vertical="center" wrapText="1"/>
    </xf>
    <xf numFmtId="167" fontId="13" fillId="0" borderId="59" xfId="0" applyNumberFormat="1" applyFont="1" applyFill="1" applyBorder="1" applyAlignment="1">
      <alignment horizontal="center" vertical="center" wrapText="1"/>
    </xf>
    <xf numFmtId="0" fontId="0" fillId="0" borderId="70" xfId="0" applyBorder="1"/>
    <xf numFmtId="0" fontId="8" fillId="0" borderId="3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69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43" fontId="5" fillId="3" borderId="11" xfId="1" applyNumberFormat="1" applyFont="1" applyFill="1" applyBorder="1" applyAlignment="1">
      <alignment horizontal="center" vertical="center" wrapText="1"/>
    </xf>
    <xf numFmtId="164" fontId="18" fillId="3" borderId="11" xfId="1" applyFont="1" applyFill="1" applyBorder="1" applyAlignment="1">
      <alignment horizontal="right" vertical="center" wrapText="1"/>
    </xf>
    <xf numFmtId="15" fontId="18" fillId="3" borderId="11" xfId="1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/>
    </xf>
    <xf numFmtId="0" fontId="19" fillId="6" borderId="17" xfId="0" applyFont="1" applyFill="1" applyBorder="1" applyAlignment="1">
      <alignment horizontal="center"/>
    </xf>
    <xf numFmtId="0" fontId="19" fillId="6" borderId="16" xfId="0" applyFont="1" applyFill="1" applyBorder="1" applyAlignment="1">
      <alignment horizontal="center"/>
    </xf>
    <xf numFmtId="0" fontId="19" fillId="6" borderId="60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17" fontId="11" fillId="0" borderId="39" xfId="0" applyNumberFormat="1" applyFont="1" applyBorder="1" applyAlignment="1">
      <alignment horizontal="center"/>
    </xf>
    <xf numFmtId="0" fontId="0" fillId="0" borderId="33" xfId="0" applyBorder="1"/>
    <xf numFmtId="164" fontId="0" fillId="0" borderId="0" xfId="1" applyFont="1"/>
    <xf numFmtId="0" fontId="8" fillId="9" borderId="69" xfId="0" applyFont="1" applyFill="1" applyBorder="1" applyAlignment="1">
      <alignment horizontal="center" vertical="center" wrapText="1"/>
    </xf>
    <xf numFmtId="43" fontId="11" fillId="4" borderId="4" xfId="1" applyNumberFormat="1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17" fontId="11" fillId="0" borderId="4" xfId="0" applyNumberFormat="1" applyFont="1" applyBorder="1" applyAlignment="1">
      <alignment horizontal="center"/>
    </xf>
    <xf numFmtId="0" fontId="0" fillId="0" borderId="12" xfId="0" applyBorder="1"/>
    <xf numFmtId="0" fontId="3" fillId="0" borderId="6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3" fontId="3" fillId="3" borderId="4" xfId="1" applyNumberFormat="1" applyFont="1" applyFill="1" applyBorder="1" applyAlignment="1">
      <alignment horizontal="left" vertical="center"/>
    </xf>
    <xf numFmtId="43" fontId="16" fillId="2" borderId="0" xfId="1" applyNumberFormat="1" applyFont="1" applyFill="1" applyAlignment="1">
      <alignment vertical="center"/>
    </xf>
    <xf numFmtId="1" fontId="16" fillId="2" borderId="0" xfId="0" applyNumberFormat="1" applyFont="1" applyFill="1" applyAlignment="1">
      <alignment horizontal="left" vertical="center"/>
    </xf>
    <xf numFmtId="0" fontId="1" fillId="0" borderId="0" xfId="0" applyFont="1"/>
    <xf numFmtId="0" fontId="7" fillId="5" borderId="72" xfId="0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vertical="center"/>
    </xf>
    <xf numFmtId="0" fontId="4" fillId="0" borderId="2" xfId="0" applyFont="1" applyBorder="1" applyAlignment="1">
      <alignment horizontal="center"/>
    </xf>
    <xf numFmtId="0" fontId="20" fillId="0" borderId="69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167" fontId="13" fillId="11" borderId="59" xfId="0" applyNumberFormat="1" applyFont="1" applyFill="1" applyBorder="1" applyAlignment="1">
      <alignment horizontal="center" vertical="center" wrapText="1"/>
    </xf>
    <xf numFmtId="0" fontId="8" fillId="0" borderId="0" xfId="0" applyFont="1"/>
    <xf numFmtId="10" fontId="1" fillId="0" borderId="0" xfId="1" applyNumberFormat="1" applyFont="1"/>
    <xf numFmtId="0" fontId="4" fillId="0" borderId="19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justify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top"/>
    </xf>
    <xf numFmtId="0" fontId="7" fillId="12" borderId="44" xfId="0" applyFont="1" applyFill="1" applyBorder="1" applyAlignment="1">
      <alignment horizontal="center" vertical="center" wrapText="1"/>
    </xf>
    <xf numFmtId="0" fontId="7" fillId="12" borderId="45" xfId="0" applyFont="1" applyFill="1" applyBorder="1" applyAlignment="1">
      <alignment horizontal="center" vertical="center" wrapText="1"/>
    </xf>
    <xf numFmtId="0" fontId="7" fillId="12" borderId="45" xfId="0" applyFont="1" applyFill="1" applyBorder="1" applyAlignment="1">
      <alignment horizontal="justify" vertical="center" wrapText="1"/>
    </xf>
    <xf numFmtId="14" fontId="11" fillId="13" borderId="23" xfId="0" applyNumberFormat="1" applyFont="1" applyFill="1" applyBorder="1" applyAlignment="1">
      <alignment horizontal="center" vertical="center" wrapText="1"/>
    </xf>
    <xf numFmtId="0" fontId="7" fillId="13" borderId="45" xfId="0" applyFont="1" applyFill="1" applyBorder="1" applyAlignment="1">
      <alignment horizontal="center" vertical="center" wrapText="1"/>
    </xf>
    <xf numFmtId="0" fontId="7" fillId="12" borderId="71" xfId="0" applyFont="1" applyFill="1" applyBorder="1" applyAlignment="1">
      <alignment horizontal="justify" vertical="center" wrapText="1"/>
    </xf>
    <xf numFmtId="43" fontId="11" fillId="13" borderId="33" xfId="1" applyNumberFormat="1" applyFont="1" applyFill="1" applyBorder="1" applyAlignment="1">
      <alignment horizontal="center" vertical="center" wrapText="1"/>
    </xf>
    <xf numFmtId="0" fontId="8" fillId="13" borderId="33" xfId="0" applyFont="1" applyFill="1" applyBorder="1" applyAlignment="1">
      <alignment horizontal="center" vertical="center" wrapText="1"/>
    </xf>
    <xf numFmtId="167" fontId="13" fillId="13" borderId="69" xfId="0" applyNumberFormat="1" applyFont="1" applyFill="1" applyBorder="1" applyAlignment="1">
      <alignment horizontal="center" vertical="center" wrapText="1"/>
    </xf>
    <xf numFmtId="0" fontId="7" fillId="12" borderId="46" xfId="0" applyFont="1" applyFill="1" applyBorder="1" applyAlignment="1">
      <alignment horizontal="center" vertical="center" wrapText="1"/>
    </xf>
    <xf numFmtId="0" fontId="7" fillId="12" borderId="47" xfId="0" applyFont="1" applyFill="1" applyBorder="1" applyAlignment="1">
      <alignment horizontal="center" vertical="center" wrapText="1"/>
    </xf>
    <xf numFmtId="0" fontId="7" fillId="12" borderId="47" xfId="0" applyFont="1" applyFill="1" applyBorder="1" applyAlignment="1">
      <alignment horizontal="justify" vertical="center" wrapText="1"/>
    </xf>
    <xf numFmtId="0" fontId="7" fillId="13" borderId="47" xfId="0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justify" vertical="center" wrapText="1"/>
    </xf>
    <xf numFmtId="0" fontId="7" fillId="12" borderId="49" xfId="0" applyFont="1" applyFill="1" applyBorder="1" applyAlignment="1">
      <alignment horizontal="center" vertical="center" wrapText="1"/>
    </xf>
    <xf numFmtId="0" fontId="7" fillId="12" borderId="50" xfId="0" applyFont="1" applyFill="1" applyBorder="1" applyAlignment="1">
      <alignment horizontal="justify" vertical="center" wrapText="1"/>
    </xf>
    <xf numFmtId="0" fontId="7" fillId="13" borderId="50" xfId="0" applyFont="1" applyFill="1" applyBorder="1" applyAlignment="1">
      <alignment horizontal="center" vertical="center" wrapText="1"/>
    </xf>
    <xf numFmtId="0" fontId="7" fillId="12" borderId="51" xfId="0" applyFont="1" applyFill="1" applyBorder="1" applyAlignment="1">
      <alignment horizontal="justify" vertical="center" wrapText="1"/>
    </xf>
    <xf numFmtId="0" fontId="7" fillId="12" borderId="28" xfId="0" applyFont="1" applyFill="1" applyBorder="1" applyAlignment="1">
      <alignment horizontal="justify" vertical="center" wrapText="1"/>
    </xf>
    <xf numFmtId="0" fontId="3" fillId="14" borderId="69" xfId="0" applyFont="1" applyFill="1" applyBorder="1" applyAlignment="1">
      <alignment horizontal="center" vertical="center"/>
    </xf>
    <xf numFmtId="0" fontId="13" fillId="13" borderId="69" xfId="0" applyNumberFormat="1" applyFont="1" applyFill="1" applyBorder="1" applyAlignment="1">
      <alignment horizontal="left" vertical="center" wrapText="1"/>
    </xf>
    <xf numFmtId="0" fontId="1" fillId="0" borderId="33" xfId="0" applyNumberFormat="1" applyFont="1" applyBorder="1" applyAlignment="1">
      <alignment horizontal="center" vertical="center" wrapText="1"/>
    </xf>
    <xf numFmtId="0" fontId="0" fillId="13" borderId="0" xfId="0" applyFill="1" applyAlignment="1">
      <alignment horizontal="center" wrapText="1"/>
    </xf>
    <xf numFmtId="43" fontId="4" fillId="13" borderId="33" xfId="1" applyNumberFormat="1" applyFont="1" applyFill="1" applyBorder="1" applyAlignment="1">
      <alignment horizontal="center" vertical="center" wrapText="1"/>
    </xf>
    <xf numFmtId="169" fontId="11" fillId="13" borderId="23" xfId="0" applyNumberFormat="1" applyFont="1" applyFill="1" applyBorder="1" applyAlignment="1">
      <alignment horizontal="center" vertical="center" wrapText="1"/>
    </xf>
    <xf numFmtId="0" fontId="11" fillId="13" borderId="38" xfId="0" applyFont="1" applyFill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justify" vertical="top"/>
    </xf>
    <xf numFmtId="0" fontId="7" fillId="12" borderId="73" xfId="0" applyFont="1" applyFill="1" applyBorder="1" applyAlignment="1">
      <alignment horizontal="center" vertical="center" wrapText="1"/>
    </xf>
    <xf numFmtId="0" fontId="7" fillId="12" borderId="74" xfId="0" applyFont="1" applyFill="1" applyBorder="1" applyAlignment="1">
      <alignment horizontal="center" vertical="center" wrapText="1"/>
    </xf>
    <xf numFmtId="0" fontId="7" fillId="12" borderId="74" xfId="0" applyFont="1" applyFill="1" applyBorder="1" applyAlignment="1">
      <alignment horizontal="justify" vertical="center" wrapText="1"/>
    </xf>
    <xf numFmtId="17" fontId="7" fillId="13" borderId="74" xfId="0" applyNumberFormat="1" applyFont="1" applyFill="1" applyBorder="1" applyAlignment="1">
      <alignment horizontal="center" vertical="center" wrapText="1"/>
    </xf>
    <xf numFmtId="0" fontId="7" fillId="12" borderId="75" xfId="0" applyFont="1" applyFill="1" applyBorder="1" applyAlignment="1">
      <alignment horizontal="center" vertical="center" wrapText="1"/>
    </xf>
    <xf numFmtId="0" fontId="7" fillId="12" borderId="76" xfId="0" applyFont="1" applyFill="1" applyBorder="1" applyAlignment="1">
      <alignment horizontal="center" vertical="center" wrapText="1"/>
    </xf>
    <xf numFmtId="0" fontId="7" fillId="12" borderId="76" xfId="0" applyFont="1" applyFill="1" applyBorder="1" applyAlignment="1">
      <alignment horizontal="justify" vertical="center" wrapText="1"/>
    </xf>
    <xf numFmtId="17" fontId="7" fillId="13" borderId="76" xfId="0" applyNumberFormat="1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7" fillId="5" borderId="76" xfId="0" applyFont="1" applyFill="1" applyBorder="1" applyAlignment="1">
      <alignment horizontal="center" vertical="center" wrapText="1"/>
    </xf>
    <xf numFmtId="0" fontId="7" fillId="5" borderId="76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justify" vertical="top"/>
    </xf>
    <xf numFmtId="14" fontId="11" fillId="0" borderId="74" xfId="0" applyNumberFormat="1" applyFont="1" applyBorder="1" applyAlignment="1">
      <alignment horizontal="center" vertical="center" wrapText="1"/>
    </xf>
    <xf numFmtId="43" fontId="11" fillId="4" borderId="77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13" borderId="65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17" fontId="11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11" fillId="0" borderId="9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" fontId="11" fillId="0" borderId="26" xfId="0" applyNumberFormat="1" applyFont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2" borderId="0" xfId="0" applyFont="1" applyFill="1"/>
    <xf numFmtId="0" fontId="22" fillId="2" borderId="0" xfId="0" applyFont="1" applyFill="1"/>
    <xf numFmtId="0" fontId="17" fillId="0" borderId="0" xfId="0" applyFont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9" borderId="65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7" borderId="65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8" fillId="9" borderId="65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17" fontId="3" fillId="7" borderId="4" xfId="0" applyNumberFormat="1" applyFont="1" applyFill="1" applyBorder="1" applyAlignment="1">
      <alignment horizontal="center" vertical="center"/>
    </xf>
    <xf numFmtId="17" fontId="3" fillId="7" borderId="12" xfId="0" applyNumberFormat="1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43" fontId="3" fillId="7" borderId="4" xfId="1" applyNumberFormat="1" applyFont="1" applyFill="1" applyBorder="1" applyAlignment="1">
      <alignment horizontal="center" vertical="center" wrapText="1"/>
    </xf>
    <xf numFmtId="43" fontId="3" fillId="7" borderId="12" xfId="1" applyNumberFormat="1" applyFont="1" applyFill="1" applyBorder="1" applyAlignment="1">
      <alignment horizontal="center" vertical="center" wrapText="1"/>
    </xf>
    <xf numFmtId="0" fontId="2" fillId="8" borderId="65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167" fontId="13" fillId="13" borderId="10" xfId="0" applyNumberFormat="1" applyFont="1" applyFill="1" applyBorder="1" applyAlignment="1">
      <alignment horizontal="center" vertical="center"/>
    </xf>
    <xf numFmtId="167" fontId="13" fillId="13" borderId="43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7" borderId="4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4" fontId="4" fillId="13" borderId="23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/>
    </xf>
    <xf numFmtId="14" fontId="4" fillId="0" borderId="23" xfId="0" applyNumberFormat="1" applyFont="1" applyBorder="1" applyAlignment="1">
      <alignment horizontal="center" vertical="center" wrapText="1"/>
    </xf>
  </cellXfs>
  <cellStyles count="5">
    <cellStyle name="Comma 2" xfId="3"/>
    <cellStyle name="Millares" xfId="1" builtinId="3"/>
    <cellStyle name="Normal" xfId="0" builtinId="0"/>
    <cellStyle name="Normal 2 2" xfId="4"/>
    <cellStyle name="Porcentual" xfId="2" builtinId="5"/>
  </cellStyles>
  <dxfs count="4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R46"/>
  <sheetViews>
    <sheetView view="pageBreakPreview" topLeftCell="F34" zoomScale="90" zoomScaleNormal="90" zoomScaleSheetLayoutView="90" workbookViewId="0">
      <selection activeCell="J39" sqref="J39"/>
    </sheetView>
  </sheetViews>
  <sheetFormatPr baseColWidth="10" defaultColWidth="11.42578125" defaultRowHeight="12.75"/>
  <cols>
    <col min="2" max="2" width="39" customWidth="1"/>
    <col min="3" max="3" width="35.28515625" customWidth="1"/>
    <col min="4" max="4" width="22.85546875" customWidth="1"/>
    <col min="5" max="5" width="17" customWidth="1"/>
    <col min="6" max="6" width="16.42578125" customWidth="1"/>
    <col min="7" max="7" width="14.5703125" customWidth="1"/>
    <col min="8" max="8" width="55.85546875" customWidth="1"/>
    <col min="9" max="9" width="16.7109375" customWidth="1"/>
    <col min="10" max="10" width="19" customWidth="1"/>
    <col min="11" max="11" width="21.140625" bestFit="1" customWidth="1"/>
  </cols>
  <sheetData>
    <row r="1" spans="1:18" ht="13.5" thickBot="1">
      <c r="B1" s="2"/>
      <c r="D1" s="2"/>
      <c r="E1" s="3"/>
      <c r="F1" s="3"/>
      <c r="G1" s="3"/>
      <c r="H1" s="4"/>
      <c r="I1" s="4"/>
      <c r="J1" s="7"/>
      <c r="K1" s="8"/>
      <c r="L1" s="7"/>
      <c r="M1" s="7"/>
      <c r="N1" s="7"/>
    </row>
    <row r="2" spans="1:18" ht="20.25" thickBot="1">
      <c r="A2" s="230" t="s">
        <v>74</v>
      </c>
      <c r="B2" s="11"/>
      <c r="C2" s="147" t="s">
        <v>76</v>
      </c>
      <c r="D2" s="12"/>
      <c r="E2" s="13"/>
      <c r="F2" s="14"/>
      <c r="G2" s="15"/>
      <c r="H2" s="4"/>
      <c r="I2" s="4"/>
      <c r="J2" s="16"/>
      <c r="K2" s="17"/>
      <c r="L2" s="18"/>
      <c r="M2" s="7"/>
      <c r="N2" s="7"/>
    </row>
    <row r="3" spans="1:18">
      <c r="A3" s="231" t="s">
        <v>46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16"/>
      <c r="M3" s="7"/>
      <c r="N3" s="7"/>
    </row>
    <row r="4" spans="1:18" ht="13.5" thickBo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16"/>
      <c r="M4" s="7"/>
      <c r="N4" s="7"/>
    </row>
    <row r="5" spans="1:18">
      <c r="A5" s="19" t="s">
        <v>1</v>
      </c>
      <c r="B5" s="20"/>
      <c r="C5" s="20"/>
      <c r="D5" s="20"/>
      <c r="E5" s="21"/>
      <c r="F5" s="21"/>
      <c r="G5" s="232" t="s">
        <v>2</v>
      </c>
    </row>
    <row r="6" spans="1:18">
      <c r="A6" s="119" t="s">
        <v>3</v>
      </c>
      <c r="B6" s="119" t="s">
        <v>4</v>
      </c>
      <c r="C6" s="119" t="s">
        <v>5</v>
      </c>
      <c r="D6" s="119" t="s">
        <v>6</v>
      </c>
      <c r="E6" s="25" t="s">
        <v>7</v>
      </c>
      <c r="F6" s="32"/>
      <c r="G6" s="233"/>
    </row>
    <row r="7" spans="1:18" ht="13.5" thickBot="1">
      <c r="A7" s="119" t="s">
        <v>8</v>
      </c>
      <c r="B7" s="119" t="s">
        <v>9</v>
      </c>
      <c r="C7" s="119" t="s">
        <v>10</v>
      </c>
      <c r="D7" s="119" t="s">
        <v>11</v>
      </c>
      <c r="E7" s="119" t="s">
        <v>12</v>
      </c>
      <c r="F7" s="37" t="s">
        <v>13</v>
      </c>
      <c r="G7" s="234"/>
    </row>
    <row r="8" spans="1:18" ht="13.5" thickBot="1">
      <c r="A8" s="27">
        <v>1</v>
      </c>
      <c r="B8" s="159" t="s">
        <v>77</v>
      </c>
      <c r="C8" s="218" t="s">
        <v>78</v>
      </c>
      <c r="D8" s="219">
        <v>27991</v>
      </c>
      <c r="E8" s="220" t="s">
        <v>79</v>
      </c>
      <c r="F8" s="221">
        <v>28052</v>
      </c>
      <c r="G8" s="131" t="s">
        <v>31</v>
      </c>
      <c r="H8" s="31"/>
      <c r="I8" s="31"/>
      <c r="L8" s="31"/>
      <c r="M8" s="31"/>
      <c r="N8" s="31"/>
      <c r="O8" s="31"/>
      <c r="P8" s="31"/>
      <c r="Q8" s="31"/>
      <c r="R8" s="31"/>
    </row>
    <row r="9" spans="1:18" ht="12.75" customHeight="1">
      <c r="A9" s="19" t="s">
        <v>14</v>
      </c>
      <c r="B9" s="20"/>
      <c r="C9" s="20"/>
      <c r="D9" s="20"/>
      <c r="E9" s="21"/>
      <c r="F9" s="21"/>
      <c r="G9" s="232" t="s">
        <v>2</v>
      </c>
      <c r="H9" s="257" t="s">
        <v>55</v>
      </c>
      <c r="I9" s="260" t="s">
        <v>54</v>
      </c>
    </row>
    <row r="10" spans="1:18">
      <c r="A10" s="22" t="s">
        <v>3</v>
      </c>
      <c r="B10" s="23" t="s">
        <v>4</v>
      </c>
      <c r="C10" s="24" t="s">
        <v>15</v>
      </c>
      <c r="D10" s="24" t="s">
        <v>6</v>
      </c>
      <c r="E10" s="25" t="s">
        <v>16</v>
      </c>
      <c r="F10" s="32"/>
      <c r="G10" s="233"/>
      <c r="H10" s="258"/>
      <c r="I10" s="261"/>
    </row>
    <row r="11" spans="1:18" ht="13.5" thickBot="1">
      <c r="A11" s="33" t="s">
        <v>8</v>
      </c>
      <c r="B11" s="34" t="s">
        <v>9</v>
      </c>
      <c r="C11" s="35" t="s">
        <v>17</v>
      </c>
      <c r="D11" s="119" t="s">
        <v>11</v>
      </c>
      <c r="E11" s="36" t="s">
        <v>18</v>
      </c>
      <c r="F11" s="37" t="s">
        <v>19</v>
      </c>
      <c r="G11" s="233"/>
      <c r="H11" s="258"/>
      <c r="I11" s="261"/>
    </row>
    <row r="12" spans="1:18" ht="27.75" customHeight="1">
      <c r="A12" s="119">
        <v>1</v>
      </c>
      <c r="B12" s="222" t="s">
        <v>80</v>
      </c>
      <c r="C12" s="217" t="s">
        <v>81</v>
      </c>
      <c r="D12" s="223">
        <v>29228</v>
      </c>
      <c r="E12" s="26"/>
      <c r="F12" s="23"/>
      <c r="G12" s="132" t="s">
        <v>31</v>
      </c>
      <c r="H12" s="259"/>
      <c r="I12" s="262"/>
      <c r="J12" s="99"/>
    </row>
    <row r="13" spans="1:18" ht="10.5" customHeight="1" thickBot="1">
      <c r="A13" s="38"/>
      <c r="B13" s="39"/>
      <c r="C13" s="40"/>
      <c r="D13" s="41"/>
      <c r="E13" s="42"/>
      <c r="F13" s="40"/>
      <c r="G13" s="121"/>
      <c r="H13" s="121">
        <v>2</v>
      </c>
      <c r="I13" s="121"/>
    </row>
    <row r="14" spans="1:18" ht="12.75" customHeight="1">
      <c r="A14" s="244" t="s">
        <v>65</v>
      </c>
      <c r="B14" s="245"/>
      <c r="C14" s="245"/>
      <c r="D14" s="245"/>
      <c r="E14" s="245"/>
      <c r="F14" s="246"/>
      <c r="G14" s="250" t="str">
        <f>IF(AND(G8="SI",G12="SI"),"Cumple", "No Cumple")</f>
        <v>Cumple</v>
      </c>
      <c r="H14" s="255">
        <f>SUM(H13:H13)</f>
        <v>2</v>
      </c>
    </row>
    <row r="15" spans="1:18" ht="27" customHeight="1" thickBot="1">
      <c r="A15" s="247"/>
      <c r="B15" s="248"/>
      <c r="C15" s="248"/>
      <c r="D15" s="248"/>
      <c r="E15" s="248"/>
      <c r="F15" s="249"/>
      <c r="G15" s="251"/>
      <c r="H15" s="256"/>
    </row>
    <row r="16" spans="1:18" ht="25.5" customHeight="1" thickBot="1">
      <c r="A16" s="95" t="s">
        <v>66</v>
      </c>
      <c r="B16" s="123"/>
      <c r="C16" s="123"/>
      <c r="D16" s="124" t="s">
        <v>21</v>
      </c>
      <c r="E16" s="125">
        <v>40764</v>
      </c>
      <c r="F16" s="98">
        <f>ROUND((DAYS360(F8,E16)/30),0)</f>
        <v>418</v>
      </c>
      <c r="G16" s="126" t="str">
        <f>IF(OR(F16&gt;=144),"Cumple", "No Cumple")</f>
        <v>Cumple</v>
      </c>
      <c r="J16" s="46"/>
      <c r="K16" s="46"/>
      <c r="L16" s="46"/>
      <c r="M16" s="46"/>
      <c r="N16" s="46"/>
      <c r="O16" s="46"/>
      <c r="P16" s="46"/>
      <c r="Q16" s="46"/>
      <c r="R16" s="46"/>
    </row>
    <row r="17" spans="1:18">
      <c r="A17" s="263" t="s">
        <v>49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47"/>
      <c r="M17" s="47"/>
      <c r="N17" s="47"/>
      <c r="O17" s="47"/>
      <c r="P17" s="47"/>
      <c r="Q17" s="47"/>
      <c r="R17" s="47"/>
    </row>
    <row r="18" spans="1:18" ht="13.5" thickBot="1">
      <c r="A18" s="263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47"/>
      <c r="M18" s="47"/>
      <c r="N18" s="47"/>
      <c r="O18" s="47"/>
      <c r="P18" s="47"/>
      <c r="Q18" s="47"/>
      <c r="R18" s="47"/>
    </row>
    <row r="19" spans="1:18" ht="24" customHeight="1" thickBot="1">
      <c r="A19" s="252" t="s">
        <v>47</v>
      </c>
      <c r="B19" s="253"/>
      <c r="C19" s="253"/>
      <c r="D19" s="253"/>
      <c r="E19" s="253"/>
      <c r="F19" s="253"/>
      <c r="G19" s="253"/>
      <c r="H19" s="254"/>
      <c r="I19" s="133"/>
    </row>
    <row r="20" spans="1:18" ht="12.75" customHeight="1">
      <c r="A20" s="268" t="s">
        <v>22</v>
      </c>
      <c r="B20" s="235" t="s">
        <v>23</v>
      </c>
      <c r="C20" s="270" t="s">
        <v>24</v>
      </c>
      <c r="D20" s="235" t="s">
        <v>25</v>
      </c>
      <c r="E20" s="48" t="s">
        <v>26</v>
      </c>
      <c r="F20" s="49"/>
      <c r="G20" s="50"/>
      <c r="H20" s="257" t="s">
        <v>60</v>
      </c>
      <c r="I20" s="237" t="s">
        <v>56</v>
      </c>
      <c r="J20" s="264" t="s">
        <v>75</v>
      </c>
      <c r="K20" s="285" t="s">
        <v>58</v>
      </c>
      <c r="L20" s="31"/>
      <c r="M20" s="31"/>
      <c r="N20" s="31"/>
      <c r="O20" s="31"/>
      <c r="P20" s="31"/>
      <c r="Q20" s="31"/>
      <c r="R20" s="31"/>
    </row>
    <row r="21" spans="1:18" ht="49.5" customHeight="1" thickBot="1">
      <c r="A21" s="269"/>
      <c r="B21" s="236"/>
      <c r="C21" s="271"/>
      <c r="D21" s="236"/>
      <c r="E21" s="51" t="s">
        <v>28</v>
      </c>
      <c r="F21" s="206" t="s">
        <v>29</v>
      </c>
      <c r="G21" s="52" t="s">
        <v>30</v>
      </c>
      <c r="H21" s="258"/>
      <c r="I21" s="238"/>
      <c r="J21" s="265"/>
      <c r="K21" s="286"/>
    </row>
    <row r="22" spans="1:18" ht="13.5" thickBot="1">
      <c r="A22" s="207"/>
      <c r="B22" s="208"/>
      <c r="C22" s="208"/>
      <c r="D22" s="209"/>
      <c r="E22" s="210"/>
      <c r="F22" s="210"/>
      <c r="G22" s="211">
        <f>(DAYS360(E22,F22)/30)</f>
        <v>0</v>
      </c>
      <c r="H22" s="144"/>
      <c r="I22" s="141" t="s">
        <v>32</v>
      </c>
      <c r="J22" s="139" t="str">
        <f>+IF(H22="NO","NO VÁLIDA",IF(G22=0,"",IF(G22&lt;10,"NO VÁLIDA",IF(I22="NO",INT((G22/12)),0))))</f>
        <v/>
      </c>
      <c r="K22" s="120" t="str">
        <f>+IF(G22=0,"",IF(OR(G22&lt;10,H22="NO"),"NO VÁLIDA",IF(I22="NO",0,IF(G22&gt;=10,1,0))))</f>
        <v/>
      </c>
      <c r="L22" s="54"/>
      <c r="M22" s="54"/>
    </row>
    <row r="23" spans="1:18" ht="13.5" thickBot="1">
      <c r="A23" s="55"/>
      <c r="B23" s="56"/>
      <c r="C23" s="57"/>
      <c r="D23" s="58"/>
      <c r="E23" s="136"/>
      <c r="F23" s="142"/>
      <c r="G23" s="143"/>
      <c r="H23" s="266" t="s">
        <v>48</v>
      </c>
      <c r="I23" s="267"/>
      <c r="J23" s="112">
        <f>SUM(J22:J22)</f>
        <v>0</v>
      </c>
      <c r="K23" s="112">
        <f>SUM(K22:K22)</f>
        <v>0</v>
      </c>
      <c r="L23" s="46"/>
      <c r="M23" s="46"/>
      <c r="N23" s="46"/>
      <c r="O23" s="46"/>
      <c r="P23" s="46"/>
      <c r="Q23" s="46"/>
      <c r="R23" s="46"/>
    </row>
    <row r="24" spans="1:18" ht="13.5" thickBot="1">
      <c r="A24" s="84"/>
      <c r="B24" s="61"/>
      <c r="C24" s="61"/>
      <c r="D24" s="61"/>
      <c r="E24" s="85"/>
      <c r="F24" s="85"/>
      <c r="H24" s="266" t="s">
        <v>59</v>
      </c>
      <c r="I24" s="267"/>
      <c r="J24" s="242">
        <f>+J23+K23</f>
        <v>0</v>
      </c>
      <c r="K24" s="243"/>
      <c r="L24" s="46"/>
      <c r="M24" s="46"/>
      <c r="N24" s="46"/>
      <c r="O24" s="46"/>
      <c r="P24" s="46"/>
      <c r="Q24" s="46"/>
      <c r="R24" s="46"/>
    </row>
    <row r="25" spans="1:18" ht="7.5" customHeight="1">
      <c r="A25" s="84"/>
      <c r="B25" s="61"/>
      <c r="C25" s="61"/>
      <c r="D25" s="61"/>
      <c r="E25" s="85"/>
      <c r="F25" s="85"/>
      <c r="G25" s="29"/>
      <c r="J25" s="46"/>
      <c r="K25" s="46"/>
      <c r="L25" s="46"/>
      <c r="M25" s="46"/>
      <c r="N25" s="46"/>
      <c r="O25" s="46"/>
      <c r="P25" s="46"/>
      <c r="Q25" s="46"/>
      <c r="R25" s="46"/>
    </row>
    <row r="26" spans="1:18" ht="6" customHeight="1" thickBot="1"/>
    <row r="27" spans="1:18" ht="18" customHeight="1" thickBot="1">
      <c r="A27" s="239" t="s">
        <v>33</v>
      </c>
      <c r="B27" s="240"/>
      <c r="C27" s="240"/>
      <c r="D27" s="240"/>
      <c r="E27" s="240"/>
      <c r="F27" s="240"/>
      <c r="G27" s="240"/>
      <c r="H27" s="240"/>
      <c r="I27" s="240"/>
      <c r="J27" s="241"/>
      <c r="K27" s="60"/>
      <c r="L27" s="46"/>
      <c r="M27" s="46"/>
      <c r="N27" s="46"/>
      <c r="O27" s="46"/>
      <c r="P27" s="46"/>
      <c r="Q27" s="46"/>
      <c r="R27" s="46"/>
    </row>
    <row r="28" spans="1:18" ht="22.5">
      <c r="A28" s="272" t="s">
        <v>22</v>
      </c>
      <c r="B28" s="274" t="s">
        <v>34</v>
      </c>
      <c r="C28" s="274" t="s">
        <v>35</v>
      </c>
      <c r="D28" s="276" t="s">
        <v>36</v>
      </c>
      <c r="E28" s="278" t="s">
        <v>37</v>
      </c>
      <c r="F28" s="279"/>
      <c r="G28" s="289" t="s">
        <v>24</v>
      </c>
      <c r="H28" s="287" t="s">
        <v>38</v>
      </c>
      <c r="I28" s="134" t="s">
        <v>63</v>
      </c>
      <c r="J28" s="134" t="s">
        <v>62</v>
      </c>
      <c r="K28" s="260" t="s">
        <v>54</v>
      </c>
      <c r="L28" s="62"/>
      <c r="M28" s="62"/>
      <c r="N28" s="62"/>
      <c r="O28" s="62"/>
      <c r="P28" s="62"/>
      <c r="Q28" s="62"/>
      <c r="R28" s="62"/>
    </row>
    <row r="29" spans="1:18" ht="23.25" thickBot="1">
      <c r="A29" s="273"/>
      <c r="B29" s="275"/>
      <c r="C29" s="275"/>
      <c r="D29" s="277"/>
      <c r="E29" s="63" t="s">
        <v>39</v>
      </c>
      <c r="F29" s="64" t="s">
        <v>40</v>
      </c>
      <c r="G29" s="290"/>
      <c r="H29" s="288"/>
      <c r="I29" s="135"/>
      <c r="J29" s="135"/>
      <c r="K29" s="261"/>
      <c r="L29" s="157"/>
      <c r="M29" s="62"/>
      <c r="N29" s="62"/>
      <c r="O29" s="62"/>
      <c r="P29" s="62"/>
      <c r="Q29" s="62"/>
      <c r="R29" s="62"/>
    </row>
    <row r="30" spans="1:18" ht="48.75" thickBot="1">
      <c r="A30" s="195">
        <v>1</v>
      </c>
      <c r="B30" s="196" t="s">
        <v>82</v>
      </c>
      <c r="C30" s="197" t="s">
        <v>83</v>
      </c>
      <c r="D30" s="198"/>
      <c r="E30" s="191">
        <v>35002</v>
      </c>
      <c r="F30" s="191">
        <v>35399</v>
      </c>
      <c r="G30" s="171" t="s">
        <v>84</v>
      </c>
      <c r="H30" s="172"/>
      <c r="I30" s="190">
        <f t="shared" ref="I30:I38" si="0">(DAYS360(E30,F30)/30)</f>
        <v>13</v>
      </c>
      <c r="J30" s="174" t="str">
        <f>+IF(I30&lt;10,"NO","SI")</f>
        <v>SI</v>
      </c>
      <c r="K30" s="115"/>
      <c r="L30" s="158"/>
    </row>
    <row r="31" spans="1:18" ht="36.75" thickBot="1">
      <c r="A31" s="199">
        <v>2</v>
      </c>
      <c r="B31" s="200" t="s">
        <v>85</v>
      </c>
      <c r="C31" s="201" t="s">
        <v>86</v>
      </c>
      <c r="D31" s="202"/>
      <c r="E31" s="191">
        <v>35230</v>
      </c>
      <c r="F31" s="191">
        <v>35565</v>
      </c>
      <c r="G31" s="179" t="s">
        <v>84</v>
      </c>
      <c r="H31" s="180"/>
      <c r="I31" s="190">
        <f>(DAYS360(E31,F31)/30)</f>
        <v>11.033333333333333</v>
      </c>
      <c r="J31" s="174" t="str">
        <f>+IF(I31&lt;10,"NO","SI")</f>
        <v>SI</v>
      </c>
      <c r="K31" s="156"/>
      <c r="L31" s="158"/>
    </row>
    <row r="32" spans="1:18" ht="48.75" thickBot="1">
      <c r="A32" s="199">
        <v>3</v>
      </c>
      <c r="B32" s="200" t="s">
        <v>85</v>
      </c>
      <c r="C32" s="201" t="s">
        <v>87</v>
      </c>
      <c r="D32" s="202"/>
      <c r="E32" s="191">
        <v>35105</v>
      </c>
      <c r="F32" s="191">
        <v>35864</v>
      </c>
      <c r="G32" s="179" t="s">
        <v>84</v>
      </c>
      <c r="H32" s="180"/>
      <c r="I32" s="173">
        <f>(DAYS360(E32,F32)/30)</f>
        <v>25</v>
      </c>
      <c r="J32" s="174" t="str">
        <f t="shared" ref="J32:J38" si="1">+IF(I32&lt;10,"NO","SI")</f>
        <v>SI</v>
      </c>
      <c r="K32" s="116"/>
      <c r="L32" s="69"/>
      <c r="M32" s="150"/>
    </row>
    <row r="33" spans="1:13" ht="84.75" thickBot="1">
      <c r="A33" s="199">
        <v>4</v>
      </c>
      <c r="B33" s="200" t="s">
        <v>88</v>
      </c>
      <c r="C33" s="201" t="s">
        <v>89</v>
      </c>
      <c r="D33" s="202"/>
      <c r="E33" s="191">
        <v>36747</v>
      </c>
      <c r="F33" s="191">
        <v>37080</v>
      </c>
      <c r="G33" s="179" t="s">
        <v>84</v>
      </c>
      <c r="H33" s="180"/>
      <c r="I33" s="173">
        <f t="shared" ref="I33:I36" si="2">(DAYS360(E33,F33)/30)</f>
        <v>10.966666666666667</v>
      </c>
      <c r="J33" s="174" t="str">
        <f t="shared" si="1"/>
        <v>SI</v>
      </c>
      <c r="K33" s="116"/>
      <c r="L33" s="69"/>
      <c r="M33" s="150"/>
    </row>
    <row r="34" spans="1:13" ht="48.75" thickBot="1">
      <c r="A34" s="199">
        <v>5</v>
      </c>
      <c r="B34" s="200" t="s">
        <v>90</v>
      </c>
      <c r="C34" s="201" t="s">
        <v>91</v>
      </c>
      <c r="D34" s="200"/>
      <c r="E34" s="191">
        <v>37616</v>
      </c>
      <c r="F34" s="191">
        <v>38055</v>
      </c>
      <c r="G34" s="179" t="s">
        <v>84</v>
      </c>
      <c r="H34" s="180"/>
      <c r="I34" s="173">
        <f t="shared" si="2"/>
        <v>14.433333333333334</v>
      </c>
      <c r="J34" s="174" t="str">
        <f t="shared" si="1"/>
        <v>SI</v>
      </c>
      <c r="K34" s="116"/>
      <c r="L34" s="69"/>
      <c r="M34" s="150"/>
    </row>
    <row r="35" spans="1:13" ht="48.75" thickBot="1">
      <c r="A35" s="199">
        <v>6</v>
      </c>
      <c r="B35" s="200" t="s">
        <v>92</v>
      </c>
      <c r="C35" s="201" t="s">
        <v>93</v>
      </c>
      <c r="D35" s="200"/>
      <c r="E35" s="191">
        <v>37669</v>
      </c>
      <c r="F35" s="191">
        <v>38000</v>
      </c>
      <c r="G35" s="179" t="s">
        <v>84</v>
      </c>
      <c r="H35" s="180"/>
      <c r="I35" s="173">
        <f t="shared" si="2"/>
        <v>10.9</v>
      </c>
      <c r="J35" s="174" t="str">
        <f t="shared" si="1"/>
        <v>SI</v>
      </c>
      <c r="K35" s="116"/>
      <c r="L35" s="69"/>
    </row>
    <row r="36" spans="1:13" ht="60.75" thickBot="1">
      <c r="A36" s="199">
        <v>7</v>
      </c>
      <c r="B36" s="200" t="s">
        <v>94</v>
      </c>
      <c r="C36" s="201" t="s">
        <v>95</v>
      </c>
      <c r="D36" s="200"/>
      <c r="E36" s="191">
        <v>37793</v>
      </c>
      <c r="F36" s="191">
        <v>38174</v>
      </c>
      <c r="G36" s="179" t="s">
        <v>84</v>
      </c>
      <c r="H36" s="184"/>
      <c r="I36" s="173">
        <f t="shared" si="2"/>
        <v>12.5</v>
      </c>
      <c r="J36" s="174" t="str">
        <f t="shared" si="1"/>
        <v>SI</v>
      </c>
      <c r="K36" s="116"/>
      <c r="L36" s="69"/>
    </row>
    <row r="37" spans="1:13" ht="60.75" thickBot="1">
      <c r="A37" s="199">
        <v>8</v>
      </c>
      <c r="B37" s="200" t="s">
        <v>94</v>
      </c>
      <c r="C37" s="201" t="s">
        <v>96</v>
      </c>
      <c r="D37" s="200"/>
      <c r="E37" s="191">
        <v>37793</v>
      </c>
      <c r="F37" s="191">
        <v>38174</v>
      </c>
      <c r="G37" s="179" t="s">
        <v>84</v>
      </c>
      <c r="H37" s="185"/>
      <c r="I37" s="173">
        <f t="shared" si="0"/>
        <v>12.5</v>
      </c>
      <c r="J37" s="174" t="str">
        <f t="shared" si="1"/>
        <v>SI</v>
      </c>
      <c r="K37" s="116"/>
      <c r="L37" s="69"/>
    </row>
    <row r="38" spans="1:13" ht="48.75" thickBot="1">
      <c r="A38" s="203">
        <v>9</v>
      </c>
      <c r="B38" s="204" t="s">
        <v>85</v>
      </c>
      <c r="C38" s="205" t="s">
        <v>97</v>
      </c>
      <c r="D38" s="204"/>
      <c r="E38" s="89">
        <v>40371</v>
      </c>
      <c r="F38" s="89">
        <v>40735</v>
      </c>
      <c r="G38" s="179" t="s">
        <v>84</v>
      </c>
      <c r="H38" s="74"/>
      <c r="I38" s="96">
        <f t="shared" si="0"/>
        <v>11.966666666666667</v>
      </c>
      <c r="J38" s="118" t="str">
        <f t="shared" si="1"/>
        <v>SI</v>
      </c>
      <c r="K38" s="116"/>
      <c r="L38" s="69"/>
    </row>
    <row r="39" spans="1:13" ht="13.5" thickBot="1">
      <c r="A39" s="80"/>
      <c r="B39" s="57"/>
      <c r="C39" s="57"/>
      <c r="D39" s="57"/>
      <c r="E39" s="59"/>
      <c r="F39" s="136"/>
      <c r="G39" s="137"/>
      <c r="H39" s="266" t="s">
        <v>48</v>
      </c>
      <c r="I39" s="267"/>
      <c r="J39" s="110">
        <f>COUNTIF(J30:J38,"SI")</f>
        <v>9</v>
      </c>
    </row>
    <row r="40" spans="1:13" ht="13.5" thickBot="1">
      <c r="A40" s="81"/>
    </row>
    <row r="41" spans="1:13" ht="13.5" thickBot="1">
      <c r="A41" s="81"/>
      <c r="B41" s="95" t="s">
        <v>41</v>
      </c>
      <c r="C41" s="91"/>
      <c r="D41" s="224" t="s">
        <v>50</v>
      </c>
      <c r="E41" s="94" t="s">
        <v>45</v>
      </c>
    </row>
    <row r="42" spans="1:13">
      <c r="A42" s="81"/>
      <c r="B42" s="145" t="s">
        <v>55</v>
      </c>
      <c r="C42" s="92"/>
      <c r="D42" s="108">
        <f>H14</f>
        <v>2</v>
      </c>
      <c r="E42" s="282">
        <f>+IF(D46="RECHAZO","RECHAZO",VLOOKUP(D45,Hoja3!B13:C15,2))</f>
        <v>140</v>
      </c>
    </row>
    <row r="43" spans="1:13">
      <c r="A43" s="81"/>
      <c r="B43" s="145" t="s">
        <v>42</v>
      </c>
      <c r="C43" s="92"/>
      <c r="D43" s="108">
        <f>+J24</f>
        <v>0</v>
      </c>
      <c r="E43" s="283"/>
    </row>
    <row r="44" spans="1:13" ht="13.5" thickBot="1">
      <c r="A44" s="81"/>
      <c r="B44" s="146" t="s">
        <v>43</v>
      </c>
      <c r="C44" s="93"/>
      <c r="D44" s="109">
        <f>+J39</f>
        <v>9</v>
      </c>
      <c r="E44" s="283"/>
    </row>
    <row r="45" spans="1:13" ht="13.5" thickBot="1">
      <c r="B45" s="280" t="s">
        <v>51</v>
      </c>
      <c r="C45" s="281"/>
      <c r="D45" s="111">
        <f>SUM(D42:D44)</f>
        <v>11</v>
      </c>
      <c r="E45" s="284"/>
    </row>
    <row r="46" spans="1:13" ht="21.75" customHeight="1" thickBot="1">
      <c r="D46" s="112" t="str">
        <f>+IF(OR(G14="No Cumple",D45&lt;8),"RECHAZO","HÁBIL")</f>
        <v>HÁBIL</v>
      </c>
    </row>
  </sheetData>
  <mergeCells count="33">
    <mergeCell ref="B45:C45"/>
    <mergeCell ref="K28:K29"/>
    <mergeCell ref="E42:E45"/>
    <mergeCell ref="K20:K21"/>
    <mergeCell ref="H28:H29"/>
    <mergeCell ref="G28:G29"/>
    <mergeCell ref="A20:A21"/>
    <mergeCell ref="B20:B21"/>
    <mergeCell ref="C20:C21"/>
    <mergeCell ref="H39:I39"/>
    <mergeCell ref="H20:H21"/>
    <mergeCell ref="H23:I23"/>
    <mergeCell ref="A28:A29"/>
    <mergeCell ref="B28:B29"/>
    <mergeCell ref="C28:C29"/>
    <mergeCell ref="D28:D29"/>
    <mergeCell ref="E28:F28"/>
    <mergeCell ref="A3:K4"/>
    <mergeCell ref="G5:G7"/>
    <mergeCell ref="D20:D21"/>
    <mergeCell ref="I20:I21"/>
    <mergeCell ref="A27:J27"/>
    <mergeCell ref="J24:K24"/>
    <mergeCell ref="G9:G11"/>
    <mergeCell ref="A14:F15"/>
    <mergeCell ref="G14:G15"/>
    <mergeCell ref="A19:H19"/>
    <mergeCell ref="H14:H15"/>
    <mergeCell ref="H9:H12"/>
    <mergeCell ref="I9:I12"/>
    <mergeCell ref="A17:K18"/>
    <mergeCell ref="J20:J21"/>
    <mergeCell ref="H24:I24"/>
  </mergeCells>
  <phoneticPr fontId="4" type="noConversion"/>
  <conditionalFormatting sqref="A47:R105 F39:F46 E46 E39:E41 G40:K46 H39 J39 K30:K38 B28:J28 K25:K27 J23:K23 J24 G25:J26 A14 A17:A28 A16:I16 J14:J16 G20:G22 B20:F26 J19:K19 I20:K20 A30:D46 E29:F38 G30:I38 A13:G13 G8 A3 G12:G14 K5:K16 H5:J8 H13:I16 A5:F12 A1:K2 L1:R46">
    <cfRule type="cellIs" dxfId="43" priority="9" stopIfTrue="1" operator="equal">
      <formula>"No cumple"</formula>
    </cfRule>
  </conditionalFormatting>
  <conditionalFormatting sqref="D46">
    <cfRule type="containsText" dxfId="42" priority="8" stopIfTrue="1" operator="containsText" text="RECHAZO">
      <formula>NOT(ISERROR(SEARCH("RECHAZO",D46)))</formula>
    </cfRule>
  </conditionalFormatting>
  <conditionalFormatting sqref="G22">
    <cfRule type="cellIs" dxfId="41" priority="4" stopIfTrue="1" operator="lessThan">
      <formula>10</formula>
    </cfRule>
  </conditionalFormatting>
  <conditionalFormatting sqref="G22">
    <cfRule type="cellIs" dxfId="40" priority="3" stopIfTrue="1" operator="lessThan">
      <formula>10</formula>
    </cfRule>
  </conditionalFormatting>
  <dataValidations count="2">
    <dataValidation type="list" allowBlank="1" showInputMessage="1" showErrorMessage="1" sqref="H22:I22 G8 G12:G13">
      <formula1>VALE</formula1>
    </dataValidation>
    <dataValidation type="list" allowBlank="1" showInputMessage="1" showErrorMessage="1" sqref="H13">
      <formula1>POSGRADO</formula1>
    </dataValidation>
  </dataValidations>
  <pageMargins left="0.75" right="0.75" top="1" bottom="1" header="0" footer="0"/>
  <pageSetup scale="2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T50"/>
  <sheetViews>
    <sheetView view="pageBreakPreview" topLeftCell="E21" zoomScale="90" zoomScaleNormal="80" zoomScaleSheetLayoutView="90" workbookViewId="0">
      <selection activeCell="I30" sqref="I30"/>
    </sheetView>
  </sheetViews>
  <sheetFormatPr baseColWidth="10" defaultColWidth="11.42578125" defaultRowHeight="12.75"/>
  <cols>
    <col min="2" max="2" width="23.140625" customWidth="1"/>
    <col min="3" max="3" width="37.140625" customWidth="1"/>
    <col min="4" max="4" width="32.5703125" customWidth="1"/>
    <col min="5" max="5" width="17" customWidth="1"/>
    <col min="6" max="6" width="16.42578125" customWidth="1"/>
    <col min="7" max="7" width="15.28515625" customWidth="1"/>
    <col min="8" max="8" width="52.7109375" customWidth="1"/>
    <col min="9" max="9" width="16.7109375" customWidth="1"/>
    <col min="10" max="11" width="19" customWidth="1"/>
    <col min="12" max="12" width="59.28515625" customWidth="1"/>
    <col min="13" max="13" width="19.140625" customWidth="1"/>
  </cols>
  <sheetData>
    <row r="1" spans="1:20" ht="13.5" thickBot="1">
      <c r="B1" s="2"/>
      <c r="D1" s="2"/>
      <c r="E1" s="3"/>
      <c r="F1" s="3"/>
      <c r="G1" s="3"/>
      <c r="H1" s="4"/>
      <c r="I1" s="4"/>
      <c r="J1" s="7"/>
      <c r="K1" s="7"/>
      <c r="L1" s="8"/>
      <c r="M1" s="7"/>
      <c r="N1" s="7"/>
      <c r="O1" s="7"/>
      <c r="P1" s="7"/>
    </row>
    <row r="2" spans="1:20" ht="17.25" thickBot="1">
      <c r="A2" s="229" t="s">
        <v>61</v>
      </c>
      <c r="B2" s="11"/>
      <c r="C2" s="147" t="s">
        <v>101</v>
      </c>
      <c r="D2" s="12"/>
      <c r="E2" s="13"/>
      <c r="F2" s="14"/>
      <c r="G2" s="15"/>
      <c r="H2" s="4"/>
      <c r="I2" s="4"/>
      <c r="J2" s="16"/>
      <c r="K2" s="16"/>
      <c r="L2" s="17"/>
      <c r="M2" s="16"/>
      <c r="N2" s="18"/>
      <c r="O2" s="7"/>
      <c r="P2" s="7"/>
    </row>
    <row r="3" spans="1:20">
      <c r="A3" s="231" t="s">
        <v>46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16"/>
      <c r="N3" s="16"/>
      <c r="O3" s="7"/>
      <c r="P3" s="7"/>
    </row>
    <row r="4" spans="1:20" ht="13.5" thickBo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16"/>
      <c r="N4" s="16"/>
      <c r="O4" s="7"/>
      <c r="P4" s="7"/>
    </row>
    <row r="5" spans="1:20">
      <c r="A5" s="19" t="s">
        <v>1</v>
      </c>
      <c r="B5" s="20"/>
      <c r="C5" s="20"/>
      <c r="D5" s="20"/>
      <c r="E5" s="21"/>
      <c r="F5" s="21"/>
      <c r="G5" s="232" t="s">
        <v>2</v>
      </c>
    </row>
    <row r="6" spans="1:20" ht="16.5">
      <c r="A6" s="228" t="s">
        <v>3</v>
      </c>
      <c r="B6" s="119" t="s">
        <v>4</v>
      </c>
      <c r="C6" s="119" t="s">
        <v>5</v>
      </c>
      <c r="D6" s="119" t="s">
        <v>6</v>
      </c>
      <c r="E6" s="25" t="s">
        <v>7</v>
      </c>
      <c r="F6" s="32"/>
      <c r="G6" s="233"/>
    </row>
    <row r="7" spans="1:20" ht="13.5" thickBot="1">
      <c r="A7" s="119" t="s">
        <v>8</v>
      </c>
      <c r="B7" s="119" t="s">
        <v>9</v>
      </c>
      <c r="C7" s="119" t="s">
        <v>10</v>
      </c>
      <c r="D7" s="119" t="s">
        <v>11</v>
      </c>
      <c r="E7" s="119" t="s">
        <v>12</v>
      </c>
      <c r="F7" s="37" t="s">
        <v>13</v>
      </c>
      <c r="G7" s="234"/>
    </row>
    <row r="8" spans="1:20" ht="24" customHeight="1" thickBot="1">
      <c r="A8" s="27">
        <v>1</v>
      </c>
      <c r="B8" s="159" t="s">
        <v>99</v>
      </c>
      <c r="C8" s="218" t="s">
        <v>98</v>
      </c>
      <c r="D8" s="219">
        <v>31951</v>
      </c>
      <c r="E8" s="225" t="s">
        <v>100</v>
      </c>
      <c r="F8" s="225">
        <v>33801</v>
      </c>
      <c r="G8" s="131" t="s">
        <v>31</v>
      </c>
      <c r="H8" s="31"/>
      <c r="I8" s="31"/>
      <c r="M8" s="31"/>
      <c r="N8" s="31"/>
      <c r="O8" s="31"/>
      <c r="P8" s="31"/>
      <c r="Q8" s="31"/>
      <c r="R8" s="31"/>
      <c r="S8" s="31"/>
      <c r="T8" s="31"/>
    </row>
    <row r="9" spans="1:20" ht="12.75" customHeight="1">
      <c r="A9" s="19" t="s">
        <v>14</v>
      </c>
      <c r="B9" s="20"/>
      <c r="C9" s="20"/>
      <c r="D9" s="20"/>
      <c r="E9" s="21"/>
      <c r="F9" s="21"/>
      <c r="G9" s="232" t="s">
        <v>2</v>
      </c>
      <c r="H9" s="257" t="s">
        <v>55</v>
      </c>
      <c r="I9" s="260" t="s">
        <v>54</v>
      </c>
    </row>
    <row r="10" spans="1:20">
      <c r="A10" s="22" t="s">
        <v>3</v>
      </c>
      <c r="B10" s="23" t="s">
        <v>4</v>
      </c>
      <c r="C10" s="24" t="s">
        <v>15</v>
      </c>
      <c r="D10" s="24" t="s">
        <v>6</v>
      </c>
      <c r="E10" s="25" t="s">
        <v>16</v>
      </c>
      <c r="F10" s="32"/>
      <c r="G10" s="233"/>
      <c r="H10" s="258"/>
      <c r="I10" s="261"/>
    </row>
    <row r="11" spans="1:20" ht="13.5" thickBot="1">
      <c r="A11" s="33" t="s">
        <v>8</v>
      </c>
      <c r="B11" s="34" t="s">
        <v>9</v>
      </c>
      <c r="C11" s="35" t="s">
        <v>17</v>
      </c>
      <c r="D11" s="119" t="s">
        <v>11</v>
      </c>
      <c r="E11" s="36" t="s">
        <v>18</v>
      </c>
      <c r="F11" s="37" t="s">
        <v>19</v>
      </c>
      <c r="G11" s="233"/>
      <c r="H11" s="258"/>
      <c r="I11" s="261"/>
    </row>
    <row r="12" spans="1:20" ht="22.5">
      <c r="A12" s="119">
        <v>1</v>
      </c>
      <c r="B12" s="159" t="s">
        <v>99</v>
      </c>
      <c r="C12" s="226" t="s">
        <v>102</v>
      </c>
      <c r="D12" s="227">
        <v>33760</v>
      </c>
      <c r="E12" s="26"/>
      <c r="F12" s="23"/>
      <c r="G12" s="132" t="s">
        <v>31</v>
      </c>
      <c r="H12" s="259"/>
      <c r="I12" s="262"/>
      <c r="J12" s="99"/>
      <c r="K12" s="99"/>
    </row>
    <row r="13" spans="1:20" ht="13.5" thickBot="1">
      <c r="A13" s="38">
        <v>2</v>
      </c>
      <c r="B13" s="163"/>
      <c r="C13" s="164"/>
      <c r="D13" s="162"/>
      <c r="E13" s="42"/>
      <c r="F13" s="40"/>
      <c r="G13" s="121" t="s">
        <v>31</v>
      </c>
      <c r="H13" s="121">
        <v>3</v>
      </c>
      <c r="I13" s="121"/>
    </row>
    <row r="14" spans="1:20" ht="12.75" customHeight="1">
      <c r="A14" s="244" t="s">
        <v>67</v>
      </c>
      <c r="B14" s="245"/>
      <c r="C14" s="245"/>
      <c r="D14" s="245"/>
      <c r="E14" s="245"/>
      <c r="F14" s="246"/>
      <c r="G14" s="250" t="str">
        <f>IF(AND(G8="SI",G12="SI"),"Cumple", "No Cumple")</f>
        <v>Cumple</v>
      </c>
      <c r="H14" s="255">
        <f>SUM(H13:H13)</f>
        <v>3</v>
      </c>
    </row>
    <row r="15" spans="1:20" ht="13.5" thickBot="1">
      <c r="A15" s="247"/>
      <c r="B15" s="248"/>
      <c r="C15" s="248"/>
      <c r="D15" s="248"/>
      <c r="E15" s="248"/>
      <c r="F15" s="249"/>
      <c r="G15" s="251"/>
      <c r="H15" s="256"/>
    </row>
    <row r="16" spans="1:20" ht="13.5" thickBot="1">
      <c r="A16" s="95" t="s">
        <v>20</v>
      </c>
      <c r="B16" s="123"/>
      <c r="C16" s="123"/>
      <c r="D16" s="124" t="s">
        <v>21</v>
      </c>
      <c r="E16" s="125">
        <v>40764</v>
      </c>
      <c r="F16" s="98">
        <f>ROUND((DAYS360(F8,E16)/30),0)</f>
        <v>229</v>
      </c>
      <c r="G16" s="126" t="str">
        <f>IF(OR(F16&gt;=96),"Cumple", "No Cumple")</f>
        <v>Cumple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1:20" ht="18">
      <c r="A17" s="263" t="s">
        <v>49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113"/>
      <c r="N17" s="47"/>
      <c r="O17" s="47"/>
      <c r="P17" s="47"/>
      <c r="Q17" s="47"/>
      <c r="R17" s="47"/>
      <c r="S17" s="47"/>
      <c r="T17" s="47"/>
    </row>
    <row r="18" spans="1:20" ht="18.75" thickBot="1">
      <c r="A18" s="263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113"/>
      <c r="N18" s="47"/>
      <c r="O18" s="47"/>
      <c r="P18" s="47"/>
      <c r="Q18" s="47"/>
      <c r="R18" s="47"/>
      <c r="S18" s="47"/>
      <c r="T18" s="47"/>
    </row>
    <row r="19" spans="1:20" ht="13.5" thickBot="1">
      <c r="A19" s="252" t="s">
        <v>47</v>
      </c>
      <c r="B19" s="253"/>
      <c r="C19" s="253"/>
      <c r="D19" s="253"/>
      <c r="E19" s="253"/>
      <c r="F19" s="253"/>
      <c r="G19" s="253"/>
      <c r="H19" s="254"/>
      <c r="I19" s="133"/>
      <c r="L19" s="175"/>
    </row>
    <row r="20" spans="1:20">
      <c r="A20" s="268" t="s">
        <v>22</v>
      </c>
      <c r="B20" s="235" t="s">
        <v>23</v>
      </c>
      <c r="C20" s="270" t="s">
        <v>24</v>
      </c>
      <c r="D20" s="235" t="s">
        <v>25</v>
      </c>
      <c r="E20" s="48" t="s">
        <v>26</v>
      </c>
      <c r="F20" s="49"/>
      <c r="G20" s="50"/>
      <c r="H20" s="257" t="s">
        <v>60</v>
      </c>
      <c r="I20" s="237" t="s">
        <v>56</v>
      </c>
      <c r="J20" s="264" t="s">
        <v>75</v>
      </c>
      <c r="K20" s="285" t="s">
        <v>58</v>
      </c>
      <c r="L20" s="285" t="s">
        <v>54</v>
      </c>
      <c r="M20" s="31"/>
      <c r="N20" s="31"/>
      <c r="O20" s="31"/>
      <c r="P20" s="31"/>
      <c r="Q20" s="31"/>
      <c r="R20" s="31"/>
      <c r="S20" s="31"/>
      <c r="T20" s="31"/>
    </row>
    <row r="21" spans="1:20" ht="23.25" thickBot="1">
      <c r="A21" s="269"/>
      <c r="B21" s="236"/>
      <c r="C21" s="271"/>
      <c r="D21" s="291"/>
      <c r="E21" s="51" t="s">
        <v>28</v>
      </c>
      <c r="F21" s="88" t="s">
        <v>29</v>
      </c>
      <c r="G21" s="52" t="s">
        <v>30</v>
      </c>
      <c r="H21" s="258"/>
      <c r="I21" s="238"/>
      <c r="J21" s="265"/>
      <c r="K21" s="286"/>
      <c r="L21" s="286"/>
    </row>
    <row r="22" spans="1:20" ht="21.75" customHeight="1" thickBot="1">
      <c r="A22" s="53">
        <v>1</v>
      </c>
      <c r="B22" s="165"/>
      <c r="C22" s="165"/>
      <c r="D22" s="90"/>
      <c r="E22" s="89"/>
      <c r="F22" s="89"/>
      <c r="G22" s="140">
        <f>(DAYS360(E22,F22)/30)</f>
        <v>0</v>
      </c>
      <c r="H22" s="144" t="s">
        <v>31</v>
      </c>
      <c r="I22" s="141" t="s">
        <v>31</v>
      </c>
      <c r="J22" s="139" t="str">
        <f>+IF(H22="NO","NO VÁLIDA",IF(G22=0,"",IF(G22&lt;8,"NO VÁLIDA",IF(I22="NO",INT((G22/12)),0))))</f>
        <v/>
      </c>
      <c r="K22" s="120" t="str">
        <f>+IF(G22=0,"",IF(OR(G22&lt;8,H22="NO"),"NO VÁLIDA",IF(I22="NO",0,IF(G22&gt;=8,1,0))))</f>
        <v/>
      </c>
      <c r="L22" s="187"/>
      <c r="M22" s="54"/>
      <c r="N22" s="54"/>
      <c r="O22" s="54"/>
    </row>
    <row r="23" spans="1:20" ht="13.5" thickBot="1">
      <c r="A23" s="55"/>
      <c r="B23" s="56"/>
      <c r="C23" s="57"/>
      <c r="D23" s="58"/>
      <c r="E23" s="136"/>
      <c r="F23" s="142"/>
      <c r="G23" s="143"/>
      <c r="H23" s="266" t="s">
        <v>48</v>
      </c>
      <c r="I23" s="267"/>
      <c r="J23" s="112">
        <f>SUM(J22:J22)</f>
        <v>0</v>
      </c>
      <c r="K23" s="112"/>
      <c r="L23" s="112">
        <f>SUM(L22:L22)</f>
        <v>0</v>
      </c>
      <c r="M23" s="46"/>
      <c r="N23" s="46"/>
      <c r="O23" s="46"/>
      <c r="P23" s="46"/>
      <c r="Q23" s="46"/>
      <c r="R23" s="46"/>
      <c r="S23" s="46"/>
      <c r="T23" s="46"/>
    </row>
    <row r="24" spans="1:20" ht="13.5" thickBot="1">
      <c r="A24" s="84"/>
      <c r="B24" s="61"/>
      <c r="C24" s="61"/>
      <c r="D24" s="61"/>
      <c r="E24" s="85"/>
      <c r="F24" s="85"/>
      <c r="H24" s="266" t="s">
        <v>59</v>
      </c>
      <c r="I24" s="267"/>
      <c r="J24" s="242">
        <f>+J23+L23</f>
        <v>0</v>
      </c>
      <c r="K24" s="292"/>
      <c r="L24" s="243"/>
      <c r="M24" s="46"/>
      <c r="N24" s="46"/>
      <c r="O24" s="46"/>
      <c r="P24" s="46"/>
      <c r="Q24" s="46"/>
      <c r="R24" s="46"/>
      <c r="S24" s="46"/>
      <c r="T24" s="46"/>
    </row>
    <row r="25" spans="1:20" ht="10.5" customHeight="1">
      <c r="A25" s="84"/>
      <c r="B25" s="61"/>
      <c r="C25" s="61"/>
      <c r="D25" s="61"/>
      <c r="E25" s="85"/>
      <c r="F25" s="85"/>
      <c r="G25" s="29"/>
      <c r="I25" s="138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spans="1:20" ht="10.5" customHeight="1" thickBot="1"/>
    <row r="27" spans="1:20" ht="13.5" thickBot="1">
      <c r="A27" s="239" t="s">
        <v>33</v>
      </c>
      <c r="B27" s="240"/>
      <c r="C27" s="240"/>
      <c r="D27" s="240"/>
      <c r="E27" s="240"/>
      <c r="F27" s="240"/>
      <c r="G27" s="240"/>
      <c r="H27" s="240"/>
      <c r="I27" s="240"/>
      <c r="J27" s="241"/>
      <c r="K27" s="212"/>
      <c r="L27" s="60"/>
      <c r="M27" s="61"/>
      <c r="N27" s="46"/>
      <c r="O27" s="46"/>
      <c r="P27" s="46"/>
      <c r="Q27" s="46"/>
      <c r="R27" s="46"/>
      <c r="S27" s="46"/>
      <c r="T27" s="46"/>
    </row>
    <row r="28" spans="1:20" ht="22.5">
      <c r="A28" s="272" t="s">
        <v>22</v>
      </c>
      <c r="B28" s="274" t="s">
        <v>34</v>
      </c>
      <c r="C28" s="274" t="s">
        <v>35</v>
      </c>
      <c r="D28" s="276" t="s">
        <v>36</v>
      </c>
      <c r="E28" s="278" t="s">
        <v>37</v>
      </c>
      <c r="F28" s="279"/>
      <c r="G28" s="289" t="s">
        <v>24</v>
      </c>
      <c r="H28" s="287" t="s">
        <v>38</v>
      </c>
      <c r="I28" s="134" t="s">
        <v>30</v>
      </c>
      <c r="J28" s="134" t="s">
        <v>27</v>
      </c>
      <c r="K28" s="134"/>
      <c r="L28" s="260" t="s">
        <v>54</v>
      </c>
      <c r="N28" s="62"/>
      <c r="O28" s="62"/>
      <c r="P28" s="62"/>
      <c r="Q28" s="62"/>
      <c r="R28" s="62"/>
      <c r="S28" s="62"/>
      <c r="T28" s="62"/>
    </row>
    <row r="29" spans="1:20" ht="23.25" thickBot="1">
      <c r="A29" s="273"/>
      <c r="B29" s="275"/>
      <c r="C29" s="275"/>
      <c r="D29" s="277"/>
      <c r="E29" s="63" t="s">
        <v>39</v>
      </c>
      <c r="F29" s="64" t="s">
        <v>40</v>
      </c>
      <c r="G29" s="290"/>
      <c r="H29" s="288"/>
      <c r="I29" s="135"/>
      <c r="J29" s="135"/>
      <c r="K29" s="213"/>
      <c r="L29" s="261"/>
      <c r="N29" s="62"/>
      <c r="O29" s="62"/>
      <c r="P29" s="62"/>
      <c r="Q29" s="62"/>
      <c r="R29" s="62"/>
      <c r="S29" s="62"/>
      <c r="T29" s="62"/>
    </row>
    <row r="30" spans="1:20" ht="36.75" thickBot="1">
      <c r="A30" s="167">
        <v>1</v>
      </c>
      <c r="B30" s="168" t="s">
        <v>104</v>
      </c>
      <c r="C30" s="169" t="s">
        <v>105</v>
      </c>
      <c r="D30" s="168" t="s">
        <v>104</v>
      </c>
      <c r="E30" s="170">
        <v>40330</v>
      </c>
      <c r="F30" s="170">
        <v>40725</v>
      </c>
      <c r="G30" s="171" t="s">
        <v>103</v>
      </c>
      <c r="H30" s="172"/>
      <c r="I30" s="190">
        <f t="shared" ref="I30:I36" si="0">(DAYS360(E30,F30)/30)</f>
        <v>13</v>
      </c>
      <c r="J30" s="174" t="s">
        <v>32</v>
      </c>
      <c r="K30" s="214"/>
      <c r="L30" s="175" t="s">
        <v>106</v>
      </c>
      <c r="N30" s="69"/>
    </row>
    <row r="31" spans="1:20" ht="24.75" thickBot="1">
      <c r="A31" s="176">
        <v>2</v>
      </c>
      <c r="B31" s="177" t="s">
        <v>107</v>
      </c>
      <c r="C31" s="178" t="s">
        <v>108</v>
      </c>
      <c r="D31" s="177" t="s">
        <v>107</v>
      </c>
      <c r="E31" s="170">
        <v>39931</v>
      </c>
      <c r="F31" s="170">
        <v>40261</v>
      </c>
      <c r="G31" s="179" t="s">
        <v>109</v>
      </c>
      <c r="H31" s="180"/>
      <c r="I31" s="190">
        <f t="shared" si="0"/>
        <v>10.866666666666667</v>
      </c>
      <c r="J31" s="174" t="s">
        <v>32</v>
      </c>
      <c r="K31" s="215"/>
      <c r="L31" s="175" t="s">
        <v>106</v>
      </c>
      <c r="N31" s="69"/>
    </row>
    <row r="32" spans="1:20" ht="36.75" thickBot="1">
      <c r="A32" s="176">
        <v>3</v>
      </c>
      <c r="B32" s="177" t="s">
        <v>110</v>
      </c>
      <c r="C32" s="178" t="s">
        <v>111</v>
      </c>
      <c r="D32" s="177" t="s">
        <v>110</v>
      </c>
      <c r="E32" s="170">
        <v>39114</v>
      </c>
      <c r="F32" s="170">
        <v>40269</v>
      </c>
      <c r="G32" s="179" t="s">
        <v>103</v>
      </c>
      <c r="H32" s="180"/>
      <c r="I32" s="190">
        <f t="shared" si="0"/>
        <v>38</v>
      </c>
      <c r="J32" s="174" t="s">
        <v>32</v>
      </c>
      <c r="K32" s="215"/>
      <c r="L32" s="175" t="s">
        <v>106</v>
      </c>
      <c r="N32" s="69"/>
    </row>
    <row r="33" spans="1:15" ht="24.75" thickBot="1">
      <c r="A33" s="176">
        <v>4</v>
      </c>
      <c r="B33" s="177" t="s">
        <v>112</v>
      </c>
      <c r="C33" s="178" t="s">
        <v>113</v>
      </c>
      <c r="D33" s="177" t="s">
        <v>112</v>
      </c>
      <c r="E33" s="170">
        <v>37987</v>
      </c>
      <c r="F33" s="170">
        <v>39022</v>
      </c>
      <c r="G33" s="179" t="s">
        <v>114</v>
      </c>
      <c r="H33" s="180"/>
      <c r="I33" s="190">
        <f t="shared" si="0"/>
        <v>34</v>
      </c>
      <c r="J33" s="174" t="s">
        <v>32</v>
      </c>
      <c r="K33" s="215"/>
      <c r="L33" s="175" t="s">
        <v>106</v>
      </c>
      <c r="N33" s="69"/>
    </row>
    <row r="34" spans="1:15" ht="24.75" thickBot="1">
      <c r="A34" s="176">
        <v>5</v>
      </c>
      <c r="B34" s="177" t="s">
        <v>115</v>
      </c>
      <c r="C34" s="178" t="s">
        <v>116</v>
      </c>
      <c r="D34" s="177" t="s">
        <v>115</v>
      </c>
      <c r="E34" s="170">
        <v>36175</v>
      </c>
      <c r="F34" s="170">
        <v>37422</v>
      </c>
      <c r="G34" s="179" t="s">
        <v>117</v>
      </c>
      <c r="H34" s="180"/>
      <c r="I34" s="173">
        <f t="shared" si="0"/>
        <v>41</v>
      </c>
      <c r="J34" s="174" t="s">
        <v>32</v>
      </c>
      <c r="K34" s="215"/>
      <c r="L34" s="175" t="s">
        <v>106</v>
      </c>
      <c r="N34" s="69"/>
    </row>
    <row r="35" spans="1:15" ht="36.75" thickBot="1">
      <c r="A35" s="176">
        <v>6</v>
      </c>
      <c r="B35" s="177" t="s">
        <v>107</v>
      </c>
      <c r="C35" s="178" t="s">
        <v>118</v>
      </c>
      <c r="D35" s="177" t="s">
        <v>107</v>
      </c>
      <c r="E35" s="302">
        <v>37826</v>
      </c>
      <c r="F35" s="302">
        <v>38192</v>
      </c>
      <c r="G35" s="179" t="s">
        <v>109</v>
      </c>
      <c r="H35" s="180"/>
      <c r="I35" s="173">
        <f t="shared" si="0"/>
        <v>12</v>
      </c>
      <c r="J35" s="174" t="s">
        <v>32</v>
      </c>
      <c r="K35" s="215"/>
      <c r="L35" s="175" t="s">
        <v>106</v>
      </c>
      <c r="N35" s="69"/>
    </row>
    <row r="36" spans="1:15" ht="36.75" thickBot="1">
      <c r="A36" s="181">
        <v>7</v>
      </c>
      <c r="B36" s="177" t="s">
        <v>107</v>
      </c>
      <c r="C36" s="182" t="s">
        <v>119</v>
      </c>
      <c r="D36" s="177" t="s">
        <v>107</v>
      </c>
      <c r="E36" s="170">
        <v>37438</v>
      </c>
      <c r="F36" s="170">
        <v>37712</v>
      </c>
      <c r="G36" s="183" t="s">
        <v>120</v>
      </c>
      <c r="H36" s="184"/>
      <c r="I36" s="173">
        <f t="shared" si="0"/>
        <v>9</v>
      </c>
      <c r="J36" s="174" t="s">
        <v>32</v>
      </c>
      <c r="K36" s="215"/>
      <c r="L36" s="175" t="s">
        <v>106</v>
      </c>
      <c r="N36" s="69"/>
    </row>
    <row r="37" spans="1:15" ht="13.5" thickBot="1">
      <c r="A37" s="80"/>
      <c r="B37" s="57"/>
      <c r="C37" s="57"/>
      <c r="D37" s="57"/>
      <c r="E37" s="59"/>
      <c r="F37" s="136"/>
      <c r="G37" s="137"/>
      <c r="H37" s="266" t="s">
        <v>48</v>
      </c>
      <c r="I37" s="267"/>
      <c r="J37" s="110">
        <f>COUNTIF(J30:J36,"SI")</f>
        <v>0</v>
      </c>
      <c r="K37" s="216"/>
    </row>
    <row r="38" spans="1:15" ht="13.5" thickBot="1">
      <c r="A38" s="81"/>
    </row>
    <row r="39" spans="1:15" ht="13.5" thickBot="1">
      <c r="A39" s="81"/>
      <c r="B39" s="95" t="s">
        <v>41</v>
      </c>
      <c r="C39" s="91"/>
      <c r="D39" s="94" t="s">
        <v>50</v>
      </c>
      <c r="E39" s="94" t="s">
        <v>45</v>
      </c>
    </row>
    <row r="40" spans="1:15">
      <c r="A40" s="81"/>
      <c r="B40" s="145" t="s">
        <v>55</v>
      </c>
      <c r="C40" s="92"/>
      <c r="D40" s="108">
        <f>+H14</f>
        <v>3</v>
      </c>
      <c r="E40" s="282" t="str">
        <f>+IF(D44="RECHAZO","RECHAZO",VLOOKUP(D43,Hoja3!B16:C18,2))</f>
        <v>RECHAZO</v>
      </c>
    </row>
    <row r="41" spans="1:15">
      <c r="A41" s="81"/>
      <c r="B41" s="145" t="s">
        <v>42</v>
      </c>
      <c r="C41" s="92"/>
      <c r="D41" s="108">
        <f>+J24</f>
        <v>0</v>
      </c>
      <c r="E41" s="283"/>
    </row>
    <row r="42" spans="1:15" ht="13.5" thickBot="1">
      <c r="A42" s="81"/>
      <c r="B42" s="146" t="s">
        <v>43</v>
      </c>
      <c r="C42" s="93"/>
      <c r="D42" s="109">
        <f>+J37</f>
        <v>0</v>
      </c>
      <c r="E42" s="283"/>
    </row>
    <row r="43" spans="1:15" ht="13.5" thickBot="1">
      <c r="B43" s="280" t="s">
        <v>51</v>
      </c>
      <c r="C43" s="281"/>
      <c r="D43" s="111">
        <f>SUM(D40:D42)</f>
        <v>3</v>
      </c>
      <c r="E43" s="284"/>
    </row>
    <row r="44" spans="1:15" ht="21.75" customHeight="1" thickBot="1">
      <c r="D44" s="112" t="str">
        <f>+IF(OR(G14="No Cumple",D43&lt;6),"RECHAZO","HÁBIL")</f>
        <v>RECHAZO</v>
      </c>
    </row>
    <row r="45" spans="1:15">
      <c r="D45" s="83"/>
    </row>
    <row r="46" spans="1:15">
      <c r="D46" s="83"/>
      <c r="F46" s="97"/>
    </row>
    <row r="47" spans="1:15">
      <c r="D47" s="83"/>
    </row>
    <row r="48" spans="1:15">
      <c r="M48" s="86"/>
      <c r="N48" s="86"/>
      <c r="O48" s="86"/>
    </row>
    <row r="49" spans="1:15" ht="51.75" customHeight="1">
      <c r="A49" s="5"/>
      <c r="B49" s="5"/>
      <c r="C49" s="5"/>
      <c r="D49" s="5"/>
      <c r="E49" s="5"/>
      <c r="F49" s="5"/>
      <c r="G49" s="5"/>
      <c r="M49" s="86"/>
      <c r="N49" s="86"/>
      <c r="O49" s="86"/>
    </row>
    <row r="50" spans="1:15">
      <c r="N50" s="86"/>
      <c r="O50" s="86"/>
    </row>
  </sheetData>
  <mergeCells count="34">
    <mergeCell ref="L28:L29"/>
    <mergeCell ref="H37:I37"/>
    <mergeCell ref="E40:E43"/>
    <mergeCell ref="B43:C43"/>
    <mergeCell ref="A27:J27"/>
    <mergeCell ref="A28:A29"/>
    <mergeCell ref="B28:B29"/>
    <mergeCell ref="C28:C29"/>
    <mergeCell ref="D28:D29"/>
    <mergeCell ref="E28:F28"/>
    <mergeCell ref="G28:G29"/>
    <mergeCell ref="H28:H29"/>
    <mergeCell ref="I20:I21"/>
    <mergeCell ref="J20:J21"/>
    <mergeCell ref="L20:L21"/>
    <mergeCell ref="H23:I23"/>
    <mergeCell ref="H24:I24"/>
    <mergeCell ref="J24:L24"/>
    <mergeCell ref="K20:K21"/>
    <mergeCell ref="A14:F15"/>
    <mergeCell ref="G14:G15"/>
    <mergeCell ref="H14:H15"/>
    <mergeCell ref="A17:L18"/>
    <mergeCell ref="A19:H19"/>
    <mergeCell ref="A20:A21"/>
    <mergeCell ref="B20:B21"/>
    <mergeCell ref="C20:C21"/>
    <mergeCell ref="D20:D21"/>
    <mergeCell ref="H20:H21"/>
    <mergeCell ref="A3:L4"/>
    <mergeCell ref="G5:G7"/>
    <mergeCell ref="G9:G11"/>
    <mergeCell ref="H9:H12"/>
    <mergeCell ref="I9:I12"/>
  </mergeCells>
  <conditionalFormatting sqref="A48:T125 M39:M47 E44:E47 G38:L47 H37 J37:K37 B28:K28 L25:L27 J23:L23 J24:K24 G25:K26 A14 A17:A28 A16:I16 G14 J14:M16 G20:G22 M19:M27 B20:F26 N14:T47 A13:G13 G8 A3 G12 L5:L13 H5:K8 H13:I15 A5:F12 L22 J19:L19 I20:L20 A1:L2 M1:T13 E29:E33 E35:E39 F29:F47 G30:I36 A30:D47 L30:L36">
    <cfRule type="cellIs" dxfId="39" priority="13" stopIfTrue="1" operator="equal">
      <formula>"No cumple"</formula>
    </cfRule>
  </conditionalFormatting>
  <conditionalFormatting sqref="D44">
    <cfRule type="containsText" dxfId="38" priority="12" stopIfTrue="1" operator="containsText" text="RECHAZO">
      <formula>NOT(ISERROR(SEARCH("RECHAZO",D44)))</formula>
    </cfRule>
  </conditionalFormatting>
  <conditionalFormatting sqref="G22">
    <cfRule type="cellIs" dxfId="37" priority="11" stopIfTrue="1" operator="lessThan">
      <formula>10</formula>
    </cfRule>
  </conditionalFormatting>
  <conditionalFormatting sqref="G22">
    <cfRule type="cellIs" dxfId="36" priority="10" stopIfTrue="1" operator="lessThan">
      <formula>10</formula>
    </cfRule>
  </conditionalFormatting>
  <conditionalFormatting sqref="E34">
    <cfRule type="cellIs" dxfId="35" priority="1" stopIfTrue="1" operator="equal">
      <formula>"No cumple"</formula>
    </cfRule>
  </conditionalFormatting>
  <dataValidations count="2">
    <dataValidation type="list" allowBlank="1" showInputMessage="1" showErrorMessage="1" sqref="G12:G13 H22:I22 G8">
      <formula1>VALE</formula1>
    </dataValidation>
    <dataValidation type="list" allowBlank="1" showInputMessage="1" showErrorMessage="1" sqref="H13">
      <formula1>POSGRADO</formula1>
    </dataValidation>
  </dataValidations>
  <pageMargins left="0.7" right="0.7" top="0.75" bottom="0.75" header="0.3" footer="0.3"/>
  <pageSetup paperSize="9"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S48"/>
  <sheetViews>
    <sheetView view="pageBreakPreview" topLeftCell="A26" zoomScale="80" zoomScaleNormal="80" zoomScaleSheetLayoutView="80" workbookViewId="0">
      <selection activeCell="A49" sqref="A49"/>
    </sheetView>
  </sheetViews>
  <sheetFormatPr baseColWidth="10" defaultColWidth="11.42578125" defaultRowHeight="12.75"/>
  <cols>
    <col min="2" max="2" width="39" customWidth="1"/>
    <col min="3" max="3" width="35.28515625" customWidth="1"/>
    <col min="4" max="4" width="32.5703125" customWidth="1"/>
    <col min="5" max="5" width="17" customWidth="1"/>
    <col min="6" max="6" width="16.42578125" customWidth="1"/>
    <col min="7" max="7" width="16.7109375" customWidth="1"/>
    <col min="8" max="8" width="52.5703125" customWidth="1"/>
    <col min="9" max="9" width="16.7109375" customWidth="1"/>
    <col min="10" max="10" width="22.7109375" customWidth="1"/>
    <col min="11" max="11" width="21.140625" bestFit="1" customWidth="1"/>
    <col min="12" max="12" width="19.140625" customWidth="1"/>
  </cols>
  <sheetData>
    <row r="1" spans="1:19" ht="13.5" thickBot="1">
      <c r="B1" s="2"/>
      <c r="D1" s="2"/>
      <c r="E1" s="3"/>
      <c r="F1" s="3"/>
      <c r="G1" s="3"/>
      <c r="H1" s="4"/>
      <c r="I1" s="4"/>
      <c r="J1" s="7"/>
      <c r="K1" s="8"/>
      <c r="L1" s="7"/>
      <c r="M1" s="7"/>
      <c r="N1" s="7"/>
      <c r="O1" s="7"/>
    </row>
    <row r="2" spans="1:19" ht="21" thickBot="1">
      <c r="A2" s="87" t="s">
        <v>72</v>
      </c>
      <c r="B2" s="11"/>
      <c r="C2" s="114" t="s">
        <v>121</v>
      </c>
      <c r="D2" s="12"/>
      <c r="E2" s="13"/>
      <c r="F2" s="14"/>
      <c r="G2" s="15"/>
      <c r="H2" s="4"/>
      <c r="I2" s="4"/>
      <c r="J2" s="16"/>
      <c r="K2" s="17"/>
      <c r="L2" s="16"/>
      <c r="M2" s="18"/>
      <c r="N2" s="7"/>
      <c r="O2" s="7"/>
    </row>
    <row r="3" spans="1:19" ht="22.5" customHeight="1">
      <c r="A3" s="231" t="s">
        <v>46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16"/>
      <c r="M3" s="16"/>
      <c r="N3" s="7"/>
      <c r="O3" s="7"/>
    </row>
    <row r="4" spans="1:19" ht="22.5" customHeight="1" thickBo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16"/>
      <c r="M4" s="16"/>
      <c r="N4" s="7"/>
      <c r="O4" s="7"/>
    </row>
    <row r="5" spans="1:19">
      <c r="A5" s="19" t="s">
        <v>1</v>
      </c>
      <c r="B5" s="20"/>
      <c r="C5" s="20"/>
      <c r="D5" s="20"/>
      <c r="E5" s="21"/>
      <c r="F5" s="21"/>
      <c r="G5" s="232" t="s">
        <v>2</v>
      </c>
    </row>
    <row r="6" spans="1:19">
      <c r="A6" s="119" t="s">
        <v>3</v>
      </c>
      <c r="B6" s="119" t="s">
        <v>4</v>
      </c>
      <c r="C6" s="119" t="s">
        <v>5</v>
      </c>
      <c r="D6" s="119" t="s">
        <v>6</v>
      </c>
      <c r="E6" s="25" t="s">
        <v>7</v>
      </c>
      <c r="F6" s="32"/>
      <c r="G6" s="233"/>
    </row>
    <row r="7" spans="1:19" ht="13.5" thickBot="1">
      <c r="A7" s="119" t="s">
        <v>8</v>
      </c>
      <c r="B7" s="119" t="s">
        <v>9</v>
      </c>
      <c r="C7" s="119" t="s">
        <v>10</v>
      </c>
      <c r="D7" s="119" t="s">
        <v>11</v>
      </c>
      <c r="E7" s="119" t="s">
        <v>12</v>
      </c>
      <c r="F7" s="37" t="s">
        <v>13</v>
      </c>
      <c r="G7" s="234"/>
    </row>
    <row r="8" spans="1:19" ht="24" customHeight="1" thickBot="1">
      <c r="A8" s="27">
        <v>1</v>
      </c>
      <c r="B8" s="159" t="s">
        <v>122</v>
      </c>
      <c r="C8" s="160" t="s">
        <v>123</v>
      </c>
      <c r="D8" s="28">
        <v>28157</v>
      </c>
      <c r="E8" s="161">
        <v>18278</v>
      </c>
      <c r="F8" s="30">
        <v>28744</v>
      </c>
      <c r="G8" s="131" t="s">
        <v>31</v>
      </c>
      <c r="H8" s="31"/>
      <c r="I8" s="31"/>
      <c r="L8" s="31"/>
      <c r="M8" s="31"/>
      <c r="N8" s="31"/>
      <c r="O8" s="31"/>
      <c r="P8" s="31"/>
      <c r="Q8" s="31"/>
      <c r="R8" s="31"/>
      <c r="S8" s="31"/>
    </row>
    <row r="9" spans="1:19" ht="12.75" customHeight="1">
      <c r="A9" s="19" t="s">
        <v>14</v>
      </c>
      <c r="B9" s="20"/>
      <c r="C9" s="20"/>
      <c r="D9" s="20"/>
      <c r="E9" s="21"/>
      <c r="F9" s="21"/>
      <c r="G9" s="232" t="s">
        <v>2</v>
      </c>
      <c r="H9" s="257" t="s">
        <v>55</v>
      </c>
      <c r="I9" s="260" t="s">
        <v>54</v>
      </c>
    </row>
    <row r="10" spans="1:19">
      <c r="A10" s="22" t="s">
        <v>3</v>
      </c>
      <c r="B10" s="23" t="s">
        <v>4</v>
      </c>
      <c r="C10" s="24" t="s">
        <v>15</v>
      </c>
      <c r="D10" s="24" t="s">
        <v>6</v>
      </c>
      <c r="E10" s="25" t="s">
        <v>16</v>
      </c>
      <c r="F10" s="32"/>
      <c r="G10" s="233"/>
      <c r="H10" s="258"/>
      <c r="I10" s="261"/>
    </row>
    <row r="11" spans="1:19" ht="13.5" thickBot="1">
      <c r="A11" s="33" t="s">
        <v>8</v>
      </c>
      <c r="B11" s="34" t="s">
        <v>9</v>
      </c>
      <c r="C11" s="35" t="s">
        <v>17</v>
      </c>
      <c r="D11" s="119" t="s">
        <v>11</v>
      </c>
      <c r="E11" s="36" t="s">
        <v>18</v>
      </c>
      <c r="F11" s="37" t="s">
        <v>19</v>
      </c>
      <c r="G11" s="233"/>
      <c r="H11" s="258"/>
      <c r="I11" s="261"/>
    </row>
    <row r="12" spans="1:19">
      <c r="A12" s="119">
        <v>1</v>
      </c>
      <c r="B12" s="119" t="s">
        <v>122</v>
      </c>
      <c r="C12" s="119" t="s">
        <v>124</v>
      </c>
      <c r="D12" s="303">
        <v>1978</v>
      </c>
      <c r="E12" s="26"/>
      <c r="F12" s="23"/>
      <c r="G12" s="132" t="s">
        <v>31</v>
      </c>
      <c r="H12" s="259"/>
      <c r="I12" s="262"/>
      <c r="J12" s="99"/>
    </row>
    <row r="13" spans="1:19">
      <c r="A13" s="127"/>
      <c r="B13" s="127"/>
      <c r="C13" s="127"/>
      <c r="D13" s="127"/>
      <c r="E13" s="128"/>
      <c r="F13" s="129"/>
      <c r="G13" s="130"/>
      <c r="H13" s="130">
        <v>2</v>
      </c>
      <c r="I13" s="130"/>
    </row>
    <row r="14" spans="1:19">
      <c r="A14" s="38"/>
      <c r="B14" s="39"/>
      <c r="C14" s="40"/>
      <c r="D14" s="41"/>
      <c r="E14" s="42"/>
      <c r="F14" s="40"/>
      <c r="G14" s="121"/>
      <c r="H14" s="121"/>
      <c r="I14" s="121"/>
    </row>
    <row r="15" spans="1:19" ht="13.5" thickBot="1">
      <c r="A15" s="43"/>
      <c r="B15" s="44"/>
      <c r="C15" s="44"/>
      <c r="D15" s="44"/>
      <c r="E15" s="44"/>
      <c r="F15" s="45"/>
      <c r="G15" s="122"/>
      <c r="H15" s="122"/>
      <c r="I15" s="122"/>
    </row>
    <row r="16" spans="1:19">
      <c r="A16" s="244" t="s">
        <v>70</v>
      </c>
      <c r="B16" s="245"/>
      <c r="C16" s="245"/>
      <c r="D16" s="245"/>
      <c r="E16" s="245"/>
      <c r="F16" s="246"/>
      <c r="G16" s="250" t="str">
        <f>IF(AND(G8="SI",G12="SI"),"Cumple", "No Cumple")</f>
        <v>Cumple</v>
      </c>
      <c r="H16" s="255">
        <f>SUM(H14:H15)</f>
        <v>0</v>
      </c>
    </row>
    <row r="17" spans="1:19" ht="13.5" thickBot="1">
      <c r="A17" s="247"/>
      <c r="B17" s="248"/>
      <c r="C17" s="248"/>
      <c r="D17" s="248"/>
      <c r="E17" s="248"/>
      <c r="F17" s="249"/>
      <c r="G17" s="251"/>
      <c r="H17" s="256"/>
    </row>
    <row r="18" spans="1:19" ht="13.5" thickBot="1">
      <c r="A18" s="95" t="s">
        <v>20</v>
      </c>
      <c r="B18" s="123"/>
      <c r="C18" s="123"/>
      <c r="D18" s="124" t="s">
        <v>21</v>
      </c>
      <c r="E18" s="125">
        <v>40764</v>
      </c>
      <c r="F18" s="98">
        <f>ROUND((DAYS360(F8,E18)/30),0)</f>
        <v>395</v>
      </c>
      <c r="G18" s="126" t="str">
        <f>IF(OR(F18&gt;=96),"Cumple", "No Cumple")</f>
        <v>Cumple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ht="18">
      <c r="A19" s="263" t="s">
        <v>49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113"/>
      <c r="M19" s="47"/>
      <c r="N19" s="47"/>
      <c r="O19" s="47"/>
      <c r="P19" s="47"/>
      <c r="Q19" s="47"/>
      <c r="R19" s="47"/>
      <c r="S19" s="47"/>
    </row>
    <row r="20" spans="1:19" ht="18.75" thickBot="1">
      <c r="A20" s="263"/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113"/>
      <c r="M20" s="47"/>
      <c r="N20" s="47"/>
      <c r="O20" s="47"/>
      <c r="P20" s="47"/>
      <c r="Q20" s="47"/>
      <c r="R20" s="47"/>
      <c r="S20" s="47"/>
    </row>
    <row r="21" spans="1:19" ht="13.5" thickBot="1">
      <c r="A21" s="252" t="s">
        <v>47</v>
      </c>
      <c r="B21" s="253"/>
      <c r="C21" s="253"/>
      <c r="D21" s="253"/>
      <c r="E21" s="253"/>
      <c r="F21" s="253"/>
      <c r="G21" s="253"/>
      <c r="H21" s="254"/>
      <c r="I21" s="293"/>
      <c r="J21" s="294"/>
    </row>
    <row r="22" spans="1:19">
      <c r="A22" s="268" t="s">
        <v>22</v>
      </c>
      <c r="B22" s="235" t="s">
        <v>23</v>
      </c>
      <c r="C22" s="270" t="s">
        <v>24</v>
      </c>
      <c r="D22" s="235" t="s">
        <v>25</v>
      </c>
      <c r="E22" s="48" t="s">
        <v>26</v>
      </c>
      <c r="F22" s="49"/>
      <c r="G22" s="50"/>
      <c r="H22" s="257" t="s">
        <v>60</v>
      </c>
      <c r="I22" s="237" t="s">
        <v>56</v>
      </c>
      <c r="J22" s="237" t="s">
        <v>57</v>
      </c>
      <c r="K22" s="285" t="s">
        <v>58</v>
      </c>
      <c r="L22" s="31"/>
      <c r="M22" s="31"/>
      <c r="N22" s="31"/>
      <c r="O22" s="31"/>
      <c r="P22" s="31"/>
      <c r="Q22" s="31"/>
      <c r="R22" s="31"/>
      <c r="S22" s="31"/>
    </row>
    <row r="23" spans="1:19" ht="23.25" thickBot="1">
      <c r="A23" s="269"/>
      <c r="B23" s="236"/>
      <c r="C23" s="271"/>
      <c r="D23" s="236"/>
      <c r="E23" s="51" t="s">
        <v>28</v>
      </c>
      <c r="F23" s="88" t="s">
        <v>29</v>
      </c>
      <c r="G23" s="52" t="s">
        <v>30</v>
      </c>
      <c r="H23" s="258"/>
      <c r="I23" s="238"/>
      <c r="J23" s="265"/>
      <c r="K23" s="286"/>
    </row>
    <row r="24" spans="1:19" ht="13.5" thickBot="1">
      <c r="A24" s="53">
        <v>1</v>
      </c>
      <c r="B24" s="165"/>
      <c r="C24" s="165"/>
      <c r="D24" s="166"/>
      <c r="E24" s="89"/>
      <c r="F24" s="89"/>
      <c r="G24" s="140">
        <f>(DAYS360(E24,F24)/30)</f>
        <v>0</v>
      </c>
      <c r="H24" s="144" t="s">
        <v>31</v>
      </c>
      <c r="I24" s="141" t="s">
        <v>32</v>
      </c>
      <c r="J24" s="139" t="str">
        <f>+IF(H24="NO","NO VÁLIDA",IF(G24=0,"",IF(G24&lt;8,"NO VÁLIDA",IF(I24="NO",INT((G24/18)),0))))</f>
        <v/>
      </c>
      <c r="K24" s="120" t="str">
        <f>+IF(G24=0,"",IF(OR(G24&lt;8,H24="NO"),"NO VÁLIDA",IF(I24="NO",0,IF(G24&gt;=10,1,0))))</f>
        <v/>
      </c>
      <c r="L24" s="54"/>
      <c r="M24" s="54"/>
      <c r="N24" s="54"/>
    </row>
    <row r="25" spans="1:19" ht="13.5" thickBot="1">
      <c r="A25" s="55"/>
      <c r="B25" s="56"/>
      <c r="C25" s="57"/>
      <c r="D25" s="58"/>
      <c r="E25" s="136"/>
      <c r="F25" s="142"/>
      <c r="G25" s="143"/>
      <c r="H25" s="266" t="s">
        <v>48</v>
      </c>
      <c r="I25" s="267"/>
      <c r="J25" s="112">
        <f>SUM(J24:J24)</f>
        <v>0</v>
      </c>
      <c r="K25" s="112">
        <f>SUM(K24:K24)</f>
        <v>0</v>
      </c>
      <c r="L25" s="46"/>
      <c r="M25" s="46"/>
      <c r="N25" s="46"/>
      <c r="O25" s="46"/>
      <c r="P25" s="46"/>
      <c r="Q25" s="46"/>
      <c r="R25" s="46"/>
      <c r="S25" s="46"/>
    </row>
    <row r="26" spans="1:19" ht="13.5" thickBot="1">
      <c r="A26" s="84"/>
      <c r="B26" s="61"/>
      <c r="C26" s="61"/>
      <c r="D26" s="61"/>
      <c r="E26" s="85"/>
      <c r="F26" s="85"/>
      <c r="H26" s="266" t="s">
        <v>59</v>
      </c>
      <c r="I26" s="267"/>
      <c r="J26" s="242">
        <f>+J25+K25</f>
        <v>0</v>
      </c>
      <c r="K26" s="243"/>
      <c r="L26" s="46"/>
      <c r="M26" s="46"/>
      <c r="N26" s="46"/>
      <c r="O26" s="46"/>
      <c r="P26" s="46"/>
      <c r="Q26" s="46"/>
      <c r="R26" s="46"/>
      <c r="S26" s="46"/>
    </row>
    <row r="27" spans="1:19">
      <c r="A27" s="84"/>
      <c r="B27" s="61"/>
      <c r="C27" s="61"/>
      <c r="D27" s="61"/>
      <c r="E27" s="85"/>
      <c r="F27" s="85"/>
      <c r="G27" s="29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19" ht="13.5" thickBot="1"/>
    <row r="29" spans="1:19" ht="13.5" thickBot="1">
      <c r="A29" s="239" t="s">
        <v>33</v>
      </c>
      <c r="B29" s="240"/>
      <c r="C29" s="240"/>
      <c r="D29" s="240"/>
      <c r="E29" s="240"/>
      <c r="F29" s="240"/>
      <c r="G29" s="240"/>
      <c r="H29" s="240"/>
      <c r="I29" s="240"/>
      <c r="J29" s="241"/>
      <c r="K29" s="60"/>
      <c r="L29" s="61"/>
      <c r="M29" s="46"/>
      <c r="N29" s="46"/>
      <c r="O29" s="46"/>
      <c r="P29" s="46"/>
      <c r="Q29" s="46"/>
      <c r="R29" s="46"/>
      <c r="S29" s="46"/>
    </row>
    <row r="30" spans="1:19" ht="22.5">
      <c r="A30" s="272" t="s">
        <v>22</v>
      </c>
      <c r="B30" s="274" t="s">
        <v>34</v>
      </c>
      <c r="C30" s="274" t="s">
        <v>35</v>
      </c>
      <c r="D30" s="276" t="s">
        <v>36</v>
      </c>
      <c r="E30" s="278" t="s">
        <v>37</v>
      </c>
      <c r="F30" s="279"/>
      <c r="G30" s="289" t="s">
        <v>24</v>
      </c>
      <c r="H30" s="287" t="s">
        <v>38</v>
      </c>
      <c r="I30" s="134" t="s">
        <v>30</v>
      </c>
      <c r="J30" s="134" t="s">
        <v>27</v>
      </c>
      <c r="K30" s="260" t="s">
        <v>54</v>
      </c>
      <c r="M30" s="62"/>
      <c r="N30" s="62"/>
      <c r="O30" s="62"/>
      <c r="P30" s="62"/>
      <c r="Q30" s="62"/>
      <c r="R30" s="62"/>
      <c r="S30" s="62"/>
    </row>
    <row r="31" spans="1:19" ht="23.25" thickBot="1">
      <c r="A31" s="273"/>
      <c r="B31" s="275"/>
      <c r="C31" s="275"/>
      <c r="D31" s="277"/>
      <c r="E31" s="63" t="s">
        <v>39</v>
      </c>
      <c r="F31" s="64" t="s">
        <v>40</v>
      </c>
      <c r="G31" s="290"/>
      <c r="H31" s="288"/>
      <c r="I31" s="135"/>
      <c r="J31" s="135"/>
      <c r="K31" s="261"/>
      <c r="M31" s="62"/>
      <c r="N31" s="62"/>
      <c r="O31" s="62"/>
      <c r="P31" s="62"/>
      <c r="Q31" s="62"/>
      <c r="R31" s="62"/>
      <c r="S31" s="62"/>
    </row>
    <row r="32" spans="1:19" ht="24.75" thickBot="1">
      <c r="A32" s="65">
        <v>1</v>
      </c>
      <c r="B32" s="66" t="s">
        <v>125</v>
      </c>
      <c r="C32" s="67" t="s">
        <v>126</v>
      </c>
      <c r="D32" s="66" t="s">
        <v>125</v>
      </c>
      <c r="E32" s="89">
        <v>36048</v>
      </c>
      <c r="F32" s="89">
        <v>36406</v>
      </c>
      <c r="G32" s="68" t="s">
        <v>127</v>
      </c>
      <c r="H32" s="90"/>
      <c r="I32" s="190">
        <f t="shared" ref="I32:I38" si="0">(DAYS360(E32,F32)/30)</f>
        <v>11.766666666666667</v>
      </c>
      <c r="J32" s="155" t="s">
        <v>31</v>
      </c>
      <c r="K32" s="154"/>
      <c r="M32" s="69"/>
    </row>
    <row r="33" spans="1:13" ht="60.75" thickBot="1">
      <c r="A33" s="151">
        <v>2</v>
      </c>
      <c r="B33" s="66" t="s">
        <v>128</v>
      </c>
      <c r="C33" s="67" t="s">
        <v>129</v>
      </c>
      <c r="D33" s="66" t="s">
        <v>128</v>
      </c>
      <c r="E33" s="89">
        <v>38415</v>
      </c>
      <c r="F33" s="89">
        <v>38791</v>
      </c>
      <c r="G33" s="68" t="s">
        <v>130</v>
      </c>
      <c r="H33" s="90"/>
      <c r="I33" s="190">
        <f t="shared" si="0"/>
        <v>12.366666666666667</v>
      </c>
      <c r="J33" s="155" t="s">
        <v>31</v>
      </c>
      <c r="K33" s="154"/>
      <c r="M33" s="69"/>
    </row>
    <row r="34" spans="1:13" ht="36.75" thickBot="1">
      <c r="A34" s="151">
        <v>3</v>
      </c>
      <c r="B34" s="66" t="s">
        <v>128</v>
      </c>
      <c r="C34" s="72" t="s">
        <v>132</v>
      </c>
      <c r="D34" s="66" t="s">
        <v>128</v>
      </c>
      <c r="E34" s="89">
        <v>39339</v>
      </c>
      <c r="F34" s="89">
        <v>39649</v>
      </c>
      <c r="G34" s="73" t="s">
        <v>127</v>
      </c>
      <c r="H34" s="90"/>
      <c r="I34" s="190">
        <f t="shared" si="0"/>
        <v>10.199999999999999</v>
      </c>
      <c r="J34" s="155" t="s">
        <v>31</v>
      </c>
      <c r="K34" s="154"/>
      <c r="M34" s="69"/>
    </row>
    <row r="35" spans="1:13" ht="36.75" thickBot="1">
      <c r="A35" s="151">
        <v>4</v>
      </c>
      <c r="B35" s="71" t="s">
        <v>131</v>
      </c>
      <c r="C35" s="72" t="s">
        <v>132</v>
      </c>
      <c r="D35" s="71" t="s">
        <v>131</v>
      </c>
      <c r="E35" s="304">
        <v>39730</v>
      </c>
      <c r="F35" s="89">
        <v>40129</v>
      </c>
      <c r="G35" s="73" t="s">
        <v>127</v>
      </c>
      <c r="H35" s="90"/>
      <c r="I35" s="190">
        <f t="shared" si="0"/>
        <v>13.1</v>
      </c>
      <c r="J35" s="155" t="s">
        <v>31</v>
      </c>
      <c r="K35" s="154"/>
      <c r="M35" s="69"/>
    </row>
    <row r="36" spans="1:13" ht="24.75" thickBot="1">
      <c r="A36" s="70">
        <v>5</v>
      </c>
      <c r="B36" s="66" t="s">
        <v>128</v>
      </c>
      <c r="C36" s="72" t="s">
        <v>133</v>
      </c>
      <c r="D36" s="66" t="s">
        <v>128</v>
      </c>
      <c r="E36" s="89">
        <v>39941</v>
      </c>
      <c r="F36" s="89">
        <v>40271</v>
      </c>
      <c r="G36" s="73" t="s">
        <v>130</v>
      </c>
      <c r="H36" s="74"/>
      <c r="I36" s="96">
        <f t="shared" si="0"/>
        <v>10.833333333333334</v>
      </c>
      <c r="J36" s="155" t="s">
        <v>31</v>
      </c>
      <c r="K36" s="116"/>
      <c r="M36" s="69"/>
    </row>
    <row r="37" spans="1:13" ht="24.75" thickBot="1">
      <c r="A37" s="70">
        <v>6</v>
      </c>
      <c r="B37" s="66" t="s">
        <v>128</v>
      </c>
      <c r="C37" s="72" t="s">
        <v>134</v>
      </c>
      <c r="D37" s="66" t="s">
        <v>128</v>
      </c>
      <c r="E37" s="89">
        <v>40182</v>
      </c>
      <c r="F37" s="89">
        <v>40547</v>
      </c>
      <c r="G37" s="73" t="s">
        <v>127</v>
      </c>
      <c r="H37" s="74"/>
      <c r="I37" s="96">
        <f t="shared" si="0"/>
        <v>12</v>
      </c>
      <c r="J37" s="155" t="s">
        <v>31</v>
      </c>
      <c r="K37" s="116"/>
      <c r="M37" s="69"/>
    </row>
    <row r="38" spans="1:13" ht="24.75" thickBot="1">
      <c r="A38" s="70">
        <v>7</v>
      </c>
      <c r="B38" s="66" t="s">
        <v>128</v>
      </c>
      <c r="C38" s="72" t="s">
        <v>135</v>
      </c>
      <c r="D38" s="66" t="s">
        <v>128</v>
      </c>
      <c r="E38" s="89">
        <v>40063</v>
      </c>
      <c r="F38" s="89">
        <v>40603</v>
      </c>
      <c r="G38" s="73" t="s">
        <v>127</v>
      </c>
      <c r="H38" s="74"/>
      <c r="I38" s="96">
        <f t="shared" si="0"/>
        <v>17.8</v>
      </c>
      <c r="J38" s="155" t="s">
        <v>31</v>
      </c>
      <c r="K38" s="116"/>
      <c r="M38" s="69"/>
    </row>
    <row r="39" spans="1:13" ht="13.5" thickBot="1">
      <c r="A39" s="75"/>
      <c r="B39" s="76"/>
      <c r="C39" s="77"/>
      <c r="D39" s="76"/>
      <c r="E39" s="89"/>
      <c r="F39" s="89"/>
      <c r="G39" s="78"/>
      <c r="H39" s="79"/>
      <c r="I39" s="96">
        <f t="shared" ref="I39" si="1">(DAYS360(E39,F39)/30)</f>
        <v>0</v>
      </c>
      <c r="J39" s="118"/>
      <c r="K39" s="117"/>
      <c r="M39" s="69"/>
    </row>
    <row r="40" spans="1:13" ht="13.5" thickBot="1">
      <c r="A40" s="80"/>
      <c r="B40" s="57"/>
      <c r="C40" s="57"/>
      <c r="D40" s="57"/>
      <c r="E40" s="59"/>
      <c r="F40" s="136"/>
      <c r="G40" s="137"/>
      <c r="H40" s="266" t="s">
        <v>48</v>
      </c>
      <c r="I40" s="267"/>
      <c r="J40" s="110">
        <f>COUNTIF(J32:J39,"SI")</f>
        <v>7</v>
      </c>
    </row>
    <row r="41" spans="1:13" ht="13.5" thickBot="1">
      <c r="A41" s="81"/>
    </row>
    <row r="42" spans="1:13" ht="13.5" thickBot="1">
      <c r="A42" s="81"/>
      <c r="B42" s="95" t="s">
        <v>41</v>
      </c>
      <c r="C42" s="91"/>
      <c r="D42" s="94" t="s">
        <v>50</v>
      </c>
      <c r="E42" s="94" t="s">
        <v>45</v>
      </c>
    </row>
    <row r="43" spans="1:13">
      <c r="A43" s="81"/>
      <c r="B43" s="145" t="s">
        <v>55</v>
      </c>
      <c r="C43" s="92"/>
      <c r="D43" s="108">
        <f>H13</f>
        <v>2</v>
      </c>
      <c r="E43" s="282">
        <v>120</v>
      </c>
    </row>
    <row r="44" spans="1:13">
      <c r="A44" s="81"/>
      <c r="B44" s="145" t="s">
        <v>42</v>
      </c>
      <c r="C44" s="92"/>
      <c r="D44" s="108">
        <f>+J26</f>
        <v>0</v>
      </c>
      <c r="E44" s="283"/>
    </row>
    <row r="45" spans="1:13" ht="13.5" thickBot="1">
      <c r="A45" s="81"/>
      <c r="B45" s="146" t="s">
        <v>43</v>
      </c>
      <c r="C45" s="93"/>
      <c r="D45" s="109">
        <f>+J40</f>
        <v>7</v>
      </c>
      <c r="E45" s="283"/>
    </row>
    <row r="46" spans="1:13" ht="13.5" thickBot="1">
      <c r="B46" s="280" t="s">
        <v>51</v>
      </c>
      <c r="C46" s="281"/>
      <c r="D46" s="111">
        <f>SUM(D43:D45)</f>
        <v>9</v>
      </c>
      <c r="E46" s="284"/>
    </row>
    <row r="47" spans="1:13" ht="13.5" thickBot="1">
      <c r="D47" s="112" t="str">
        <f>+IF(OR(G16="No Cumple",D46&lt;6),"RECHAZO","HÁBIL")</f>
        <v>HÁBIL</v>
      </c>
    </row>
    <row r="48" spans="1:13">
      <c r="D48" s="83"/>
    </row>
  </sheetData>
  <mergeCells count="34">
    <mergeCell ref="K30:K31"/>
    <mergeCell ref="H40:I40"/>
    <mergeCell ref="E43:E46"/>
    <mergeCell ref="B46:C46"/>
    <mergeCell ref="A29:J29"/>
    <mergeCell ref="A30:A31"/>
    <mergeCell ref="B30:B31"/>
    <mergeCell ref="C30:C31"/>
    <mergeCell ref="D30:D31"/>
    <mergeCell ref="E30:F30"/>
    <mergeCell ref="G30:G31"/>
    <mergeCell ref="H30:H31"/>
    <mergeCell ref="I22:I23"/>
    <mergeCell ref="J22:J23"/>
    <mergeCell ref="K22:K23"/>
    <mergeCell ref="H25:I25"/>
    <mergeCell ref="H26:I26"/>
    <mergeCell ref="J26:K26"/>
    <mergeCell ref="A16:F17"/>
    <mergeCell ref="G16:G17"/>
    <mergeCell ref="H16:H17"/>
    <mergeCell ref="A19:K20"/>
    <mergeCell ref="A21:H21"/>
    <mergeCell ref="I21:J21"/>
    <mergeCell ref="A22:A23"/>
    <mergeCell ref="B22:B23"/>
    <mergeCell ref="C22:C23"/>
    <mergeCell ref="D22:D23"/>
    <mergeCell ref="H22:H23"/>
    <mergeCell ref="A3:K4"/>
    <mergeCell ref="G5:G7"/>
    <mergeCell ref="G9:G11"/>
    <mergeCell ref="H9:H12"/>
    <mergeCell ref="I9:I12"/>
  </mergeCells>
  <conditionalFormatting sqref="A49:S117 L42:L48 F40:F48 E47:E48 E40:E42 G41:K48 H40 J40 B30:J30 K32:K39 K27:K29 J25:K25 J26 G27:J28 A16 G8 A14:G15 A19:A30 A5:F13 A3 A18:I18 G12:G13 G16 K5:K15 J16:L18 H5:J8 H13:I17 G22:G24 B22:F28 L21:L29 I22:K22 K21 M1:S48 A1:K2 L1:L15 I21 G32:H39 E31:F39 I33:I39 A32:D48">
    <cfRule type="cellIs" dxfId="34" priority="14" stopIfTrue="1" operator="equal">
      <formula>"No cumple"</formula>
    </cfRule>
  </conditionalFormatting>
  <conditionalFormatting sqref="D47">
    <cfRule type="containsText" dxfId="33" priority="13" stopIfTrue="1" operator="containsText" text="RECHAZO">
      <formula>NOT(ISERROR(SEARCH("RECHAZO",D47)))</formula>
    </cfRule>
  </conditionalFormatting>
  <conditionalFormatting sqref="G24">
    <cfRule type="cellIs" dxfId="32" priority="12" stopIfTrue="1" operator="lessThan">
      <formula>10</formula>
    </cfRule>
  </conditionalFormatting>
  <conditionalFormatting sqref="G24">
    <cfRule type="cellIs" dxfId="31" priority="11" stopIfTrue="1" operator="lessThan">
      <formula>10</formula>
    </cfRule>
  </conditionalFormatting>
  <conditionalFormatting sqref="I32">
    <cfRule type="cellIs" dxfId="30" priority="7" stopIfTrue="1" operator="equal">
      <formula>"No cumple"</formula>
    </cfRule>
  </conditionalFormatting>
  <conditionalFormatting sqref="I33">
    <cfRule type="cellIs" dxfId="29" priority="6" stopIfTrue="1" operator="equal">
      <formula>"No cumple"</formula>
    </cfRule>
  </conditionalFormatting>
  <conditionalFormatting sqref="I34">
    <cfRule type="cellIs" dxfId="28" priority="5" stopIfTrue="1" operator="equal">
      <formula>"No cumple"</formula>
    </cfRule>
  </conditionalFormatting>
  <conditionalFormatting sqref="I35">
    <cfRule type="cellIs" dxfId="27" priority="4" stopIfTrue="1" operator="equal">
      <formula>"No cumple"</formula>
    </cfRule>
  </conditionalFormatting>
  <conditionalFormatting sqref="D43">
    <cfRule type="cellIs" dxfId="19" priority="3" stopIfTrue="1" operator="equal">
      <formula>"No cumple"</formula>
    </cfRule>
  </conditionalFormatting>
  <conditionalFormatting sqref="D45">
    <cfRule type="cellIs" dxfId="17" priority="2" stopIfTrue="1" operator="equal">
      <formula>"No cumple"</formula>
    </cfRule>
  </conditionalFormatting>
  <conditionalFormatting sqref="J40">
    <cfRule type="cellIs" dxfId="15" priority="1" stopIfTrue="1" operator="equal">
      <formula>"No cumple"</formula>
    </cfRule>
  </conditionalFormatting>
  <dataValidations count="2">
    <dataValidation type="list" allowBlank="1" showInputMessage="1" showErrorMessage="1" sqref="G8 G12:G15 H24:I24">
      <formula1>VALE</formula1>
    </dataValidation>
    <dataValidation type="list" allowBlank="1" showInputMessage="1" showErrorMessage="1" sqref="H13:H15">
      <formula1>POSGRADO</formula1>
    </dataValidation>
  </dataValidations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U55"/>
  <sheetViews>
    <sheetView tabSelected="1" view="pageBreakPreview" zoomScale="80" zoomScaleNormal="90" zoomScaleSheetLayoutView="80" workbookViewId="0">
      <selection activeCell="A47" sqref="A47"/>
    </sheetView>
  </sheetViews>
  <sheetFormatPr baseColWidth="10" defaultColWidth="11.42578125" defaultRowHeight="12.75"/>
  <cols>
    <col min="2" max="2" width="39" customWidth="1"/>
    <col min="3" max="3" width="35.28515625" customWidth="1"/>
    <col min="4" max="4" width="32.5703125" customWidth="1"/>
    <col min="5" max="5" width="17" customWidth="1"/>
    <col min="6" max="6" width="16.42578125" customWidth="1"/>
    <col min="7" max="7" width="17.7109375" customWidth="1"/>
    <col min="8" max="8" width="78.7109375" customWidth="1"/>
    <col min="9" max="9" width="16.7109375" customWidth="1"/>
    <col min="10" max="10" width="19" customWidth="1"/>
    <col min="11" max="11" width="21.140625" bestFit="1" customWidth="1"/>
    <col min="12" max="12" width="21.42578125" customWidth="1"/>
  </cols>
  <sheetData>
    <row r="1" spans="1:21" ht="15.75">
      <c r="A1" s="1"/>
      <c r="B1" s="2"/>
      <c r="D1" s="2"/>
      <c r="E1" s="3"/>
      <c r="F1" s="3"/>
      <c r="G1" s="3"/>
      <c r="H1" s="4"/>
      <c r="I1" s="4"/>
      <c r="K1" s="2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B2" s="2"/>
      <c r="D2" s="2"/>
      <c r="E2" s="3"/>
      <c r="F2" s="3"/>
      <c r="G2" s="3"/>
      <c r="J2" s="2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8.5" customHeight="1">
      <c r="A3" s="152"/>
      <c r="B3" s="149" t="s">
        <v>64</v>
      </c>
      <c r="C3" s="149"/>
      <c r="D3" s="148"/>
      <c r="E3" s="148"/>
      <c r="F3" s="148"/>
      <c r="G3" s="148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>
      <c r="B4" s="2"/>
      <c r="D4" s="2"/>
      <c r="E4" s="3"/>
      <c r="F4" s="3"/>
      <c r="G4" s="3"/>
      <c r="H4" s="4"/>
      <c r="I4" s="4"/>
      <c r="J4" s="4"/>
      <c r="K4" s="4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>
      <c r="A5" s="9"/>
      <c r="B5" s="10"/>
      <c r="D5" s="2"/>
      <c r="E5" s="3"/>
      <c r="F5" s="3"/>
      <c r="G5" s="3"/>
      <c r="H5" s="4"/>
      <c r="I5" s="4"/>
      <c r="J5" s="7"/>
      <c r="K5" s="8"/>
      <c r="L5" s="7"/>
      <c r="M5" s="7"/>
      <c r="N5" s="7"/>
      <c r="O5" s="7"/>
    </row>
    <row r="6" spans="1:21" ht="13.5" thickBot="1">
      <c r="B6" s="2"/>
      <c r="D6" s="2"/>
      <c r="E6" s="3"/>
      <c r="F6" s="3"/>
      <c r="G6" s="3"/>
      <c r="H6" s="4"/>
      <c r="I6" s="4"/>
      <c r="J6" s="7"/>
      <c r="K6" s="8"/>
      <c r="L6" s="7"/>
      <c r="M6" s="7"/>
      <c r="N6" s="7"/>
      <c r="O6" s="7"/>
    </row>
    <row r="7" spans="1:21" ht="21" thickBot="1">
      <c r="A7" s="87" t="s">
        <v>73</v>
      </c>
      <c r="B7" s="11"/>
      <c r="C7" s="114" t="s">
        <v>136</v>
      </c>
      <c r="D7" s="12"/>
      <c r="E7" s="13"/>
      <c r="F7" s="14"/>
      <c r="G7" s="15"/>
      <c r="H7" s="4"/>
      <c r="I7" s="4"/>
      <c r="J7" s="16"/>
      <c r="K7" s="17"/>
      <c r="L7" s="16"/>
      <c r="M7" s="18"/>
      <c r="N7" s="7"/>
      <c r="O7" s="7"/>
    </row>
    <row r="8" spans="1:21" ht="22.5" customHeight="1">
      <c r="A8" s="231" t="s">
        <v>46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16"/>
      <c r="M8" s="16"/>
      <c r="N8" s="7"/>
      <c r="O8" s="7"/>
    </row>
    <row r="9" spans="1:21" ht="22.5" customHeight="1" thickBot="1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16"/>
      <c r="M9" s="16"/>
      <c r="N9" s="7"/>
      <c r="O9" s="7"/>
    </row>
    <row r="10" spans="1:21">
      <c r="A10" s="19" t="s">
        <v>1</v>
      </c>
      <c r="B10" s="20"/>
      <c r="C10" s="20"/>
      <c r="D10" s="20"/>
      <c r="E10" s="21"/>
      <c r="F10" s="21"/>
      <c r="G10" s="232" t="s">
        <v>2</v>
      </c>
    </row>
    <row r="11" spans="1:21">
      <c r="A11" s="119" t="s">
        <v>3</v>
      </c>
      <c r="B11" s="119" t="s">
        <v>4</v>
      </c>
      <c r="C11" s="119" t="s">
        <v>5</v>
      </c>
      <c r="D11" s="119" t="s">
        <v>6</v>
      </c>
      <c r="E11" s="25" t="s">
        <v>7</v>
      </c>
      <c r="F11" s="32"/>
      <c r="G11" s="233"/>
    </row>
    <row r="12" spans="1:21" ht="13.5" thickBot="1">
      <c r="A12" s="119" t="s">
        <v>8</v>
      </c>
      <c r="B12" s="119" t="s">
        <v>9</v>
      </c>
      <c r="C12" s="119" t="s">
        <v>10</v>
      </c>
      <c r="D12" s="119" t="s">
        <v>11</v>
      </c>
      <c r="E12" s="119" t="s">
        <v>12</v>
      </c>
      <c r="F12" s="37" t="s">
        <v>13</v>
      </c>
      <c r="G12" s="234"/>
    </row>
    <row r="13" spans="1:21" ht="24" customHeight="1" thickBot="1">
      <c r="A13" s="27">
        <v>1</v>
      </c>
      <c r="B13" s="159" t="s">
        <v>137</v>
      </c>
      <c r="C13" s="160" t="s">
        <v>138</v>
      </c>
      <c r="D13" s="28">
        <v>35412</v>
      </c>
      <c r="E13" s="29">
        <v>16819</v>
      </c>
      <c r="F13" s="30">
        <v>35564</v>
      </c>
      <c r="G13" s="131" t="s">
        <v>31</v>
      </c>
      <c r="H13" s="31"/>
      <c r="I13" s="31"/>
      <c r="L13" s="31"/>
      <c r="M13" s="31"/>
      <c r="N13" s="31"/>
      <c r="O13" s="31"/>
      <c r="P13" s="31"/>
      <c r="Q13" s="31"/>
      <c r="R13" s="31"/>
      <c r="S13" s="31"/>
    </row>
    <row r="14" spans="1:21" ht="12.75" customHeight="1">
      <c r="A14" s="19" t="s">
        <v>14</v>
      </c>
      <c r="B14" s="20"/>
      <c r="C14" s="20"/>
      <c r="D14" s="20"/>
      <c r="E14" s="21"/>
      <c r="F14" s="21"/>
      <c r="G14" s="232" t="s">
        <v>2</v>
      </c>
      <c r="H14" s="257" t="s">
        <v>55</v>
      </c>
      <c r="I14" s="260" t="s">
        <v>54</v>
      </c>
    </row>
    <row r="15" spans="1:21">
      <c r="A15" s="22" t="s">
        <v>3</v>
      </c>
      <c r="B15" s="23" t="s">
        <v>4</v>
      </c>
      <c r="C15" s="24" t="s">
        <v>15</v>
      </c>
      <c r="D15" s="24" t="s">
        <v>6</v>
      </c>
      <c r="E15" s="25" t="s">
        <v>16</v>
      </c>
      <c r="F15" s="32"/>
      <c r="G15" s="233"/>
      <c r="H15" s="258"/>
      <c r="I15" s="261"/>
    </row>
    <row r="16" spans="1:21" ht="13.5" thickBot="1">
      <c r="A16" s="33" t="s">
        <v>8</v>
      </c>
      <c r="B16" s="34" t="s">
        <v>9</v>
      </c>
      <c r="C16" s="35" t="s">
        <v>17</v>
      </c>
      <c r="D16" s="119" t="s">
        <v>11</v>
      </c>
      <c r="E16" s="36" t="s">
        <v>18</v>
      </c>
      <c r="F16" s="37" t="s">
        <v>19</v>
      </c>
      <c r="G16" s="233"/>
      <c r="H16" s="258"/>
      <c r="I16" s="261"/>
    </row>
    <row r="17" spans="1:19" ht="20.25" customHeight="1">
      <c r="A17" s="153">
        <v>1</v>
      </c>
      <c r="B17" s="153" t="s">
        <v>139</v>
      </c>
      <c r="C17" s="153" t="s">
        <v>140</v>
      </c>
      <c r="D17" s="41">
        <v>38960</v>
      </c>
      <c r="E17" s="26"/>
      <c r="F17" s="23"/>
      <c r="G17" s="132" t="s">
        <v>31</v>
      </c>
      <c r="H17" s="259"/>
      <c r="I17" s="262"/>
      <c r="J17" s="99"/>
    </row>
    <row r="18" spans="1:19">
      <c r="A18" s="127"/>
      <c r="B18" s="127"/>
      <c r="C18" s="127"/>
      <c r="D18" s="127"/>
      <c r="E18" s="128"/>
      <c r="F18" s="129"/>
      <c r="G18" s="130"/>
      <c r="H18" s="130">
        <v>1</v>
      </c>
      <c r="I18" s="130"/>
    </row>
    <row r="19" spans="1:19" ht="13.5" thickBot="1">
      <c r="A19" s="43"/>
      <c r="B19" s="44"/>
      <c r="C19" s="44"/>
      <c r="D19" s="44"/>
      <c r="E19" s="44"/>
      <c r="F19" s="45"/>
      <c r="G19" s="122"/>
      <c r="H19" s="122"/>
      <c r="I19" s="122"/>
    </row>
    <row r="20" spans="1:19" ht="12.75" customHeight="1">
      <c r="A20" s="244" t="s">
        <v>71</v>
      </c>
      <c r="B20" s="245"/>
      <c r="C20" s="245"/>
      <c r="D20" s="245"/>
      <c r="E20" s="245"/>
      <c r="F20" s="246"/>
      <c r="G20" s="250" t="str">
        <f>IF(AND(G13="SI",G17="SI"),"Cumple", "No Cumple")</f>
        <v>Cumple</v>
      </c>
      <c r="H20" s="255">
        <f>SUM(H19:H19)</f>
        <v>0</v>
      </c>
    </row>
    <row r="21" spans="1:19" ht="13.5" thickBot="1">
      <c r="A21" s="247"/>
      <c r="B21" s="248"/>
      <c r="C21" s="248"/>
      <c r="D21" s="248"/>
      <c r="E21" s="248"/>
      <c r="F21" s="249"/>
      <c r="G21" s="251"/>
      <c r="H21" s="256"/>
    </row>
    <row r="22" spans="1:19" ht="25.5" customHeight="1" thickBot="1">
      <c r="A22" s="95" t="s">
        <v>20</v>
      </c>
      <c r="B22" s="123"/>
      <c r="C22" s="123"/>
      <c r="D22" s="124" t="s">
        <v>21</v>
      </c>
      <c r="E22" s="125">
        <v>40764</v>
      </c>
      <c r="F22" s="98">
        <f>ROUND((DAYS360(F13,E22)/30),0)</f>
        <v>171</v>
      </c>
      <c r="G22" s="126" t="str">
        <f>IF(OR(F22&gt;=96),"Cumple", "No Cumple")</f>
        <v>Cumple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18">
      <c r="A23" s="263" t="s">
        <v>49</v>
      </c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113"/>
      <c r="M23" s="47"/>
      <c r="N23" s="47"/>
      <c r="O23" s="47"/>
      <c r="P23" s="47"/>
      <c r="Q23" s="47"/>
      <c r="R23" s="47"/>
      <c r="S23" s="47"/>
    </row>
    <row r="24" spans="1:19" ht="18.75" thickBot="1">
      <c r="A24" s="263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113"/>
      <c r="M24" s="47"/>
      <c r="N24" s="47"/>
      <c r="O24" s="47"/>
      <c r="P24" s="47"/>
      <c r="Q24" s="47"/>
      <c r="R24" s="47"/>
      <c r="S24" s="47"/>
    </row>
    <row r="25" spans="1:19" ht="13.5" thickBot="1">
      <c r="A25" s="252" t="s">
        <v>47</v>
      </c>
      <c r="B25" s="253"/>
      <c r="C25" s="253"/>
      <c r="D25" s="253"/>
      <c r="E25" s="253"/>
      <c r="F25" s="253"/>
      <c r="G25" s="253"/>
      <c r="H25" s="254"/>
      <c r="I25" s="133"/>
    </row>
    <row r="26" spans="1:19">
      <c r="A26" s="268" t="s">
        <v>22</v>
      </c>
      <c r="B26" s="235" t="s">
        <v>23</v>
      </c>
      <c r="C26" s="270" t="s">
        <v>24</v>
      </c>
      <c r="D26" s="235" t="s">
        <v>25</v>
      </c>
      <c r="E26" s="48" t="s">
        <v>26</v>
      </c>
      <c r="F26" s="49"/>
      <c r="G26" s="50"/>
      <c r="H26" s="257" t="s">
        <v>60</v>
      </c>
      <c r="I26" s="237" t="s">
        <v>56</v>
      </c>
      <c r="J26" s="237" t="s">
        <v>57</v>
      </c>
      <c r="K26" s="285" t="s">
        <v>58</v>
      </c>
      <c r="L26" s="295" t="s">
        <v>54</v>
      </c>
      <c r="M26" s="31"/>
      <c r="N26" s="31"/>
      <c r="O26" s="31"/>
      <c r="P26" s="31"/>
      <c r="Q26" s="31"/>
      <c r="R26" s="31"/>
      <c r="S26" s="31"/>
    </row>
    <row r="27" spans="1:19" ht="23.25" thickBot="1">
      <c r="A27" s="269"/>
      <c r="B27" s="236"/>
      <c r="C27" s="271"/>
      <c r="D27" s="236"/>
      <c r="E27" s="51" t="s">
        <v>28</v>
      </c>
      <c r="F27" s="88" t="s">
        <v>29</v>
      </c>
      <c r="G27" s="52" t="s">
        <v>30</v>
      </c>
      <c r="H27" s="258"/>
      <c r="I27" s="238"/>
      <c r="J27" s="265"/>
      <c r="K27" s="286"/>
      <c r="L27" s="295"/>
    </row>
    <row r="28" spans="1:19" ht="13.5" thickBot="1">
      <c r="A28" s="192">
        <v>1</v>
      </c>
      <c r="B28" s="193"/>
      <c r="C28" s="193"/>
      <c r="D28" s="194"/>
      <c r="E28" s="170"/>
      <c r="F28" s="170"/>
      <c r="G28" s="140">
        <f>(DAYS360(E28,F28)/30)</f>
        <v>0</v>
      </c>
      <c r="H28" s="186" t="s">
        <v>31</v>
      </c>
      <c r="I28" s="141" t="s">
        <v>32</v>
      </c>
      <c r="J28" s="139"/>
      <c r="K28" s="120" t="str">
        <f>+IF(G28=0,"",IF(OR(G28&lt;8,H28="NO"),"NO VÁLIDA",IF(I28="NO",0,IF(G28&gt;=8,1,0))))</f>
        <v/>
      </c>
      <c r="L28" s="188"/>
      <c r="M28" s="54"/>
      <c r="N28" s="54"/>
    </row>
    <row r="29" spans="1:19" ht="13.5" thickBot="1">
      <c r="A29" s="55"/>
      <c r="B29" s="56"/>
      <c r="C29" s="57"/>
      <c r="D29" s="58"/>
      <c r="E29" s="136"/>
      <c r="F29" s="142"/>
      <c r="G29" s="143"/>
      <c r="H29" s="266" t="s">
        <v>48</v>
      </c>
      <c r="I29" s="267"/>
      <c r="J29" s="112">
        <f>SUM(J28:J28)</f>
        <v>0</v>
      </c>
      <c r="K29" s="112">
        <f>SUM(K28:K28)</f>
        <v>0</v>
      </c>
      <c r="L29" s="46"/>
      <c r="M29" s="46"/>
      <c r="N29" s="46"/>
      <c r="O29" s="46"/>
      <c r="P29" s="46"/>
      <c r="Q29" s="46"/>
      <c r="R29" s="46"/>
      <c r="S29" s="46"/>
    </row>
    <row r="30" spans="1:19" ht="13.5" thickBot="1">
      <c r="A30" s="84"/>
      <c r="B30" s="61"/>
      <c r="C30" s="61"/>
      <c r="D30" s="61"/>
      <c r="E30" s="85"/>
      <c r="F30" s="85"/>
      <c r="H30" s="266" t="s">
        <v>59</v>
      </c>
      <c r="I30" s="267"/>
      <c r="J30" s="242">
        <f>+J29+K29</f>
        <v>0</v>
      </c>
      <c r="K30" s="243"/>
      <c r="L30" s="46"/>
      <c r="M30" s="46"/>
      <c r="N30" s="46"/>
      <c r="O30" s="46"/>
      <c r="P30" s="46"/>
      <c r="Q30" s="46"/>
      <c r="R30" s="46"/>
      <c r="S30" s="46"/>
    </row>
    <row r="31" spans="1:19">
      <c r="A31" s="84"/>
      <c r="B31" s="61"/>
      <c r="C31" s="61"/>
      <c r="D31" s="61"/>
      <c r="E31" s="85"/>
      <c r="F31" s="85"/>
      <c r="G31" s="29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19" ht="13.5" thickBot="1"/>
    <row r="33" spans="1:19" ht="13.5" thickBot="1">
      <c r="A33" s="239" t="s">
        <v>33</v>
      </c>
      <c r="B33" s="240"/>
      <c r="C33" s="240"/>
      <c r="D33" s="240"/>
      <c r="E33" s="240"/>
      <c r="F33" s="240"/>
      <c r="G33" s="240"/>
      <c r="H33" s="240"/>
      <c r="I33" s="240"/>
      <c r="J33" s="241"/>
      <c r="K33" s="60"/>
      <c r="L33" s="61"/>
      <c r="M33" s="46"/>
      <c r="N33" s="46"/>
      <c r="O33" s="46"/>
      <c r="P33" s="46"/>
      <c r="Q33" s="46"/>
      <c r="R33" s="46"/>
      <c r="S33" s="46"/>
    </row>
    <row r="34" spans="1:19" ht="22.5">
      <c r="A34" s="272" t="s">
        <v>22</v>
      </c>
      <c r="B34" s="274" t="s">
        <v>34</v>
      </c>
      <c r="C34" s="274" t="s">
        <v>35</v>
      </c>
      <c r="D34" s="276" t="s">
        <v>36</v>
      </c>
      <c r="E34" s="278" t="s">
        <v>37</v>
      </c>
      <c r="F34" s="279"/>
      <c r="G34" s="289" t="s">
        <v>24</v>
      </c>
      <c r="H34" s="287" t="s">
        <v>38</v>
      </c>
      <c r="I34" s="134" t="s">
        <v>30</v>
      </c>
      <c r="J34" s="134" t="s">
        <v>27</v>
      </c>
      <c r="K34" s="260" t="s">
        <v>54</v>
      </c>
      <c r="M34" s="62"/>
      <c r="N34" s="62"/>
      <c r="O34" s="62"/>
      <c r="P34" s="62"/>
      <c r="Q34" s="62"/>
      <c r="R34" s="62"/>
      <c r="S34" s="62"/>
    </row>
    <row r="35" spans="1:19" ht="23.25" thickBot="1">
      <c r="A35" s="273"/>
      <c r="B35" s="275"/>
      <c r="C35" s="275"/>
      <c r="D35" s="277"/>
      <c r="E35" s="63" t="s">
        <v>39</v>
      </c>
      <c r="F35" s="64" t="s">
        <v>40</v>
      </c>
      <c r="G35" s="290"/>
      <c r="H35" s="288"/>
      <c r="I35" s="135"/>
      <c r="J35" s="135"/>
      <c r="K35" s="261"/>
      <c r="M35" s="62"/>
      <c r="N35" s="62"/>
      <c r="O35" s="62"/>
      <c r="P35" s="62"/>
      <c r="Q35" s="62"/>
      <c r="R35" s="62"/>
      <c r="S35" s="62"/>
    </row>
    <row r="36" spans="1:19" ht="36.75" thickBot="1">
      <c r="A36" s="70">
        <v>1</v>
      </c>
      <c r="B36" s="71" t="s">
        <v>128</v>
      </c>
      <c r="C36" s="72" t="s">
        <v>141</v>
      </c>
      <c r="D36" s="71" t="s">
        <v>128</v>
      </c>
      <c r="E36" s="89">
        <v>38890</v>
      </c>
      <c r="F36" s="89">
        <v>39652</v>
      </c>
      <c r="G36" s="73" t="s">
        <v>142</v>
      </c>
      <c r="H36" s="90"/>
      <c r="I36" s="96">
        <f t="shared" ref="I36:I41" si="0">(DAYS360(E36,F36)/30)</f>
        <v>25.033333333333335</v>
      </c>
      <c r="J36" s="118" t="str">
        <f>+IF(I36&lt;8,"NO","SI")</f>
        <v>SI</v>
      </c>
      <c r="K36" s="115"/>
      <c r="M36" s="69"/>
    </row>
    <row r="37" spans="1:19" ht="36.75" thickBot="1">
      <c r="A37" s="70">
        <v>2</v>
      </c>
      <c r="B37" s="71" t="s">
        <v>128</v>
      </c>
      <c r="C37" s="72" t="s">
        <v>143</v>
      </c>
      <c r="D37" s="71" t="s">
        <v>128</v>
      </c>
      <c r="E37" s="89">
        <v>39339</v>
      </c>
      <c r="F37" s="89">
        <v>39649</v>
      </c>
      <c r="G37" s="73" t="s">
        <v>142</v>
      </c>
      <c r="H37" s="74"/>
      <c r="I37" s="96">
        <f t="shared" si="0"/>
        <v>10.199999999999999</v>
      </c>
      <c r="J37" s="118" t="str">
        <f t="shared" ref="J37:J41" si="1">+IF(I37&lt;8,"NO","SI")</f>
        <v>SI</v>
      </c>
      <c r="K37" s="116"/>
      <c r="L37" s="189"/>
      <c r="M37" s="69"/>
    </row>
    <row r="38" spans="1:19" ht="36.75" thickBot="1">
      <c r="A38" s="70">
        <v>3</v>
      </c>
      <c r="B38" s="71" t="s">
        <v>144</v>
      </c>
      <c r="C38" s="72" t="s">
        <v>145</v>
      </c>
      <c r="D38" s="71" t="s">
        <v>144</v>
      </c>
      <c r="E38" s="304">
        <v>39539</v>
      </c>
      <c r="F38" s="89">
        <v>40757</v>
      </c>
      <c r="G38" s="73" t="s">
        <v>142</v>
      </c>
      <c r="H38" s="74"/>
      <c r="I38" s="96">
        <f t="shared" si="0"/>
        <v>40.033333333333331</v>
      </c>
      <c r="J38" s="118" t="str">
        <f t="shared" si="1"/>
        <v>SI</v>
      </c>
      <c r="K38" s="116"/>
      <c r="M38" s="69"/>
    </row>
    <row r="39" spans="1:19" ht="36.75" thickBot="1">
      <c r="A39" s="70">
        <v>4</v>
      </c>
      <c r="B39" s="71" t="s">
        <v>131</v>
      </c>
      <c r="C39" s="72" t="s">
        <v>143</v>
      </c>
      <c r="D39" s="71" t="s">
        <v>131</v>
      </c>
      <c r="E39" s="89">
        <v>39730</v>
      </c>
      <c r="F39" s="89">
        <v>40129</v>
      </c>
      <c r="G39" s="73" t="s">
        <v>142</v>
      </c>
      <c r="H39" s="74"/>
      <c r="I39" s="96">
        <f t="shared" si="0"/>
        <v>13.1</v>
      </c>
      <c r="J39" s="118" t="str">
        <f t="shared" si="1"/>
        <v>SI</v>
      </c>
      <c r="K39" s="116"/>
      <c r="M39" s="69"/>
    </row>
    <row r="40" spans="1:19" ht="24.75" thickBot="1">
      <c r="A40" s="70">
        <v>5</v>
      </c>
      <c r="B40" s="71" t="s">
        <v>128</v>
      </c>
      <c r="C40" s="72" t="s">
        <v>133</v>
      </c>
      <c r="D40" s="71" t="s">
        <v>128</v>
      </c>
      <c r="E40" s="89">
        <v>39941</v>
      </c>
      <c r="F40" s="89">
        <v>40271</v>
      </c>
      <c r="G40" s="73" t="s">
        <v>146</v>
      </c>
      <c r="H40" s="74"/>
      <c r="I40" s="96">
        <f t="shared" si="0"/>
        <v>10.833333333333334</v>
      </c>
      <c r="J40" s="118" t="str">
        <f t="shared" si="1"/>
        <v>SI</v>
      </c>
      <c r="K40" s="116"/>
      <c r="M40" s="69"/>
    </row>
    <row r="41" spans="1:19" ht="24.75" thickBot="1">
      <c r="A41" s="70">
        <v>6</v>
      </c>
      <c r="B41" s="71" t="s">
        <v>128</v>
      </c>
      <c r="C41" s="72" t="s">
        <v>147</v>
      </c>
      <c r="D41" s="71" t="s">
        <v>128</v>
      </c>
      <c r="E41" s="89">
        <v>40063</v>
      </c>
      <c r="F41" s="89">
        <v>40603</v>
      </c>
      <c r="G41" s="73" t="s">
        <v>142</v>
      </c>
      <c r="H41" s="74"/>
      <c r="I41" s="96">
        <f t="shared" si="0"/>
        <v>17.8</v>
      </c>
      <c r="J41" s="118" t="str">
        <f t="shared" si="1"/>
        <v>SI</v>
      </c>
      <c r="K41" s="116"/>
      <c r="M41" s="69"/>
    </row>
    <row r="42" spans="1:19" ht="13.5" thickBot="1">
      <c r="A42" s="80"/>
      <c r="B42" s="57"/>
      <c r="C42" s="57"/>
      <c r="D42" s="57"/>
      <c r="E42" s="59"/>
      <c r="F42" s="136"/>
      <c r="G42" s="137"/>
      <c r="H42" s="266" t="s">
        <v>48</v>
      </c>
      <c r="I42" s="267"/>
      <c r="J42" s="110">
        <f>COUNTIF(J36:J41,"SI")</f>
        <v>6</v>
      </c>
    </row>
    <row r="43" spans="1:19" ht="13.5" thickBot="1">
      <c r="A43" s="81"/>
    </row>
    <row r="44" spans="1:19" ht="13.5" thickBot="1">
      <c r="A44" s="81"/>
      <c r="B44" s="95" t="s">
        <v>41</v>
      </c>
      <c r="C44" s="91"/>
      <c r="D44" s="94" t="s">
        <v>50</v>
      </c>
      <c r="E44" s="94" t="s">
        <v>45</v>
      </c>
    </row>
    <row r="45" spans="1:19">
      <c r="A45" s="81"/>
      <c r="B45" s="145" t="s">
        <v>55</v>
      </c>
      <c r="C45" s="92"/>
      <c r="D45" s="108">
        <v>1</v>
      </c>
      <c r="E45" s="282">
        <f>+IF(D49="RECHAZO","RECHAZO",VLOOKUP(D48,Hoja3!B19:C21,2))</f>
        <v>120</v>
      </c>
    </row>
    <row r="46" spans="1:19">
      <c r="A46" s="81"/>
      <c r="B46" s="145" t="s">
        <v>42</v>
      </c>
      <c r="C46" s="92"/>
      <c r="D46" s="108">
        <f>+J30</f>
        <v>0</v>
      </c>
      <c r="E46" s="283"/>
    </row>
    <row r="47" spans="1:19" ht="13.5" thickBot="1">
      <c r="A47" s="81"/>
      <c r="B47" s="146" t="s">
        <v>43</v>
      </c>
      <c r="C47" s="93"/>
      <c r="D47" s="109">
        <f>+J42</f>
        <v>6</v>
      </c>
      <c r="E47" s="283"/>
    </row>
    <row r="48" spans="1:19" ht="13.5" thickBot="1">
      <c r="B48" s="280" t="s">
        <v>51</v>
      </c>
      <c r="C48" s="281"/>
      <c r="D48" s="111">
        <f>SUM(D45:D47)</f>
        <v>7</v>
      </c>
      <c r="E48" s="284"/>
    </row>
    <row r="49" spans="1:14" ht="13.5" thickBot="1">
      <c r="D49" s="112" t="str">
        <f>+IF(OR(G20="No Cumple",D48&lt;6),"RECHAZO","HÁBIL")</f>
        <v>HÁBIL</v>
      </c>
    </row>
    <row r="50" spans="1:14">
      <c r="D50" s="83"/>
    </row>
    <row r="51" spans="1:14">
      <c r="D51" s="83"/>
      <c r="F51" s="97"/>
    </row>
    <row r="52" spans="1:14">
      <c r="D52" s="83"/>
    </row>
    <row r="53" spans="1:14">
      <c r="L53" s="86"/>
      <c r="M53" s="86"/>
      <c r="N53" s="86"/>
    </row>
    <row r="54" spans="1:14" ht="51.75" customHeight="1">
      <c r="A54" s="5"/>
      <c r="B54" s="5"/>
      <c r="C54" s="5"/>
      <c r="D54" s="5"/>
      <c r="E54" s="5"/>
      <c r="F54" s="5"/>
      <c r="G54" s="5"/>
      <c r="L54" s="86"/>
      <c r="M54" s="86"/>
      <c r="N54" s="86"/>
    </row>
    <row r="55" spans="1:14">
      <c r="M55" s="86"/>
      <c r="N55" s="86"/>
    </row>
  </sheetData>
  <mergeCells count="34">
    <mergeCell ref="L26:L27"/>
    <mergeCell ref="K34:K35"/>
    <mergeCell ref="H42:I42"/>
    <mergeCell ref="E45:E48"/>
    <mergeCell ref="B48:C48"/>
    <mergeCell ref="A33:J33"/>
    <mergeCell ref="A34:A35"/>
    <mergeCell ref="B34:B35"/>
    <mergeCell ref="C34:C35"/>
    <mergeCell ref="D34:D35"/>
    <mergeCell ref="E34:F34"/>
    <mergeCell ref="G34:G35"/>
    <mergeCell ref="H34:H35"/>
    <mergeCell ref="I26:I27"/>
    <mergeCell ref="J26:J27"/>
    <mergeCell ref="K26:K27"/>
    <mergeCell ref="H29:I29"/>
    <mergeCell ref="H30:I30"/>
    <mergeCell ref="J30:K30"/>
    <mergeCell ref="A20:F21"/>
    <mergeCell ref="G20:G21"/>
    <mergeCell ref="H20:H21"/>
    <mergeCell ref="A23:K24"/>
    <mergeCell ref="A25:H25"/>
    <mergeCell ref="A26:A27"/>
    <mergeCell ref="B26:B27"/>
    <mergeCell ref="C26:C27"/>
    <mergeCell ref="D26:D27"/>
    <mergeCell ref="H26:H27"/>
    <mergeCell ref="A8:K9"/>
    <mergeCell ref="G10:G12"/>
    <mergeCell ref="G14:G16"/>
    <mergeCell ref="H14:H17"/>
    <mergeCell ref="I14:I17"/>
  </mergeCells>
  <conditionalFormatting sqref="A53:S130 L44:L52 F42:F52 E49:E52 E42:E44 G43:K52 H42 J42 K36:K41 B34:J34 G36:I41 E35:F41 K31:K33 J29:K29 J30 G31:J32 A20 A23:A34 A22:I22 G20 J20:L22 G26:G28 B26:F32 J25:K25 I26:K26 L25:L26 L28:L33 G13 A19:G19 A8 M5:S52 A5:K7 L5:L19 A1:A4 B4 B1:B2 C1:C4 H1:U4 D1:G2 D4:G4 G17:G18 K10:K19 H10:J13 H18:I21 A10:F18 B3:C3 A36:G37 A36:D52">
    <cfRule type="cellIs" dxfId="13" priority="6" stopIfTrue="1" operator="equal">
      <formula>"No cumple"</formula>
    </cfRule>
  </conditionalFormatting>
  <conditionalFormatting sqref="D49">
    <cfRule type="containsText" dxfId="12" priority="5" stopIfTrue="1" operator="containsText" text="RECHAZO">
      <formula>NOT(ISERROR(SEARCH("RECHAZO",D49)))</formula>
    </cfRule>
  </conditionalFormatting>
  <conditionalFormatting sqref="G28">
    <cfRule type="cellIs" dxfId="11" priority="4" stopIfTrue="1" operator="lessThan">
      <formula>10</formula>
    </cfRule>
  </conditionalFormatting>
  <conditionalFormatting sqref="G28">
    <cfRule type="cellIs" dxfId="10" priority="3" stopIfTrue="1" operator="lessThan">
      <formula>10</formula>
    </cfRule>
  </conditionalFormatting>
  <dataValidations count="2">
    <dataValidation type="list" allowBlank="1" showInputMessage="1" showErrorMessage="1" sqref="H28:I28 G13 G17:G19">
      <formula1>VALE</formula1>
    </dataValidation>
    <dataValidation type="list" allowBlank="1" showInputMessage="1" showErrorMessage="1" sqref="H18:H19">
      <formula1>POSGRADO</formula1>
    </dataValidation>
  </dataValidations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6"/>
  <dimension ref="A2:C21"/>
  <sheetViews>
    <sheetView view="pageBreakPreview" zoomScale="60" workbookViewId="0">
      <selection activeCell="A22" sqref="A22"/>
    </sheetView>
  </sheetViews>
  <sheetFormatPr baseColWidth="10" defaultRowHeight="12.75"/>
  <cols>
    <col min="1" max="1" width="23" bestFit="1" customWidth="1"/>
    <col min="2" max="2" width="25.28515625" customWidth="1"/>
    <col min="3" max="3" width="19" customWidth="1"/>
  </cols>
  <sheetData>
    <row r="2" spans="1:3">
      <c r="B2" s="99" t="s">
        <v>31</v>
      </c>
      <c r="C2">
        <v>0</v>
      </c>
    </row>
    <row r="3" spans="1:3">
      <c r="B3" s="99" t="s">
        <v>32</v>
      </c>
      <c r="C3">
        <v>1</v>
      </c>
    </row>
    <row r="4" spans="1:3">
      <c r="C4">
        <v>2</v>
      </c>
    </row>
    <row r="5" spans="1:3">
      <c r="C5">
        <v>3</v>
      </c>
    </row>
    <row r="9" spans="1:3" ht="13.5" thickBot="1"/>
    <row r="10" spans="1:3" ht="13.5" thickBot="1">
      <c r="A10" s="299" t="s">
        <v>52</v>
      </c>
      <c r="B10" s="300"/>
      <c r="C10" s="301"/>
    </row>
    <row r="11" spans="1:3" ht="13.5" thickBot="1">
      <c r="A11" s="102"/>
      <c r="B11" s="7"/>
      <c r="C11" s="82"/>
    </row>
    <row r="12" spans="1:3" ht="35.25" customHeight="1" thickBot="1">
      <c r="A12" s="105"/>
      <c r="B12" s="106" t="s">
        <v>53</v>
      </c>
      <c r="C12" s="107" t="s">
        <v>44</v>
      </c>
    </row>
    <row r="13" spans="1:3">
      <c r="A13" s="297" t="s">
        <v>0</v>
      </c>
      <c r="B13" s="100">
        <v>8</v>
      </c>
      <c r="C13" s="103">
        <v>90</v>
      </c>
    </row>
    <row r="14" spans="1:3">
      <c r="A14" s="297"/>
      <c r="B14" s="100">
        <v>9</v>
      </c>
      <c r="C14" s="103">
        <v>105</v>
      </c>
    </row>
    <row r="15" spans="1:3" ht="13.5" thickBot="1">
      <c r="A15" s="298"/>
      <c r="B15" s="101">
        <v>10</v>
      </c>
      <c r="C15" s="104">
        <v>140</v>
      </c>
    </row>
    <row r="16" spans="1:3">
      <c r="A16" s="296" t="s">
        <v>68</v>
      </c>
      <c r="B16" s="100">
        <v>6</v>
      </c>
      <c r="C16" s="103">
        <v>80</v>
      </c>
    </row>
    <row r="17" spans="1:3">
      <c r="A17" s="297"/>
      <c r="B17" s="100">
        <v>7</v>
      </c>
      <c r="C17" s="103">
        <v>95</v>
      </c>
    </row>
    <row r="18" spans="1:3" ht="13.5" thickBot="1">
      <c r="A18" s="298"/>
      <c r="B18" s="101">
        <v>8</v>
      </c>
      <c r="C18" s="104">
        <v>120</v>
      </c>
    </row>
    <row r="19" spans="1:3">
      <c r="A19" s="296" t="s">
        <v>69</v>
      </c>
      <c r="B19" s="100">
        <v>5</v>
      </c>
      <c r="C19" s="103">
        <v>80</v>
      </c>
    </row>
    <row r="20" spans="1:3">
      <c r="A20" s="297"/>
      <c r="B20" s="100">
        <v>6</v>
      </c>
      <c r="C20" s="103">
        <v>95</v>
      </c>
    </row>
    <row r="21" spans="1:3" ht="13.5" thickBot="1">
      <c r="A21" s="298"/>
      <c r="B21" s="101">
        <v>7</v>
      </c>
      <c r="C21" s="104">
        <v>120</v>
      </c>
    </row>
  </sheetData>
  <mergeCells count="4">
    <mergeCell ref="A16:A18"/>
    <mergeCell ref="A19:A21"/>
    <mergeCell ref="A10:C10"/>
    <mergeCell ref="A13:A15"/>
  </mergeCells>
  <phoneticPr fontId="4" type="noConversion"/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DIRECTOR</vt:lpstr>
      <vt:lpstr>SUB TECNICO</vt:lpstr>
      <vt:lpstr>ESPECIALISTA JURIDICO</vt:lpstr>
      <vt:lpstr>ESPECIALISTA FINANCIERO</vt:lpstr>
      <vt:lpstr>Hoja3</vt:lpstr>
      <vt:lpstr>DIRECTOR!Área_de_impresión</vt:lpstr>
      <vt:lpstr>'ESPECIALISTA FINANCIERO'!Área_de_impresión</vt:lpstr>
      <vt:lpstr>'ESPECIALISTA JURIDICO'!Área_de_impresión</vt:lpstr>
      <vt:lpstr>'SUB TECNICO'!Área_de_impresión</vt:lpstr>
      <vt:lpstr>POSGRADO</vt:lpstr>
      <vt:lpstr>VALE</vt:lpstr>
    </vt:vector>
  </TitlesOfParts>
  <Company>INCO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adgnecco</dc:creator>
  <cp:lastModifiedBy>Carlos Rivera</cp:lastModifiedBy>
  <cp:lastPrinted>2010-10-23T00:19:18Z</cp:lastPrinted>
  <dcterms:created xsi:type="dcterms:W3CDTF">2008-10-02T15:33:01Z</dcterms:created>
  <dcterms:modified xsi:type="dcterms:W3CDTF">2011-08-17T23:06:46Z</dcterms:modified>
</cp:coreProperties>
</file>