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7400" windowHeight="4350" activeTab="3"/>
  </bookViews>
  <sheets>
    <sheet name="DIRECTOR" sheetId="2" r:id="rId1"/>
    <sheet name="SUB TECNICO" sheetId="4" r:id="rId2"/>
    <sheet name="ESPECIALISTA JURIDICO" sheetId="5" r:id="rId3"/>
    <sheet name="ESPECIALISTA FINANCIERO" sheetId="6" r:id="rId4"/>
    <sheet name="Hoja3" sheetId="3" r:id="rId5"/>
  </sheets>
  <definedNames>
    <definedName name="_xlnm.Print_Area" localSheetId="0">DIRECTOR!$A$1:$K$55</definedName>
    <definedName name="_xlnm.Print_Area" localSheetId="3">'ESPECIALISTA FINANCIERO'!$A$1:$L$43</definedName>
    <definedName name="_xlnm.Print_Area" localSheetId="2">'ESPECIALISTA JURIDICO'!$A$1:$K$46</definedName>
    <definedName name="_xlnm.Print_Area" localSheetId="1">'SUB TECNICO'!$A$1:$L$40</definedName>
    <definedName name="POSGRADO">Hoja3!$C$2:$C$5</definedName>
    <definedName name="VALE">Hoja3!$B$2:$B$3</definedName>
  </definedNames>
  <calcPr calcId="124519"/>
</workbook>
</file>

<file path=xl/calcChain.xml><?xml version="1.0" encoding="utf-8"?>
<calcChain xmlns="http://schemas.openxmlformats.org/spreadsheetml/2006/main">
  <c r="J24" i="6"/>
  <c r="I37" i="5"/>
  <c r="I36"/>
  <c r="I35"/>
  <c r="I34"/>
  <c r="I33"/>
  <c r="I32"/>
  <c r="I45" i="2"/>
  <c r="J45" s="1"/>
  <c r="I43"/>
  <c r="J43" s="1"/>
  <c r="G27"/>
  <c r="K27" s="1"/>
  <c r="G19"/>
  <c r="F21"/>
  <c r="G21" s="1"/>
  <c r="J27" l="1"/>
  <c r="G22" i="4"/>
  <c r="I42" i="2"/>
  <c r="I41"/>
  <c r="I40"/>
  <c r="I39"/>
  <c r="I38"/>
  <c r="I37"/>
  <c r="G14" i="4"/>
  <c r="H14"/>
  <c r="G23"/>
  <c r="J33"/>
  <c r="G16" i="6"/>
  <c r="H16"/>
  <c r="D39" s="1"/>
  <c r="G24"/>
  <c r="G25"/>
  <c r="J25" s="1"/>
  <c r="J26" s="1"/>
  <c r="I33"/>
  <c r="J33" s="1"/>
  <c r="I34"/>
  <c r="J34" s="1"/>
  <c r="I35"/>
  <c r="J35" s="1"/>
  <c r="F18"/>
  <c r="G18" s="1"/>
  <c r="I38" i="5"/>
  <c r="H16"/>
  <c r="G24"/>
  <c r="F18"/>
  <c r="G18" s="1"/>
  <c r="F16" i="4"/>
  <c r="G16" s="1"/>
  <c r="G28" i="2"/>
  <c r="K28" s="1"/>
  <c r="D51"/>
  <c r="I36"/>
  <c r="J36" s="1"/>
  <c r="J37"/>
  <c r="J38"/>
  <c r="J39"/>
  <c r="J40"/>
  <c r="J41"/>
  <c r="J42"/>
  <c r="I44"/>
  <c r="J44"/>
  <c r="I46"/>
  <c r="J46"/>
  <c r="I47"/>
  <c r="J47"/>
  <c r="J36" i="6" l="1"/>
  <c r="D41" s="1"/>
  <c r="K25"/>
  <c r="K26" s="1"/>
  <c r="J27" s="1"/>
  <c r="D40" s="1"/>
  <c r="K24" i="5"/>
  <c r="K25" s="1"/>
  <c r="J22" i="4"/>
  <c r="K22"/>
  <c r="J23"/>
  <c r="K23"/>
  <c r="J48" i="2"/>
  <c r="D53" s="1"/>
  <c r="J28"/>
  <c r="J24" i="5"/>
  <c r="J25" s="1"/>
  <c r="K29" i="2"/>
  <c r="J29"/>
  <c r="L23" i="4"/>
  <c r="J24"/>
  <c r="D42" i="6" l="1"/>
  <c r="D43" s="1"/>
  <c r="E39" s="1"/>
  <c r="J26" i="5"/>
  <c r="D43" s="1"/>
  <c r="D45" s="1"/>
  <c r="L24" i="4"/>
  <c r="J30" i="2"/>
  <c r="D52" s="1"/>
  <c r="D54" s="1"/>
  <c r="D55" s="1"/>
  <c r="E51" s="1"/>
  <c r="J25" i="4"/>
  <c r="D37" l="1"/>
  <c r="D39" s="1"/>
  <c r="D40" s="1"/>
  <c r="E36" s="1"/>
</calcChain>
</file>

<file path=xl/sharedStrings.xml><?xml version="1.0" encoding="utf-8"?>
<sst xmlns="http://schemas.openxmlformats.org/spreadsheetml/2006/main" count="443" uniqueCount="139">
  <si>
    <t>DIRECTOR</t>
  </si>
  <si>
    <t>PREGRADO</t>
  </si>
  <si>
    <t xml:space="preserve"> VALE  SI/NO</t>
  </si>
  <si>
    <t>No. DE</t>
  </si>
  <si>
    <t>ESTABLECIMIENTO</t>
  </si>
  <si>
    <t>TITULO</t>
  </si>
  <si>
    <t>FECHA DE GRADO</t>
  </si>
  <si>
    <r>
      <t>DOCUMENTO PROFESIONAL</t>
    </r>
    <r>
      <rPr>
        <b/>
        <vertAlign val="superscript"/>
        <sz val="8"/>
        <rFont val="Arial"/>
        <family val="2"/>
      </rPr>
      <t>(1)</t>
    </r>
  </si>
  <si>
    <t>ORDEN</t>
  </si>
  <si>
    <t>EDUCATIVO</t>
  </si>
  <si>
    <t>OBTENIDO</t>
  </si>
  <si>
    <t>(mes - año)</t>
  </si>
  <si>
    <t>No.</t>
  </si>
  <si>
    <t>Fecha</t>
  </si>
  <si>
    <t>POSTGRADOS</t>
  </si>
  <si>
    <t>TÍTULO OBTENIDO</t>
  </si>
  <si>
    <t>TIEMPO DE DEDICACIÓN</t>
  </si>
  <si>
    <t>(Especialización, Maestría o Doctorado)</t>
  </si>
  <si>
    <t>Completo</t>
  </si>
  <si>
    <t>Parcial</t>
  </si>
  <si>
    <t>Experiencia General (Min 120 meses)</t>
  </si>
  <si>
    <t>Cierre:</t>
  </si>
  <si>
    <t>No. DE ORDEN</t>
  </si>
  <si>
    <t>RAZÓN SOCIAL DE LA ENTIDAD OFICIAL</t>
  </si>
  <si>
    <t>CARGO DESEMPEÑADO</t>
  </si>
  <si>
    <t>DESCRIPCIÓN DE LAS FUNCIONES REALIZADAS</t>
  </si>
  <si>
    <t>PERÍODO LABORADO</t>
  </si>
  <si>
    <t>VALIDAS 
SI/NO</t>
  </si>
  <si>
    <t>INICIA 
(mes - dia - año)</t>
  </si>
  <si>
    <t>TERMINA  
(mes -dia - año)</t>
  </si>
  <si>
    <t>DURACIÓN (meses)</t>
  </si>
  <si>
    <t>SI</t>
  </si>
  <si>
    <t>NO</t>
  </si>
  <si>
    <t>EXPERIENCIA ESPECÍFICA EN LA EMPRESA PRIVADA (relacionar en orden cronológico)</t>
  </si>
  <si>
    <t>RAZÓN SOCIAL (1)</t>
  </si>
  <si>
    <t>PROYECTO (2)</t>
  </si>
  <si>
    <t>ENTIDAD CONTRATANTE</t>
  </si>
  <si>
    <r>
      <t xml:space="preserve">DURACIÓN </t>
    </r>
    <r>
      <rPr>
        <b/>
        <vertAlign val="superscript"/>
        <sz val="8"/>
        <rFont val="Arial"/>
        <family val="2"/>
      </rPr>
      <t>(3)</t>
    </r>
  </si>
  <si>
    <t>DESCRIPCIÓN DEL TRABAJO POR EL PROFESIONAL</t>
  </si>
  <si>
    <t>INICIA 
(mes - día - año)</t>
  </si>
  <si>
    <t>TERMINA  
(mes - día - año)</t>
  </si>
  <si>
    <t>RESUMEN EXPERIENCIA ESPECIFICA</t>
  </si>
  <si>
    <t>Entidades Oficiales</t>
  </si>
  <si>
    <t>Empresa Privada</t>
  </si>
  <si>
    <t>PUNTAJE</t>
  </si>
  <si>
    <t>PUNTAJE TOTAL</t>
  </si>
  <si>
    <t>FORMACION ACADEMICA Y ESPECIALIZACIONES</t>
  </si>
  <si>
    <t>EXPERIENCIA ESPECÍFICA COMO FUNCIONARIO EN ENTIDADES ESTATALES O MULTILATERALES</t>
  </si>
  <si>
    <t>SUBTOTAL VÁLIDAS</t>
  </si>
  <si>
    <t xml:space="preserve">EXPERIENCIA ESPECIFICA </t>
  </si>
  <si>
    <t>CERTIFICACIONES VÁLIDAS</t>
  </si>
  <si>
    <t>TOTAL CERTIFICACIONES VÁLIDAS</t>
  </si>
  <si>
    <t>TABLA DE PUNTAJE</t>
  </si>
  <si>
    <t>NRO CONTRATOS ACREDITADOS</t>
  </si>
  <si>
    <t>OBSERVACIONES</t>
  </si>
  <si>
    <t>Proyectos válidos como formación académica adicional</t>
  </si>
  <si>
    <t>Certificación contiene los proyectos específicos 
SI / NO</t>
  </si>
  <si>
    <t>PROYECTOS VÁLIDOS</t>
  </si>
  <si>
    <t>TOTAL PROYECTOS VÁLIDOS</t>
  </si>
  <si>
    <t>CERTIFICACIÓN VÁLIDA POR OBJETO</t>
  </si>
  <si>
    <t>2. SUBDIRECTOR TÉCNICO</t>
  </si>
  <si>
    <t>VALIDAS
SI/NO</t>
  </si>
  <si>
    <t>DURACIÓN (mìnimo 10 meses)</t>
  </si>
  <si>
    <t>dedicacion</t>
  </si>
  <si>
    <t>SIN</t>
  </si>
  <si>
    <t>no via urb ppal</t>
  </si>
  <si>
    <t>autocert no carret primaria</t>
  </si>
  <si>
    <t>autocert no via urb ppal</t>
  </si>
  <si>
    <t xml:space="preserve">PROPUESTA </t>
  </si>
  <si>
    <t>Formación Académica (Ing civil o Ing de vias y transporte y posgrado en: Ingenieria Civil, Administración, Economía, Finanzas, Gerencia Financiera, Gerencia de Proyectos, Evaluación de Proyectos, Evaluación Financiera, Gerencia de Contrucción, Gerencia de Obras, Vìas o Infraestructura Vial)</t>
  </si>
  <si>
    <t>Experiencia General (Min 144 meses)</t>
  </si>
  <si>
    <t>Formación Académica (Ingeniero Civil o Ingeniero en Transportes y Vías, Especialización, Maestría o Doctorado en Diseño Geométrico de Vías, Transporte, Ingeniería Civil, Infraestructura Vial, Pavimentos, Estructuras, Gestión de Proyectos Viales o Vías o Geotecnia</t>
  </si>
  <si>
    <t>SUBDIRECTOR TÉCNICO</t>
  </si>
  <si>
    <t>ESPECIALISTA JURIDICO, ESPECIALISTA FINANCIERO</t>
  </si>
  <si>
    <t>Formación Académica (Abogado Especializaciòn o maestria o doctorado en: derecho administrativo o contratación estatal)</t>
  </si>
  <si>
    <t>Formación Académica (Especialización, Maestría o Doctorado en Administración Financiera, Gerencia financiera, Finanzas, Evaluación financiera de Proyectos, Magister en administración, Auditoría Financiera)</t>
  </si>
  <si>
    <t>3. ESPECIALISTA JURIDICO</t>
  </si>
  <si>
    <t>4. ESPECIALISTA FINANCIERO</t>
  </si>
  <si>
    <t>1. DIRECTOR DE INTERVENTORÍA</t>
  </si>
  <si>
    <t>Proyectos válidos por 12 meses continuos</t>
  </si>
  <si>
    <t>NOMBRE: JOSE MIGUEL CUERVO PRIETO</t>
  </si>
  <si>
    <t>Ingeniero de Caminos, Canales y puertos</t>
  </si>
  <si>
    <t>Universidad politécnica de Madrid</t>
  </si>
  <si>
    <t>Incosa</t>
  </si>
  <si>
    <t>Redacción del proyecto de construcción de mejora de plataforma y firme de carretera ZA-P-Vana</t>
  </si>
  <si>
    <t>Director de proyecto</t>
  </si>
  <si>
    <t>Redacción del estudio informatico nueva carretera entre Ramacastañas y Candeleda y variante de Candelada</t>
  </si>
  <si>
    <t>Redacción del proyecto, acondicionamiento de plataforma AB-110 de cruce con N501 a Av. 114 en Muñico</t>
  </si>
  <si>
    <t xml:space="preserve">Redaccióndel proyecto, mejora de la plataforma y firme LE-133 de Astorga </t>
  </si>
  <si>
    <t>Redacción del proyecto de construcción Autovía N120 del Camino de Santiago</t>
  </si>
  <si>
    <t>Asistencia tecnica para la redacción de los proyectos de trazado y de construcción Ronda exterior sur de Valladolid</t>
  </si>
  <si>
    <t>Consultoría y asistencia para la redacción del proyecto de construcción carretera N260</t>
  </si>
  <si>
    <t>Asistencia técnica para el estudio y elaboración del proyecto de construcción de la obra de acondicionamiento de la carretera CM-5001</t>
  </si>
  <si>
    <t>Consultoría y asistencia para la redacción del proyecto de construcción de las obras Autovía A-33 Ciaza</t>
  </si>
  <si>
    <t>Asistencia tecnica para la redacción de los proyectos de mejora de plataforma y firme SA-201</t>
  </si>
  <si>
    <t>Redacción del proyecto de construcción Autovía del Duero</t>
  </si>
  <si>
    <t>Asistencia tecnica para la redacción del proyecto Variante de Villa Blina</t>
  </si>
  <si>
    <t>NOMBRE: SAMUEL FERNANDO HOMEZ LÓPEZ</t>
  </si>
  <si>
    <t>Universidad de La Salle</t>
  </si>
  <si>
    <t>Ingeniero civil</t>
  </si>
  <si>
    <t>25202-27988</t>
  </si>
  <si>
    <t>Universidad del cauca</t>
  </si>
  <si>
    <t>Ingenieria de Vías Terrestres</t>
  </si>
  <si>
    <t>Ministerio de transporte</t>
  </si>
  <si>
    <t>Profesional especializado</t>
  </si>
  <si>
    <t>Consorcio Covicol</t>
  </si>
  <si>
    <t>Interventoría para los estudios y diseños de la Doble Calzada de caldas, Departamento de Antioquia</t>
  </si>
  <si>
    <t>Director de Interventoría</t>
  </si>
  <si>
    <t>NOMBRE:  ROBERTO JESUS NUÑEZ ESCOBAR</t>
  </si>
  <si>
    <t>Universidad externado</t>
  </si>
  <si>
    <t>Abogado</t>
  </si>
  <si>
    <t>TP104629</t>
  </si>
  <si>
    <t>Universidad de París</t>
  </si>
  <si>
    <t>Especialización en derecho constitucional</t>
  </si>
  <si>
    <t>Master en Ciencias Políticas y Administrativas</t>
  </si>
  <si>
    <t>Ph.D. Estado de Derecho</t>
  </si>
  <si>
    <t>Pendiente</t>
  </si>
  <si>
    <t>PENDIENTE</t>
  </si>
  <si>
    <t>INCOSA</t>
  </si>
  <si>
    <t>interventoria, técnica, administrativa, financiera, social y ambiental para la construcción, rehabilitación, reparcheo y conservación de rutas alimentadoras del sistema transmilenio</t>
  </si>
  <si>
    <t>Especialista Jurídico</t>
  </si>
  <si>
    <t>interventoria, técnica, administrativa, financiera, social y ambiental para la construcción de los andenes, ciclorruta y espacio público de la Troncal Autonorte fase III</t>
  </si>
  <si>
    <t>interventoria, técnica, administrativa, financiera, y social para las obras de construcción y todas las actividades necesarias de la Calle 26</t>
  </si>
  <si>
    <t>interventoria, técnica, administrativa, financiera, legal, ambiental y social del mantenimiento correctivo, rutinario y preventivo de las troncales Autonorte entre los héroes y la Calle 183 y la Av. Caracas, entre la Calle 80 y el Portal de Usme</t>
  </si>
  <si>
    <t>interventoria, técnica, administrativa, financiera, social y ambiental para el convenio de mantenimiento de espacio público IDU - Idipron 2009</t>
  </si>
  <si>
    <t>Interventoría para la rehabilitación de las redes de alcantarillado pluvial del Barrio la Granja Fase III - Engativá</t>
  </si>
  <si>
    <t>NOMBRE: FERNANDO CHAVARRO MIRANDA</t>
  </si>
  <si>
    <t>Universidad de la Salle</t>
  </si>
  <si>
    <t>Economista</t>
  </si>
  <si>
    <t>Colegio Mayor de Nuestra Señora del Rosario</t>
  </si>
  <si>
    <t>Especialización en finanzas privadas</t>
  </si>
  <si>
    <t>Universidad de los Andes</t>
  </si>
  <si>
    <t>Maestría en economía</t>
  </si>
  <si>
    <t xml:space="preserve">Banco de la República </t>
  </si>
  <si>
    <t>Asesor de la Subgerencia Internacional</t>
  </si>
  <si>
    <t xml:space="preserve">Consultores Regionales Asociados- CRA SA </t>
  </si>
  <si>
    <t>Interventoría Técnica y financiera en las etapas de construcción y rehabilitación y construcción del contrato de concesión N001661 de 2001 carretera Zipaquirá Palenque</t>
  </si>
  <si>
    <t>Subdirector Financiero</t>
  </si>
  <si>
    <t>Interventoría Técnica y financiera y operativa en etapa de construcción y operación del contrato de concesión N001661 de 2001 Carretera Zipaquirá Palenque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</si>
</sst>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_ * #,##0.00_ ;_ * \-#,##0.00_ ;_ * &quot;-&quot;??_ ;_ @_ "/>
    <numFmt numFmtId="165" formatCode="0.0%"/>
    <numFmt numFmtId="166" formatCode="#,##0.0_);\(#,##0.0\)"/>
    <numFmt numFmtId="167" formatCode="[$-409]d\-mmm\-yy;@"/>
    <numFmt numFmtId="168" formatCode="[$-409]d\-mmm\-yyyy;@"/>
    <numFmt numFmtId="169" formatCode="[$-C0A]d\-mmm\-yy;@"/>
  </numFmts>
  <fonts count="2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 Narrow"/>
      <family val="2"/>
    </font>
    <font>
      <b/>
      <sz val="7"/>
      <name val="Arial"/>
      <family val="2"/>
    </font>
    <font>
      <vertAlign val="superscript"/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color indexed="18"/>
      <name val="Arial"/>
      <family val="2"/>
    </font>
    <font>
      <b/>
      <sz val="8"/>
      <color theme="1" tint="0.34998626667073579"/>
      <name val="Arial"/>
      <family val="2"/>
    </font>
    <font>
      <sz val="8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309">
    <xf numFmtId="0" fontId="0" fillId="0" borderId="0" xfId="0"/>
    <xf numFmtId="0" fontId="2" fillId="0" borderId="0" xfId="0" applyFont="1"/>
    <xf numFmtId="43" fontId="1" fillId="0" borderId="0" xfId="1" applyNumberFormat="1"/>
    <xf numFmtId="164" fontId="1" fillId="0" borderId="0" xfId="1"/>
    <xf numFmtId="165" fontId="1" fillId="0" borderId="0" xfId="2" applyNumberFormat="1"/>
    <xf numFmtId="0" fontId="0" fillId="2" borderId="0" xfId="0" applyFill="1"/>
    <xf numFmtId="165" fontId="3" fillId="0" borderId="0" xfId="2" applyNumberFormat="1" applyFont="1" applyFill="1"/>
    <xf numFmtId="0" fontId="0" fillId="0" borderId="0" xfId="0" applyBorder="1"/>
    <xf numFmtId="43" fontId="1" fillId="0" borderId="0" xfId="1" applyNumberFormat="1" applyBorder="1"/>
    <xf numFmtId="0" fontId="0" fillId="0" borderId="0" xfId="0" applyBorder="1" applyAlignment="1">
      <alignment vertical="top" wrapText="1"/>
    </xf>
    <xf numFmtId="166" fontId="5" fillId="0" borderId="0" xfId="1" applyNumberFormat="1" applyFont="1" applyBorder="1" applyAlignment="1">
      <alignment vertical="top"/>
    </xf>
    <xf numFmtId="0" fontId="3" fillId="2" borderId="0" xfId="0" applyFont="1" applyFill="1"/>
    <xf numFmtId="43" fontId="3" fillId="3" borderId="11" xfId="1" applyNumberFormat="1" applyFont="1" applyFill="1" applyBorder="1"/>
    <xf numFmtId="164" fontId="3" fillId="3" borderId="11" xfId="1" applyFont="1" applyFill="1" applyBorder="1"/>
    <xf numFmtId="164" fontId="1" fillId="3" borderId="11" xfId="1" applyFont="1" applyFill="1" applyBorder="1"/>
    <xf numFmtId="164" fontId="1" fillId="3" borderId="12" xfId="1" applyFill="1" applyBorder="1"/>
    <xf numFmtId="0" fontId="0" fillId="0" borderId="0" xfId="0" applyFill="1" applyBorder="1"/>
    <xf numFmtId="43" fontId="1" fillId="0" borderId="0" xfId="1" applyNumberFormat="1" applyFill="1" applyBorder="1"/>
    <xf numFmtId="0" fontId="3" fillId="0" borderId="0" xfId="0" applyFont="1" applyFill="1" applyBorder="1"/>
    <xf numFmtId="0" fontId="6" fillId="0" borderId="7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0" fillId="0" borderId="13" xfId="0" applyBorder="1" applyAlignment="1">
      <alignment horizontal="centerContinuous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7" xfId="0" applyFont="1" applyBorder="1" applyAlignment="1">
      <alignment horizontal="centerContinuous" wrapText="1"/>
    </xf>
    <xf numFmtId="0" fontId="8" fillId="0" borderId="1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7" fontId="11" fillId="0" borderId="6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4" fontId="11" fillId="0" borderId="9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10" fillId="0" borderId="17" xfId="0" applyFont="1" applyBorder="1" applyAlignment="1">
      <alignment horizontal="centerContinuous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17" fontId="11" fillId="0" borderId="26" xfId="0" applyNumberFormat="1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1" fillId="0" borderId="0" xfId="0" applyFont="1"/>
    <xf numFmtId="0" fontId="11" fillId="0" borderId="0" xfId="0" applyFont="1" applyFill="1" applyBorder="1"/>
    <xf numFmtId="0" fontId="8" fillId="0" borderId="34" xfId="0" applyFont="1" applyBorder="1" applyAlignment="1">
      <alignment horizontal="centerContinuous" wrapText="1"/>
    </xf>
    <xf numFmtId="0" fontId="8" fillId="0" borderId="35" xfId="0" applyFont="1" applyBorder="1" applyAlignment="1">
      <alignment horizontal="centerContinuous" wrapText="1"/>
    </xf>
    <xf numFmtId="0" fontId="8" fillId="0" borderId="36" xfId="0" applyFont="1" applyBorder="1" applyAlignment="1">
      <alignment horizontal="centerContinuous" wrapText="1"/>
    </xf>
    <xf numFmtId="0" fontId="8" fillId="0" borderId="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justify" vertical="top"/>
    </xf>
    <xf numFmtId="168" fontId="0" fillId="0" borderId="0" xfId="0" applyNumberFormat="1"/>
    <xf numFmtId="0" fontId="12" fillId="0" borderId="4" xfId="0" applyFont="1" applyBorder="1"/>
    <xf numFmtId="0" fontId="11" fillId="0" borderId="39" xfId="0" applyFont="1" applyBorder="1"/>
    <xf numFmtId="0" fontId="11" fillId="0" borderId="40" xfId="0" applyFont="1" applyBorder="1"/>
    <xf numFmtId="0" fontId="11" fillId="0" borderId="11" xfId="0" applyFont="1" applyBorder="1"/>
    <xf numFmtId="17" fontId="11" fillId="0" borderId="4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Continuous"/>
    </xf>
    <xf numFmtId="0" fontId="11" fillId="0" borderId="0" xfId="0" applyFont="1" applyBorder="1"/>
    <xf numFmtId="0" fontId="12" fillId="0" borderId="0" xfId="0" applyFont="1"/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7" fillId="5" borderId="44" xfId="0" applyFont="1" applyFill="1" applyBorder="1" applyAlignment="1">
      <alignment horizontal="center" vertical="center" wrapText="1"/>
    </xf>
    <xf numFmtId="0" fontId="7" fillId="5" borderId="45" xfId="0" applyFont="1" applyFill="1" applyBorder="1" applyAlignment="1">
      <alignment horizontal="center" vertical="center" wrapText="1"/>
    </xf>
    <xf numFmtId="0" fontId="7" fillId="5" borderId="45" xfId="0" applyFont="1" applyFill="1" applyBorder="1" applyAlignment="1">
      <alignment horizontal="justify" vertical="center" wrapText="1"/>
    </xf>
    <xf numFmtId="0" fontId="7" fillId="0" borderId="45" xfId="0" applyFont="1" applyBorder="1" applyAlignment="1">
      <alignment horizontal="center" vertical="center" wrapText="1"/>
    </xf>
    <xf numFmtId="164" fontId="1" fillId="0" borderId="0" xfId="1" applyFont="1"/>
    <xf numFmtId="0" fontId="7" fillId="5" borderId="46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justify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justify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justify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5" borderId="51" xfId="0" applyFont="1" applyFill="1" applyBorder="1" applyAlignment="1">
      <alignment horizontal="justify" vertical="center" wrapText="1"/>
    </xf>
    <xf numFmtId="0" fontId="12" fillId="0" borderId="52" xfId="0" applyFont="1" applyBorder="1"/>
    <xf numFmtId="0" fontId="15" fillId="0" borderId="0" xfId="0" applyFont="1"/>
    <xf numFmtId="0" fontId="0" fillId="0" borderId="37" xfId="0" applyBorder="1"/>
    <xf numFmtId="0" fontId="3" fillId="0" borderId="0" xfId="0" applyFont="1" applyFill="1" applyBorder="1" applyAlignment="1">
      <alignment horizontal="center"/>
    </xf>
    <xf numFmtId="0" fontId="12" fillId="0" borderId="0" xfId="0" applyFont="1" applyBorder="1"/>
    <xf numFmtId="17" fontId="11" fillId="0" borderId="0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6" fillId="2" borderId="0" xfId="0" applyFont="1" applyFill="1"/>
    <xf numFmtId="0" fontId="8" fillId="0" borderId="2" xfId="0" applyFont="1" applyBorder="1" applyAlignment="1">
      <alignment horizontal="center" wrapText="1"/>
    </xf>
    <xf numFmtId="14" fontId="11" fillId="0" borderId="23" xfId="0" applyNumberFormat="1" applyFont="1" applyBorder="1" applyAlignment="1">
      <alignment horizontal="center" vertical="center" wrapText="1"/>
    </xf>
    <xf numFmtId="0" fontId="7" fillId="5" borderId="70" xfId="0" applyFont="1" applyFill="1" applyBorder="1" applyAlignment="1">
      <alignment horizontal="justify" vertical="center" wrapText="1"/>
    </xf>
    <xf numFmtId="0" fontId="7" fillId="3" borderId="53" xfId="0" applyFont="1" applyFill="1" applyBorder="1" applyAlignment="1">
      <alignment horizontal="center" vertical="center"/>
    </xf>
    <xf numFmtId="0" fontId="0" fillId="0" borderId="54" xfId="0" applyBorder="1" applyAlignment="1">
      <alignment vertical="center"/>
    </xf>
    <xf numFmtId="0" fontId="11" fillId="0" borderId="55" xfId="0" applyFont="1" applyBorder="1" applyAlignment="1">
      <alignment horizontal="left" vertical="center"/>
    </xf>
    <xf numFmtId="0" fontId="12" fillId="3" borderId="3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3" fontId="11" fillId="4" borderId="33" xfId="1" applyNumberFormat="1" applyFont="1" applyFill="1" applyBorder="1" applyAlignment="1">
      <alignment horizontal="center" vertical="center" wrapText="1"/>
    </xf>
    <xf numFmtId="0" fontId="3" fillId="0" borderId="0" xfId="0" applyFont="1"/>
    <xf numFmtId="43" fontId="3" fillId="4" borderId="33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18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8" xfId="0" applyBorder="1"/>
    <xf numFmtId="0" fontId="0" fillId="0" borderId="37" xfId="0" applyBorder="1" applyAlignment="1">
      <alignment horizontal="center"/>
    </xf>
    <xf numFmtId="0" fontId="0" fillId="0" borderId="57" xfId="0" applyBorder="1" applyAlignment="1">
      <alignment horizontal="center"/>
    </xf>
    <xf numFmtId="0" fontId="3" fillId="7" borderId="4" xfId="0" applyFont="1" applyFill="1" applyBorder="1"/>
    <xf numFmtId="0" fontId="3" fillId="7" borderId="33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164" fontId="1" fillId="0" borderId="37" xfId="1" applyBorder="1" applyAlignment="1">
      <alignment horizontal="center" vertical="center"/>
    </xf>
    <xf numFmtId="164" fontId="1" fillId="0" borderId="56" xfId="1" applyBorder="1" applyAlignment="1">
      <alignment vertical="center"/>
    </xf>
    <xf numFmtId="0" fontId="3" fillId="7" borderId="12" xfId="0" applyFont="1" applyFill="1" applyBorder="1" applyAlignment="1">
      <alignment horizontal="center" vertical="center"/>
    </xf>
    <xf numFmtId="43" fontId="3" fillId="7" borderId="33" xfId="1" applyNumberFormat="1" applyFont="1" applyFill="1" applyBorder="1" applyAlignment="1">
      <alignment horizontal="center" vertical="center" wrapText="1"/>
    </xf>
    <xf numFmtId="0" fontId="3" fillId="7" borderId="3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43" fontId="3" fillId="3" borderId="4" xfId="1" applyNumberFormat="1" applyFont="1" applyFill="1" applyBorder="1" applyAlignment="1">
      <alignment horizontal="center" vertical="center"/>
    </xf>
    <xf numFmtId="167" fontId="13" fillId="0" borderId="68" xfId="0" applyNumberFormat="1" applyFont="1" applyFill="1" applyBorder="1" applyAlignment="1">
      <alignment horizontal="center" vertical="center" wrapText="1"/>
    </xf>
    <xf numFmtId="167" fontId="13" fillId="0" borderId="58" xfId="0" applyNumberFormat="1" applyFont="1" applyFill="1" applyBorder="1" applyAlignment="1">
      <alignment horizontal="center" vertical="center" wrapText="1"/>
    </xf>
    <xf numFmtId="0" fontId="0" fillId="0" borderId="69" xfId="0" applyBorder="1"/>
    <xf numFmtId="0" fontId="8" fillId="0" borderId="3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68" xfId="0" applyFont="1" applyFill="1" applyBorder="1" applyAlignment="1">
      <alignment horizontal="center" vertical="center" wrapText="1"/>
    </xf>
    <xf numFmtId="0" fontId="8" fillId="0" borderId="59" xfId="0" applyFont="1" applyBorder="1" applyAlignment="1">
      <alignment horizontal="center"/>
    </xf>
    <xf numFmtId="0" fontId="8" fillId="0" borderId="69" xfId="0" applyFont="1" applyBorder="1" applyAlignment="1">
      <alignment horizontal="center"/>
    </xf>
    <xf numFmtId="43" fontId="5" fillId="3" borderId="11" xfId="1" applyNumberFormat="1" applyFont="1" applyFill="1" applyBorder="1" applyAlignment="1">
      <alignment horizontal="center" vertical="center" wrapText="1"/>
    </xf>
    <xf numFmtId="164" fontId="18" fillId="3" borderId="11" xfId="1" applyFont="1" applyFill="1" applyBorder="1" applyAlignment="1">
      <alignment horizontal="right" vertical="center" wrapText="1"/>
    </xf>
    <xf numFmtId="15" fontId="18" fillId="3" borderId="11" xfId="1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/>
    </xf>
    <xf numFmtId="0" fontId="19" fillId="6" borderId="17" xfId="0" applyFont="1" applyFill="1" applyBorder="1" applyAlignment="1">
      <alignment horizontal="center"/>
    </xf>
    <xf numFmtId="0" fontId="19" fillId="6" borderId="16" xfId="0" applyFont="1" applyFill="1" applyBorder="1" applyAlignment="1">
      <alignment horizontal="center"/>
    </xf>
    <xf numFmtId="0" fontId="19" fillId="6" borderId="59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17" fontId="11" fillId="0" borderId="39" xfId="0" applyNumberFormat="1" applyFont="1" applyBorder="1" applyAlignment="1">
      <alignment horizontal="center"/>
    </xf>
    <xf numFmtId="0" fontId="0" fillId="0" borderId="33" xfId="0" applyBorder="1"/>
    <xf numFmtId="0" fontId="8" fillId="9" borderId="68" xfId="0" applyFont="1" applyFill="1" applyBorder="1" applyAlignment="1">
      <alignment horizontal="center" vertical="center" wrapText="1"/>
    </xf>
    <xf numFmtId="43" fontId="11" fillId="4" borderId="4" xfId="1" applyNumberFormat="1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17" fontId="11" fillId="0" borderId="4" xfId="0" applyNumberFormat="1" applyFont="1" applyBorder="1" applyAlignment="1">
      <alignment horizontal="center"/>
    </xf>
    <xf numFmtId="0" fontId="0" fillId="0" borderId="12" xfId="0" applyBorder="1"/>
    <xf numFmtId="0" fontId="3" fillId="0" borderId="68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43" fontId="3" fillId="3" borderId="4" xfId="1" applyNumberFormat="1" applyFont="1" applyFill="1" applyBorder="1" applyAlignment="1">
      <alignment horizontal="left" vertical="center"/>
    </xf>
    <xf numFmtId="43" fontId="16" fillId="2" borderId="0" xfId="1" applyNumberFormat="1" applyFont="1" applyFill="1" applyAlignment="1">
      <alignment vertical="center"/>
    </xf>
    <xf numFmtId="1" fontId="16" fillId="2" borderId="0" xfId="0" applyNumberFormat="1" applyFont="1" applyFill="1" applyAlignment="1">
      <alignment horizontal="left" vertical="center"/>
    </xf>
    <xf numFmtId="0" fontId="1" fillId="0" borderId="0" xfId="0" applyFont="1"/>
    <xf numFmtId="0" fontId="7" fillId="5" borderId="7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20" fillId="0" borderId="68" xfId="0" applyNumberFormat="1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167" fontId="13" fillId="11" borderId="58" xfId="0" applyNumberFormat="1" applyFont="1" applyFill="1" applyBorder="1" applyAlignment="1">
      <alignment horizontal="center" vertical="center" wrapText="1"/>
    </xf>
    <xf numFmtId="0" fontId="8" fillId="0" borderId="0" xfId="0" applyFont="1"/>
    <xf numFmtId="10" fontId="1" fillId="0" borderId="0" xfId="1" applyNumberFormat="1" applyFont="1"/>
    <xf numFmtId="0" fontId="4" fillId="0" borderId="19" xfId="0" applyFont="1" applyBorder="1" applyAlignment="1">
      <alignment horizontal="center" vertical="justify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0" fontId="4" fillId="0" borderId="25" xfId="0" applyFont="1" applyBorder="1" applyAlignment="1">
      <alignment horizontal="center" vertical="justify"/>
    </xf>
    <xf numFmtId="0" fontId="4" fillId="0" borderId="25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justify" vertical="top"/>
    </xf>
    <xf numFmtId="0" fontId="7" fillId="12" borderId="44" xfId="0" applyFont="1" applyFill="1" applyBorder="1" applyAlignment="1">
      <alignment horizontal="center" vertical="center" wrapText="1"/>
    </xf>
    <xf numFmtId="0" fontId="7" fillId="12" borderId="45" xfId="0" applyFont="1" applyFill="1" applyBorder="1" applyAlignment="1">
      <alignment horizontal="center" vertical="center" wrapText="1"/>
    </xf>
    <xf numFmtId="0" fontId="7" fillId="12" borderId="45" xfId="0" applyFont="1" applyFill="1" applyBorder="1" applyAlignment="1">
      <alignment horizontal="justify" vertical="center" wrapText="1"/>
    </xf>
    <xf numFmtId="14" fontId="11" fillId="13" borderId="23" xfId="0" applyNumberFormat="1" applyFont="1" applyFill="1" applyBorder="1" applyAlignment="1">
      <alignment horizontal="center" vertical="center" wrapText="1"/>
    </xf>
    <xf numFmtId="0" fontId="7" fillId="13" borderId="45" xfId="0" applyFont="1" applyFill="1" applyBorder="1" applyAlignment="1">
      <alignment horizontal="center" vertical="center" wrapText="1"/>
    </xf>
    <xf numFmtId="0" fontId="7" fillId="12" borderId="70" xfId="0" applyFont="1" applyFill="1" applyBorder="1" applyAlignment="1">
      <alignment horizontal="justify" vertical="center" wrapText="1"/>
    </xf>
    <xf numFmtId="43" fontId="11" fillId="13" borderId="33" xfId="1" applyNumberFormat="1" applyFont="1" applyFill="1" applyBorder="1" applyAlignment="1">
      <alignment horizontal="center" vertical="center" wrapText="1"/>
    </xf>
    <xf numFmtId="0" fontId="8" fillId="13" borderId="33" xfId="0" applyFont="1" applyFill="1" applyBorder="1" applyAlignment="1">
      <alignment horizontal="center" vertical="center" wrapText="1"/>
    </xf>
    <xf numFmtId="167" fontId="13" fillId="13" borderId="68" xfId="0" applyNumberFormat="1" applyFont="1" applyFill="1" applyBorder="1" applyAlignment="1">
      <alignment horizontal="center" vertical="center" wrapText="1"/>
    </xf>
    <xf numFmtId="0" fontId="7" fillId="13" borderId="47" xfId="0" applyFont="1" applyFill="1" applyBorder="1" applyAlignment="1">
      <alignment horizontal="center" vertical="center" wrapText="1"/>
    </xf>
    <xf numFmtId="0" fontId="7" fillId="12" borderId="48" xfId="0" applyFont="1" applyFill="1" applyBorder="1" applyAlignment="1">
      <alignment horizontal="justify" vertical="center" wrapText="1"/>
    </xf>
    <xf numFmtId="0" fontId="7" fillId="13" borderId="49" xfId="0" applyFont="1" applyFill="1" applyBorder="1" applyAlignment="1">
      <alignment horizontal="center" vertical="center" wrapText="1"/>
    </xf>
    <xf numFmtId="0" fontId="7" fillId="12" borderId="50" xfId="0" applyFont="1" applyFill="1" applyBorder="1" applyAlignment="1">
      <alignment horizontal="justify" vertical="center" wrapText="1"/>
    </xf>
    <xf numFmtId="0" fontId="7" fillId="13" borderId="26" xfId="0" applyFont="1" applyFill="1" applyBorder="1" applyAlignment="1">
      <alignment horizontal="center" vertical="center" wrapText="1"/>
    </xf>
    <xf numFmtId="0" fontId="7" fillId="12" borderId="28" xfId="0" applyFont="1" applyFill="1" applyBorder="1" applyAlignment="1">
      <alignment horizontal="justify" vertical="center" wrapText="1"/>
    </xf>
    <xf numFmtId="0" fontId="7" fillId="12" borderId="29" xfId="0" applyFont="1" applyFill="1" applyBorder="1" applyAlignment="1">
      <alignment horizontal="center" vertical="center" wrapText="1"/>
    </xf>
    <xf numFmtId="0" fontId="7" fillId="12" borderId="30" xfId="0" applyFont="1" applyFill="1" applyBorder="1" applyAlignment="1">
      <alignment horizontal="center" vertical="center" wrapText="1"/>
    </xf>
    <xf numFmtId="0" fontId="7" fillId="12" borderId="30" xfId="0" applyFont="1" applyFill="1" applyBorder="1" applyAlignment="1">
      <alignment horizontal="justify" vertical="center" wrapText="1"/>
    </xf>
    <xf numFmtId="0" fontId="7" fillId="13" borderId="30" xfId="0" applyFont="1" applyFill="1" applyBorder="1" applyAlignment="1">
      <alignment horizontal="center" vertical="center" wrapText="1"/>
    </xf>
    <xf numFmtId="0" fontId="7" fillId="12" borderId="51" xfId="0" applyFont="1" applyFill="1" applyBorder="1" applyAlignment="1">
      <alignment horizontal="justify" vertical="center" wrapText="1"/>
    </xf>
    <xf numFmtId="0" fontId="0" fillId="13" borderId="69" xfId="0" applyFill="1" applyBorder="1"/>
    <xf numFmtId="0" fontId="3" fillId="14" borderId="68" xfId="0" applyFont="1" applyFill="1" applyBorder="1" applyAlignment="1">
      <alignment horizontal="center" vertical="center"/>
    </xf>
    <xf numFmtId="0" fontId="13" fillId="13" borderId="68" xfId="0" applyNumberFormat="1" applyFont="1" applyFill="1" applyBorder="1" applyAlignment="1">
      <alignment horizontal="left" vertical="center" wrapText="1"/>
    </xf>
    <xf numFmtId="0" fontId="1" fillId="0" borderId="33" xfId="0" applyNumberFormat="1" applyFont="1" applyBorder="1" applyAlignment="1">
      <alignment horizontal="center" vertical="center" wrapText="1"/>
    </xf>
    <xf numFmtId="0" fontId="0" fillId="13" borderId="0" xfId="0" applyFill="1" applyAlignment="1">
      <alignment horizontal="center" wrapText="1"/>
    </xf>
    <xf numFmtId="0" fontId="17" fillId="2" borderId="0" xfId="0" applyFont="1" applyFill="1"/>
    <xf numFmtId="43" fontId="4" fillId="13" borderId="33" xfId="1" applyNumberFormat="1" applyFont="1" applyFill="1" applyBorder="1" applyAlignment="1">
      <alignment horizontal="center" vertical="center" wrapText="1"/>
    </xf>
    <xf numFmtId="169" fontId="11" fillId="13" borderId="23" xfId="0" applyNumberFormat="1" applyFont="1" applyFill="1" applyBorder="1" applyAlignment="1">
      <alignment horizontal="center" vertical="center" wrapText="1"/>
    </xf>
    <xf numFmtId="0" fontId="11" fillId="13" borderId="38" xfId="0" applyFont="1" applyFill="1" applyBorder="1" applyAlignment="1">
      <alignment horizontal="center" vertical="center" wrapText="1"/>
    </xf>
    <xf numFmtId="0" fontId="11" fillId="13" borderId="23" xfId="0" applyFont="1" applyFill="1" applyBorder="1" applyAlignment="1">
      <alignment horizontal="justify" vertical="top"/>
    </xf>
    <xf numFmtId="0" fontId="7" fillId="12" borderId="72" xfId="0" applyFont="1" applyFill="1" applyBorder="1" applyAlignment="1">
      <alignment horizontal="center" vertical="center" wrapText="1"/>
    </xf>
    <xf numFmtId="0" fontId="7" fillId="12" borderId="73" xfId="0" applyFont="1" applyFill="1" applyBorder="1" applyAlignment="1">
      <alignment horizontal="center" vertical="center" wrapText="1"/>
    </xf>
    <xf numFmtId="0" fontId="7" fillId="12" borderId="73" xfId="0" applyFont="1" applyFill="1" applyBorder="1" applyAlignment="1">
      <alignment horizontal="justify" vertical="center" wrapText="1"/>
    </xf>
    <xf numFmtId="0" fontId="7" fillId="12" borderId="74" xfId="0" applyFont="1" applyFill="1" applyBorder="1" applyAlignment="1">
      <alignment horizontal="center" vertical="center" wrapText="1"/>
    </xf>
    <xf numFmtId="0" fontId="7" fillId="12" borderId="75" xfId="0" applyFont="1" applyFill="1" applyBorder="1" applyAlignment="1">
      <alignment horizontal="justify" vertical="center" wrapText="1"/>
    </xf>
    <xf numFmtId="0" fontId="7" fillId="5" borderId="74" xfId="0" applyFont="1" applyFill="1" applyBorder="1" applyAlignment="1">
      <alignment horizontal="center" vertical="center" wrapText="1"/>
    </xf>
    <xf numFmtId="0" fontId="7" fillId="5" borderId="75" xfId="0" applyFont="1" applyFill="1" applyBorder="1" applyAlignment="1">
      <alignment horizontal="justify" vertical="center" wrapText="1"/>
    </xf>
    <xf numFmtId="0" fontId="7" fillId="5" borderId="76" xfId="0" applyFont="1" applyFill="1" applyBorder="1" applyAlignment="1">
      <alignment horizontal="center" vertical="center" wrapText="1"/>
    </xf>
    <xf numFmtId="0" fontId="7" fillId="5" borderId="77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center" wrapText="1"/>
    </xf>
    <xf numFmtId="0" fontId="11" fillId="0" borderId="72" xfId="0" applyFont="1" applyBorder="1" applyAlignment="1">
      <alignment horizontal="center" vertical="center" wrapText="1"/>
    </xf>
    <xf numFmtId="0" fontId="11" fillId="0" borderId="73" xfId="0" applyFont="1" applyBorder="1" applyAlignment="1">
      <alignment horizontal="center" vertical="center" wrapText="1"/>
    </xf>
    <xf numFmtId="0" fontId="11" fillId="0" borderId="73" xfId="0" applyFont="1" applyBorder="1" applyAlignment="1">
      <alignment horizontal="justify" vertical="top"/>
    </xf>
    <xf numFmtId="14" fontId="11" fillId="0" borderId="73" xfId="0" applyNumberFormat="1" applyFont="1" applyBorder="1" applyAlignment="1">
      <alignment horizontal="center" vertical="center" wrapText="1"/>
    </xf>
    <xf numFmtId="43" fontId="11" fillId="4" borderId="78" xfId="1" applyNumberFormat="1" applyFont="1" applyFill="1" applyBorder="1" applyAlignment="1">
      <alignment horizontal="center" vertical="center" wrapText="1"/>
    </xf>
    <xf numFmtId="0" fontId="11" fillId="0" borderId="76" xfId="0" applyFont="1" applyBorder="1" applyAlignment="1">
      <alignment horizontal="center" vertical="center" wrapText="1"/>
    </xf>
    <xf numFmtId="0" fontId="11" fillId="0" borderId="77" xfId="0" applyFont="1" applyBorder="1" applyAlignment="1">
      <alignment horizontal="center" vertical="center" wrapText="1"/>
    </xf>
    <xf numFmtId="0" fontId="11" fillId="0" borderId="77" xfId="0" applyFont="1" applyBorder="1" applyAlignment="1">
      <alignment horizontal="justify" vertical="top"/>
    </xf>
    <xf numFmtId="14" fontId="11" fillId="0" borderId="77" xfId="0" applyNumberFormat="1" applyFont="1" applyBorder="1" applyAlignment="1">
      <alignment horizontal="center" vertical="center" wrapText="1"/>
    </xf>
    <xf numFmtId="43" fontId="11" fillId="4" borderId="79" xfId="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8" fillId="13" borderId="64" xfId="0" applyFont="1" applyFill="1" applyBorder="1" applyAlignment="1">
      <alignment horizontal="center" vertical="center" wrapText="1"/>
    </xf>
    <xf numFmtId="0" fontId="8" fillId="13" borderId="32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wrapText="1"/>
    </xf>
    <xf numFmtId="0" fontId="17" fillId="0" borderId="0" xfId="0" applyFont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2" fillId="9" borderId="64" xfId="0" applyFont="1" applyFill="1" applyBorder="1" applyAlignment="1">
      <alignment horizontal="center" vertical="center" wrapText="1"/>
    </xf>
    <xf numFmtId="0" fontId="8" fillId="9" borderId="3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43" xfId="0" applyFont="1" applyFill="1" applyBorder="1" applyAlignment="1">
      <alignment horizontal="left" vertical="center" wrapText="1"/>
    </xf>
    <xf numFmtId="0" fontId="3" fillId="3" borderId="57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7" borderId="64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12" fillId="0" borderId="64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61" xfId="0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8" fillId="9" borderId="64" xfId="0" applyFont="1" applyFill="1" applyBorder="1" applyAlignment="1">
      <alignment horizontal="center" vertical="center" wrapText="1"/>
    </xf>
    <xf numFmtId="0" fontId="12" fillId="9" borderId="32" xfId="0" applyFont="1" applyFill="1" applyBorder="1" applyAlignment="1">
      <alignment horizontal="center" vertical="center" wrapText="1"/>
    </xf>
    <xf numFmtId="17" fontId="3" fillId="7" borderId="4" xfId="0" applyNumberFormat="1" applyFont="1" applyFill="1" applyBorder="1" applyAlignment="1">
      <alignment horizontal="center" vertical="center"/>
    </xf>
    <xf numFmtId="17" fontId="3" fillId="7" borderId="12" xfId="0" applyNumberFormat="1" applyFont="1" applyFill="1" applyBorder="1" applyAlignment="1">
      <alignment horizontal="center" vertical="center"/>
    </xf>
    <xf numFmtId="0" fontId="8" fillId="0" borderId="65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43" fontId="3" fillId="7" borderId="4" xfId="1" applyNumberFormat="1" applyFont="1" applyFill="1" applyBorder="1" applyAlignment="1">
      <alignment horizontal="center" vertical="center" wrapText="1"/>
    </xf>
    <xf numFmtId="43" fontId="3" fillId="7" borderId="12" xfId="1" applyNumberFormat="1" applyFont="1" applyFill="1" applyBorder="1" applyAlignment="1">
      <alignment horizontal="center" vertical="center" wrapText="1"/>
    </xf>
    <xf numFmtId="0" fontId="2" fillId="8" borderId="64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8" fillId="0" borderId="64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/>
    </xf>
    <xf numFmtId="167" fontId="13" fillId="13" borderId="10" xfId="0" applyNumberFormat="1" applyFont="1" applyFill="1" applyBorder="1" applyAlignment="1">
      <alignment horizontal="center" vertical="center"/>
    </xf>
    <xf numFmtId="167" fontId="13" fillId="13" borderId="43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3" fillId="7" borderId="4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17" fontId="11" fillId="0" borderId="6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13" borderId="80" xfId="0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0" fontId="7" fillId="12" borderId="9" xfId="0" applyFont="1" applyFill="1" applyBorder="1" applyAlignment="1">
      <alignment horizontal="justify" vertical="center" wrapText="1"/>
    </xf>
    <xf numFmtId="0" fontId="19" fillId="6" borderId="2" xfId="0" applyFont="1" applyFill="1" applyBorder="1" applyAlignment="1">
      <alignment horizontal="center" wrapText="1"/>
    </xf>
    <xf numFmtId="17" fontId="19" fillId="6" borderId="2" xfId="0" applyNumberFormat="1" applyFont="1" applyFill="1" applyBorder="1" applyAlignment="1">
      <alignment horizontal="center"/>
    </xf>
    <xf numFmtId="0" fontId="8" fillId="0" borderId="6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19" fillId="6" borderId="59" xfId="0" applyFont="1" applyFill="1" applyBorder="1" applyAlignment="1">
      <alignment horizontal="center" vertical="center" wrapText="1"/>
    </xf>
    <xf numFmtId="0" fontId="19" fillId="6" borderId="61" xfId="0" applyFont="1" applyFill="1" applyBorder="1" applyAlignment="1">
      <alignment horizontal="center" vertical="center" wrapText="1"/>
    </xf>
    <xf numFmtId="0" fontId="4" fillId="13" borderId="23" xfId="0" applyFont="1" applyFill="1" applyBorder="1" applyAlignment="1">
      <alignment horizontal="center" vertical="center" wrapText="1"/>
    </xf>
  </cellXfs>
  <cellStyles count="5">
    <cellStyle name="Comma 2" xfId="3"/>
    <cellStyle name="Millares" xfId="1" builtinId="3"/>
    <cellStyle name="Normal" xfId="0" builtinId="0"/>
    <cellStyle name="Normal 2 2" xfId="4"/>
    <cellStyle name="Porcentual" xfId="2" builtinId="5"/>
  </cellStyles>
  <dxfs count="41"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T61"/>
  <sheetViews>
    <sheetView view="pageBreakPreview" topLeftCell="D27" zoomScale="90" zoomScaleNormal="90" zoomScaleSheetLayoutView="90" workbookViewId="0">
      <selection activeCell="I36" sqref="I36"/>
    </sheetView>
  </sheetViews>
  <sheetFormatPr baseColWidth="10" defaultColWidth="11.42578125" defaultRowHeight="12.75"/>
  <cols>
    <col min="2" max="2" width="39" customWidth="1"/>
    <col min="3" max="3" width="35.28515625" customWidth="1"/>
    <col min="4" max="4" width="22.85546875" customWidth="1"/>
    <col min="5" max="5" width="17" customWidth="1"/>
    <col min="6" max="6" width="16.42578125" customWidth="1"/>
    <col min="7" max="7" width="14.5703125" customWidth="1"/>
    <col min="8" max="8" width="55.85546875" customWidth="1"/>
    <col min="9" max="9" width="16.7109375" customWidth="1"/>
    <col min="10" max="10" width="19" customWidth="1"/>
    <col min="11" max="11" width="21.140625" bestFit="1" customWidth="1"/>
  </cols>
  <sheetData>
    <row r="1" spans="1:20" ht="15.75">
      <c r="A1" s="1"/>
      <c r="B1" s="2"/>
      <c r="D1" s="2"/>
      <c r="E1" s="3"/>
      <c r="F1" s="3"/>
      <c r="G1" s="3"/>
      <c r="H1" s="4"/>
      <c r="I1" s="4"/>
      <c r="K1" s="2"/>
      <c r="L1" s="7"/>
      <c r="M1" s="7"/>
      <c r="N1" s="7"/>
      <c r="O1" s="7"/>
      <c r="P1" s="7"/>
      <c r="Q1" s="7"/>
      <c r="R1" s="7"/>
      <c r="S1" s="7"/>
      <c r="T1" s="7"/>
    </row>
    <row r="2" spans="1:20">
      <c r="B2" s="2"/>
      <c r="D2" s="2"/>
      <c r="E2" s="3"/>
      <c r="F2" s="3"/>
      <c r="G2" s="3"/>
      <c r="J2" s="2"/>
      <c r="L2" s="7"/>
      <c r="M2" s="7"/>
      <c r="N2" s="7"/>
      <c r="O2" s="7"/>
      <c r="P2" s="7"/>
      <c r="Q2" s="7"/>
      <c r="R2" s="7"/>
      <c r="S2" s="7"/>
      <c r="T2" s="7"/>
    </row>
    <row r="3" spans="1:20" ht="28.5" customHeight="1">
      <c r="A3" s="151" t="s">
        <v>68</v>
      </c>
      <c r="B3" s="151"/>
      <c r="C3" s="150"/>
      <c r="D3" s="150"/>
      <c r="E3" s="150"/>
      <c r="F3" s="150"/>
      <c r="G3" s="150"/>
      <c r="H3" s="6"/>
      <c r="I3" s="6"/>
      <c r="J3" s="6"/>
      <c r="K3" s="6"/>
      <c r="L3" s="7"/>
      <c r="M3" s="7"/>
      <c r="N3" s="7"/>
      <c r="O3" s="7"/>
      <c r="P3" s="7"/>
      <c r="Q3" s="7"/>
      <c r="R3" s="7"/>
      <c r="S3" s="7"/>
      <c r="T3" s="7"/>
    </row>
    <row r="4" spans="1:20">
      <c r="B4" s="2"/>
      <c r="D4" s="2"/>
      <c r="E4" s="3"/>
      <c r="F4" s="3"/>
      <c r="G4" s="3"/>
      <c r="H4" s="4"/>
      <c r="I4" s="4"/>
      <c r="J4" s="4"/>
      <c r="K4" s="4"/>
      <c r="L4" s="7"/>
      <c r="M4" s="7"/>
      <c r="N4" s="7"/>
      <c r="O4" s="7"/>
      <c r="P4" s="7"/>
      <c r="Q4" s="7"/>
      <c r="R4" s="7"/>
      <c r="S4" s="7"/>
      <c r="T4" s="7"/>
    </row>
    <row r="5" spans="1:20">
      <c r="A5" s="9"/>
      <c r="B5" s="10"/>
      <c r="D5" s="2"/>
      <c r="E5" s="3"/>
      <c r="F5" s="3"/>
      <c r="G5" s="3"/>
      <c r="H5" s="4"/>
      <c r="I5" s="4"/>
      <c r="J5" s="7"/>
      <c r="K5" s="8"/>
      <c r="L5" s="7"/>
      <c r="M5" s="7"/>
      <c r="N5" s="7"/>
    </row>
    <row r="6" spans="1:20" ht="13.5" thickBot="1">
      <c r="B6" s="2"/>
      <c r="D6" s="2"/>
      <c r="E6" s="3"/>
      <c r="F6" s="3"/>
      <c r="G6" s="3"/>
      <c r="H6" s="4"/>
      <c r="I6" s="4"/>
      <c r="J6" s="7"/>
      <c r="K6" s="8"/>
      <c r="L6" s="7"/>
      <c r="M6" s="7"/>
      <c r="N6" s="7"/>
    </row>
    <row r="7" spans="1:20" ht="21" thickBot="1">
      <c r="A7" s="88" t="s">
        <v>78</v>
      </c>
      <c r="B7" s="11"/>
      <c r="C7" s="149" t="s">
        <v>80</v>
      </c>
      <c r="D7" s="12"/>
      <c r="E7" s="13"/>
      <c r="F7" s="14"/>
      <c r="G7" s="15"/>
      <c r="H7" s="4"/>
      <c r="I7" s="4"/>
      <c r="J7" s="16"/>
      <c r="K7" s="17"/>
      <c r="L7" s="18"/>
      <c r="M7" s="7"/>
      <c r="N7" s="7"/>
    </row>
    <row r="8" spans="1:20" ht="22.5" customHeight="1">
      <c r="A8" s="224" t="s">
        <v>46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16"/>
      <c r="M8" s="7"/>
      <c r="N8" s="7"/>
    </row>
    <row r="9" spans="1:20" ht="22.5" customHeight="1" thickBot="1">
      <c r="A9" s="224"/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16"/>
      <c r="M9" s="7"/>
      <c r="N9" s="7"/>
    </row>
    <row r="10" spans="1:20">
      <c r="A10" s="19" t="s">
        <v>1</v>
      </c>
      <c r="B10" s="20"/>
      <c r="C10" s="20"/>
      <c r="D10" s="20"/>
      <c r="E10" s="21"/>
      <c r="F10" s="21"/>
      <c r="G10" s="225" t="s">
        <v>2</v>
      </c>
    </row>
    <row r="11" spans="1:20">
      <c r="A11" s="120" t="s">
        <v>3</v>
      </c>
      <c r="B11" s="120" t="s">
        <v>4</v>
      </c>
      <c r="C11" s="120" t="s">
        <v>5</v>
      </c>
      <c r="D11" s="120" t="s">
        <v>6</v>
      </c>
      <c r="E11" s="25" t="s">
        <v>7</v>
      </c>
      <c r="F11" s="32"/>
      <c r="G11" s="226"/>
    </row>
    <row r="12" spans="1:20" ht="13.5" thickBot="1">
      <c r="A12" s="120" t="s">
        <v>8</v>
      </c>
      <c r="B12" s="120" t="s">
        <v>9</v>
      </c>
      <c r="C12" s="120" t="s">
        <v>10</v>
      </c>
      <c r="D12" s="120" t="s">
        <v>11</v>
      </c>
      <c r="E12" s="120" t="s">
        <v>12</v>
      </c>
      <c r="F12" s="37" t="s">
        <v>13</v>
      </c>
      <c r="G12" s="227"/>
    </row>
    <row r="13" spans="1:20" ht="24" customHeight="1" thickBot="1">
      <c r="A13" s="27">
        <v>1</v>
      </c>
      <c r="B13" s="296" t="s">
        <v>82</v>
      </c>
      <c r="C13" s="297" t="s">
        <v>81</v>
      </c>
      <c r="D13" s="295">
        <v>33247</v>
      </c>
      <c r="E13" s="162"/>
      <c r="F13" s="30"/>
      <c r="G13" s="132" t="s">
        <v>31</v>
      </c>
      <c r="H13" s="31"/>
      <c r="I13" s="31"/>
      <c r="L13" s="31"/>
      <c r="M13" s="31"/>
      <c r="N13" s="31"/>
      <c r="O13" s="31"/>
      <c r="P13" s="31"/>
      <c r="Q13" s="31"/>
      <c r="R13" s="31"/>
    </row>
    <row r="14" spans="1:20" ht="12.75" customHeight="1">
      <c r="A14" s="19" t="s">
        <v>14</v>
      </c>
      <c r="B14" s="20"/>
      <c r="C14" s="20"/>
      <c r="D14" s="20"/>
      <c r="E14" s="21"/>
      <c r="F14" s="21"/>
      <c r="G14" s="225" t="s">
        <v>2</v>
      </c>
      <c r="H14" s="250" t="s">
        <v>55</v>
      </c>
      <c r="I14" s="253" t="s">
        <v>54</v>
      </c>
    </row>
    <row r="15" spans="1:20">
      <c r="A15" s="22" t="s">
        <v>3</v>
      </c>
      <c r="B15" s="23" t="s">
        <v>4</v>
      </c>
      <c r="C15" s="24" t="s">
        <v>15</v>
      </c>
      <c r="D15" s="24" t="s">
        <v>6</v>
      </c>
      <c r="E15" s="25" t="s">
        <v>16</v>
      </c>
      <c r="F15" s="32"/>
      <c r="G15" s="226"/>
      <c r="H15" s="251"/>
      <c r="I15" s="254"/>
    </row>
    <row r="16" spans="1:20" ht="13.5" thickBot="1">
      <c r="A16" s="33" t="s">
        <v>8</v>
      </c>
      <c r="B16" s="34" t="s">
        <v>9</v>
      </c>
      <c r="C16" s="35" t="s">
        <v>17</v>
      </c>
      <c r="D16" s="120" t="s">
        <v>11</v>
      </c>
      <c r="E16" s="36" t="s">
        <v>18</v>
      </c>
      <c r="F16" s="37" t="s">
        <v>19</v>
      </c>
      <c r="G16" s="226"/>
      <c r="H16" s="251"/>
      <c r="I16" s="254"/>
    </row>
    <row r="17" spans="1:18">
      <c r="A17" s="120"/>
      <c r="B17" s="164"/>
      <c r="C17" s="223"/>
      <c r="D17" s="40"/>
      <c r="E17" s="26"/>
      <c r="F17" s="23"/>
      <c r="G17" s="133" t="s">
        <v>31</v>
      </c>
      <c r="H17" s="252"/>
      <c r="I17" s="255"/>
      <c r="J17" s="100"/>
    </row>
    <row r="18" spans="1:18" ht="13.5" thickBot="1">
      <c r="A18" s="128">
        <v>1</v>
      </c>
      <c r="B18" s="128"/>
      <c r="C18" s="128"/>
      <c r="D18" s="128"/>
      <c r="E18" s="129"/>
      <c r="F18" s="130"/>
      <c r="G18" s="131"/>
      <c r="H18" s="131"/>
      <c r="I18" s="131"/>
    </row>
    <row r="19" spans="1:18" ht="12.75" customHeight="1">
      <c r="A19" s="237" t="s">
        <v>69</v>
      </c>
      <c r="B19" s="238"/>
      <c r="C19" s="238"/>
      <c r="D19" s="238"/>
      <c r="E19" s="238"/>
      <c r="F19" s="239"/>
      <c r="G19" s="243" t="str">
        <f>IF(AND(G13="SI",G17="SI"),"Cumple", "No Cumple")</f>
        <v>Cumple</v>
      </c>
      <c r="H19" s="248"/>
    </row>
    <row r="20" spans="1:18" ht="27" customHeight="1" thickBot="1">
      <c r="A20" s="240"/>
      <c r="B20" s="241"/>
      <c r="C20" s="241"/>
      <c r="D20" s="241"/>
      <c r="E20" s="241"/>
      <c r="F20" s="242"/>
      <c r="G20" s="244"/>
      <c r="H20" s="249"/>
    </row>
    <row r="21" spans="1:18" ht="25.5" customHeight="1" thickBot="1">
      <c r="A21" s="96" t="s">
        <v>70</v>
      </c>
      <c r="B21" s="124"/>
      <c r="C21" s="124"/>
      <c r="D21" s="125" t="s">
        <v>21</v>
      </c>
      <c r="E21" s="126">
        <v>40764</v>
      </c>
      <c r="F21" s="99">
        <f>ROUND((DAYS360(F13,E21)/30),0)</f>
        <v>1339</v>
      </c>
      <c r="G21" s="127" t="str">
        <f>IF(OR(F21&gt;=144),"Cumple", "No Cumple")</f>
        <v>Cumple</v>
      </c>
      <c r="J21" s="45"/>
      <c r="K21" s="45"/>
      <c r="L21" s="45"/>
      <c r="M21" s="45"/>
      <c r="N21" s="45"/>
      <c r="O21" s="45"/>
      <c r="P21" s="45"/>
      <c r="Q21" s="45"/>
      <c r="R21" s="45"/>
    </row>
    <row r="22" spans="1:18" ht="27.75" customHeight="1">
      <c r="A22" s="256" t="s">
        <v>49</v>
      </c>
      <c r="B22" s="256"/>
      <c r="C22" s="256"/>
      <c r="D22" s="256"/>
      <c r="E22" s="256"/>
      <c r="F22" s="256"/>
      <c r="G22" s="256"/>
      <c r="H22" s="256"/>
      <c r="I22" s="256"/>
      <c r="J22" s="256"/>
      <c r="K22" s="256"/>
      <c r="L22" s="46"/>
      <c r="M22" s="46"/>
      <c r="N22" s="46"/>
      <c r="O22" s="46"/>
      <c r="P22" s="46"/>
      <c r="Q22" s="46"/>
      <c r="R22" s="46"/>
    </row>
    <row r="23" spans="1:18" ht="13.5" thickBot="1">
      <c r="A23" s="256"/>
      <c r="B23" s="256"/>
      <c r="C23" s="256"/>
      <c r="D23" s="256"/>
      <c r="E23" s="256"/>
      <c r="F23" s="256"/>
      <c r="G23" s="256"/>
      <c r="H23" s="256"/>
      <c r="I23" s="256"/>
      <c r="J23" s="256"/>
      <c r="K23" s="256"/>
      <c r="L23" s="46"/>
      <c r="M23" s="46"/>
      <c r="N23" s="46"/>
      <c r="O23" s="46"/>
      <c r="P23" s="46"/>
      <c r="Q23" s="46"/>
      <c r="R23" s="46"/>
    </row>
    <row r="24" spans="1:18" ht="13.5" thickBot="1">
      <c r="A24" s="245" t="s">
        <v>47</v>
      </c>
      <c r="B24" s="246"/>
      <c r="C24" s="246"/>
      <c r="D24" s="246"/>
      <c r="E24" s="246"/>
      <c r="F24" s="246"/>
      <c r="G24" s="246"/>
      <c r="H24" s="247"/>
      <c r="I24" s="134"/>
    </row>
    <row r="25" spans="1:18">
      <c r="A25" s="261" t="s">
        <v>22</v>
      </c>
      <c r="B25" s="228" t="s">
        <v>23</v>
      </c>
      <c r="C25" s="263" t="s">
        <v>24</v>
      </c>
      <c r="D25" s="228" t="s">
        <v>25</v>
      </c>
      <c r="E25" s="47" t="s">
        <v>26</v>
      </c>
      <c r="F25" s="48"/>
      <c r="G25" s="49"/>
      <c r="H25" s="250" t="s">
        <v>59</v>
      </c>
      <c r="I25" s="230" t="s">
        <v>56</v>
      </c>
      <c r="J25" s="257" t="s">
        <v>79</v>
      </c>
      <c r="K25" s="278" t="s">
        <v>57</v>
      </c>
      <c r="L25" s="31"/>
      <c r="M25" s="31"/>
      <c r="N25" s="31"/>
      <c r="O25" s="31"/>
      <c r="P25" s="31"/>
      <c r="Q25" s="31"/>
      <c r="R25" s="31"/>
    </row>
    <row r="26" spans="1:18" ht="23.25" thickBot="1">
      <c r="A26" s="262"/>
      <c r="B26" s="229"/>
      <c r="C26" s="264"/>
      <c r="D26" s="229"/>
      <c r="E26" s="50" t="s">
        <v>28</v>
      </c>
      <c r="F26" s="207" t="s">
        <v>29</v>
      </c>
      <c r="G26" s="51" t="s">
        <v>30</v>
      </c>
      <c r="H26" s="251"/>
      <c r="I26" s="231"/>
      <c r="J26" s="258"/>
      <c r="K26" s="279"/>
    </row>
    <row r="27" spans="1:18" ht="13.5" thickBot="1">
      <c r="A27" s="208"/>
      <c r="B27" s="209"/>
      <c r="C27" s="209"/>
      <c r="D27" s="210"/>
      <c r="E27" s="211"/>
      <c r="F27" s="211"/>
      <c r="G27" s="212">
        <f>(DAYS360(E27,F27)/30)</f>
        <v>0</v>
      </c>
      <c r="H27" s="144"/>
      <c r="I27" s="141" t="s">
        <v>32</v>
      </c>
      <c r="J27" s="139" t="str">
        <f>+IF(H27="NO","NO VÁLIDA",IF(G27=0,"",IF(G27&lt;10,"NO VÁLIDA",IF(I27="NO",INT((G27/12)),0))))</f>
        <v/>
      </c>
      <c r="K27" s="121" t="str">
        <f>+IF(G27=0,"",IF(OR(G27&lt;10,H27="NO"),"NO VÁLIDA",IF(I27="NO",0,IF(G27&gt;=10,1,0))))</f>
        <v/>
      </c>
      <c r="L27" s="55"/>
      <c r="M27" s="55"/>
    </row>
    <row r="28" spans="1:18" ht="13.5" thickBot="1">
      <c r="A28" s="213"/>
      <c r="B28" s="214"/>
      <c r="C28" s="214"/>
      <c r="D28" s="215"/>
      <c r="E28" s="216"/>
      <c r="F28" s="216"/>
      <c r="G28" s="217">
        <f t="shared" ref="G28" si="0">(DAYS360(E28,F28)/30)</f>
        <v>0</v>
      </c>
      <c r="H28" s="146"/>
      <c r="I28" s="141"/>
      <c r="J28" s="139" t="str">
        <f t="shared" ref="J28" si="1">+IF(H28="NO","NO VÁLIDA",IF(G28=0,"",IF(G28&lt;10,"NO VÁLIDA",IF(I28="NO",INT((G28/18)),0))))</f>
        <v/>
      </c>
      <c r="K28" s="121" t="str">
        <f t="shared" ref="K28" si="2">+IF(G28=0,"",IF(OR(G28&lt;10,H28="NO"),"NO VÁLIDA",IF(I28="NO",0,IF(G28&gt;=10,1,0))))</f>
        <v/>
      </c>
    </row>
    <row r="29" spans="1:18" ht="13.5" thickBot="1">
      <c r="A29" s="56"/>
      <c r="B29" s="57"/>
      <c r="C29" s="58"/>
      <c r="D29" s="59"/>
      <c r="E29" s="137"/>
      <c r="F29" s="142"/>
      <c r="G29" s="143"/>
      <c r="H29" s="259" t="s">
        <v>48</v>
      </c>
      <c r="I29" s="260"/>
      <c r="J29" s="113">
        <f>SUM(J27:J28)</f>
        <v>0</v>
      </c>
      <c r="K29" s="113">
        <f>SUM(K27:K28)</f>
        <v>0</v>
      </c>
      <c r="L29" s="45"/>
      <c r="M29" s="45"/>
      <c r="N29" s="45"/>
      <c r="O29" s="45"/>
      <c r="P29" s="45"/>
      <c r="Q29" s="45"/>
      <c r="R29" s="45"/>
    </row>
    <row r="30" spans="1:18" ht="13.5" thickBot="1">
      <c r="A30" s="85"/>
      <c r="B30" s="62"/>
      <c r="C30" s="62"/>
      <c r="D30" s="62"/>
      <c r="E30" s="86"/>
      <c r="F30" s="86"/>
      <c r="H30" s="259" t="s">
        <v>58</v>
      </c>
      <c r="I30" s="260"/>
      <c r="J30" s="235">
        <f>+J29+K29</f>
        <v>0</v>
      </c>
      <c r="K30" s="236"/>
      <c r="L30" s="45"/>
      <c r="M30" s="45"/>
      <c r="N30" s="45"/>
      <c r="O30" s="45"/>
      <c r="P30" s="45"/>
      <c r="Q30" s="45"/>
      <c r="R30" s="45"/>
    </row>
    <row r="31" spans="1:18">
      <c r="A31" s="85"/>
      <c r="B31" s="62"/>
      <c r="C31" s="62"/>
      <c r="D31" s="62"/>
      <c r="E31" s="86"/>
      <c r="F31" s="86"/>
      <c r="G31" s="29"/>
      <c r="J31" s="45"/>
      <c r="K31" s="45"/>
      <c r="L31" s="45"/>
      <c r="M31" s="45"/>
      <c r="N31" s="45"/>
      <c r="O31" s="45"/>
      <c r="P31" s="45"/>
      <c r="Q31" s="45"/>
      <c r="R31" s="45"/>
    </row>
    <row r="32" spans="1:18" ht="13.5" thickBot="1"/>
    <row r="33" spans="1:18" ht="13.5" thickBot="1">
      <c r="A33" s="232" t="s">
        <v>33</v>
      </c>
      <c r="B33" s="233"/>
      <c r="C33" s="233"/>
      <c r="D33" s="233"/>
      <c r="E33" s="233"/>
      <c r="F33" s="233"/>
      <c r="G33" s="233"/>
      <c r="H33" s="233"/>
      <c r="I33" s="233"/>
      <c r="J33" s="234"/>
      <c r="K33" s="61"/>
      <c r="L33" s="45"/>
      <c r="M33" s="45"/>
      <c r="N33" s="45"/>
      <c r="O33" s="45"/>
      <c r="P33" s="45"/>
      <c r="Q33" s="45"/>
      <c r="R33" s="45"/>
    </row>
    <row r="34" spans="1:18" ht="22.5">
      <c r="A34" s="265" t="s">
        <v>22</v>
      </c>
      <c r="B34" s="267" t="s">
        <v>34</v>
      </c>
      <c r="C34" s="267" t="s">
        <v>35</v>
      </c>
      <c r="D34" s="269" t="s">
        <v>36</v>
      </c>
      <c r="E34" s="271" t="s">
        <v>37</v>
      </c>
      <c r="F34" s="272"/>
      <c r="G34" s="282" t="s">
        <v>24</v>
      </c>
      <c r="H34" s="280" t="s">
        <v>38</v>
      </c>
      <c r="I34" s="135" t="s">
        <v>62</v>
      </c>
      <c r="J34" s="135" t="s">
        <v>61</v>
      </c>
      <c r="K34" s="253" t="s">
        <v>54</v>
      </c>
      <c r="L34" s="63"/>
      <c r="M34" s="63"/>
      <c r="N34" s="63"/>
      <c r="O34" s="63"/>
      <c r="P34" s="63"/>
      <c r="Q34" s="63"/>
      <c r="R34" s="63"/>
    </row>
    <row r="35" spans="1:18" ht="23.25" thickBot="1">
      <c r="A35" s="266"/>
      <c r="B35" s="268"/>
      <c r="C35" s="268"/>
      <c r="D35" s="270"/>
      <c r="E35" s="64" t="s">
        <v>39</v>
      </c>
      <c r="F35" s="65" t="s">
        <v>40</v>
      </c>
      <c r="G35" s="283"/>
      <c r="H35" s="281"/>
      <c r="I35" s="136"/>
      <c r="J35" s="136"/>
      <c r="K35" s="254"/>
      <c r="L35" s="158" t="s">
        <v>63</v>
      </c>
      <c r="M35" s="63"/>
      <c r="N35" s="63"/>
      <c r="O35" s="63"/>
      <c r="P35" s="63"/>
      <c r="Q35" s="63"/>
      <c r="R35" s="63"/>
    </row>
    <row r="36" spans="1:18" ht="36.75" thickBot="1">
      <c r="A36" s="198">
        <v>1</v>
      </c>
      <c r="B36" s="199" t="s">
        <v>83</v>
      </c>
      <c r="C36" s="200" t="s">
        <v>84</v>
      </c>
      <c r="D36" s="199" t="s">
        <v>83</v>
      </c>
      <c r="E36" s="195">
        <v>36708</v>
      </c>
      <c r="F36" s="195">
        <v>37438</v>
      </c>
      <c r="G36" s="172" t="s">
        <v>85</v>
      </c>
      <c r="H36" s="173"/>
      <c r="I36" s="194">
        <f t="shared" ref="I36:I47" si="3">(DAYS360(E36,F36)/30)</f>
        <v>24</v>
      </c>
      <c r="J36" s="175" t="str">
        <f>+IF(I36&lt;10,"NO","SI")</f>
        <v>SI</v>
      </c>
      <c r="K36" s="116"/>
      <c r="L36" s="159">
        <v>0.25</v>
      </c>
    </row>
    <row r="37" spans="1:18" ht="36.75" thickBot="1">
      <c r="A37" s="201">
        <v>2</v>
      </c>
      <c r="B37" s="199" t="s">
        <v>83</v>
      </c>
      <c r="C37" s="202" t="s">
        <v>86</v>
      </c>
      <c r="D37" s="199" t="s">
        <v>83</v>
      </c>
      <c r="E37" s="195">
        <v>37203</v>
      </c>
      <c r="F37" s="195">
        <v>37844</v>
      </c>
      <c r="G37" s="172" t="s">
        <v>85</v>
      </c>
      <c r="H37" s="178"/>
      <c r="I37" s="194">
        <f>(DAYS360(E37,F37)/30)</f>
        <v>21.1</v>
      </c>
      <c r="J37" s="175" t="str">
        <f>+IF(I37&lt;10,"NO","SI")</f>
        <v>SI</v>
      </c>
      <c r="K37" s="157"/>
      <c r="L37" s="159">
        <v>0.25</v>
      </c>
    </row>
    <row r="38" spans="1:18" ht="36.75" thickBot="1">
      <c r="A38" s="201">
        <v>3</v>
      </c>
      <c r="B38" s="199" t="s">
        <v>83</v>
      </c>
      <c r="C38" s="202" t="s">
        <v>87</v>
      </c>
      <c r="D38" s="199" t="s">
        <v>83</v>
      </c>
      <c r="E38" s="195">
        <v>37461</v>
      </c>
      <c r="F38" s="195">
        <v>37827</v>
      </c>
      <c r="G38" s="172" t="s">
        <v>85</v>
      </c>
      <c r="H38" s="178"/>
      <c r="I38" s="174">
        <f>(DAYS360(E38,F38)/30)</f>
        <v>12.033333333333333</v>
      </c>
      <c r="J38" s="175" t="str">
        <f t="shared" ref="J38:J47" si="4">+IF(I38&lt;10,"NO","SI")</f>
        <v>SI</v>
      </c>
      <c r="K38" s="117"/>
      <c r="L38" s="70" t="s">
        <v>64</v>
      </c>
      <c r="M38" s="152" t="s">
        <v>65</v>
      </c>
    </row>
    <row r="39" spans="1:18" ht="24.75" thickBot="1">
      <c r="A39" s="201">
        <v>4</v>
      </c>
      <c r="B39" s="199" t="s">
        <v>83</v>
      </c>
      <c r="C39" s="202" t="s">
        <v>88</v>
      </c>
      <c r="D39" s="199" t="s">
        <v>83</v>
      </c>
      <c r="E39" s="195">
        <v>37526</v>
      </c>
      <c r="F39" s="195">
        <v>37833</v>
      </c>
      <c r="G39" s="177" t="s">
        <v>85</v>
      </c>
      <c r="H39" s="178"/>
      <c r="I39" s="174">
        <f t="shared" ref="I39:I43" si="5">(DAYS360(E39,F39)/30)</f>
        <v>10.133333333333333</v>
      </c>
      <c r="J39" s="175" t="str">
        <f t="shared" si="4"/>
        <v>SI</v>
      </c>
      <c r="K39" s="117"/>
      <c r="L39" s="70" t="s">
        <v>64</v>
      </c>
      <c r="M39" s="152" t="s">
        <v>66</v>
      </c>
    </row>
    <row r="40" spans="1:18" ht="24.75" thickBot="1">
      <c r="A40" s="201">
        <v>5</v>
      </c>
      <c r="B40" s="199" t="s">
        <v>83</v>
      </c>
      <c r="C40" s="202" t="s">
        <v>89</v>
      </c>
      <c r="D40" s="199" t="s">
        <v>83</v>
      </c>
      <c r="E40" s="195">
        <v>37962</v>
      </c>
      <c r="F40" s="195">
        <v>38807</v>
      </c>
      <c r="G40" s="177" t="s">
        <v>85</v>
      </c>
      <c r="H40" s="178"/>
      <c r="I40" s="174">
        <f t="shared" si="5"/>
        <v>27.8</v>
      </c>
      <c r="J40" s="175" t="str">
        <f t="shared" si="4"/>
        <v>SI</v>
      </c>
      <c r="K40" s="117"/>
      <c r="L40" s="70"/>
      <c r="M40" s="152" t="s">
        <v>67</v>
      </c>
    </row>
    <row r="41" spans="1:18" ht="36.75" thickBot="1">
      <c r="A41" s="201">
        <v>6</v>
      </c>
      <c r="B41" s="199" t="s">
        <v>83</v>
      </c>
      <c r="C41" s="202" t="s">
        <v>90</v>
      </c>
      <c r="D41" s="199" t="s">
        <v>83</v>
      </c>
      <c r="E41" s="195">
        <v>38020</v>
      </c>
      <c r="F41" s="195">
        <v>39055</v>
      </c>
      <c r="G41" s="177" t="s">
        <v>85</v>
      </c>
      <c r="H41" s="178"/>
      <c r="I41" s="174">
        <f t="shared" si="5"/>
        <v>34.033333333333331</v>
      </c>
      <c r="J41" s="175" t="str">
        <f t="shared" si="4"/>
        <v>SI</v>
      </c>
      <c r="K41" s="117"/>
      <c r="L41" s="70" t="s">
        <v>64</v>
      </c>
    </row>
    <row r="42" spans="1:18" ht="36.75" thickBot="1">
      <c r="A42" s="201">
        <v>7</v>
      </c>
      <c r="B42" s="199" t="s">
        <v>83</v>
      </c>
      <c r="C42" s="202" t="s">
        <v>91</v>
      </c>
      <c r="D42" s="199" t="s">
        <v>83</v>
      </c>
      <c r="E42" s="195">
        <v>38384</v>
      </c>
      <c r="F42" s="195">
        <v>38687</v>
      </c>
      <c r="G42" s="179" t="s">
        <v>85</v>
      </c>
      <c r="H42" s="180"/>
      <c r="I42" s="174">
        <f t="shared" si="5"/>
        <v>10</v>
      </c>
      <c r="J42" s="175" t="str">
        <f t="shared" si="4"/>
        <v>SI</v>
      </c>
      <c r="K42" s="117"/>
      <c r="L42" s="70" t="s">
        <v>64</v>
      </c>
    </row>
    <row r="43" spans="1:18" ht="48.75" thickBot="1">
      <c r="A43" s="201">
        <v>8</v>
      </c>
      <c r="B43" s="199" t="s">
        <v>83</v>
      </c>
      <c r="C43" s="202" t="s">
        <v>92</v>
      </c>
      <c r="D43" s="199" t="s">
        <v>83</v>
      </c>
      <c r="E43" s="195">
        <v>38534</v>
      </c>
      <c r="F43" s="195">
        <v>39083</v>
      </c>
      <c r="G43" s="299" t="s">
        <v>85</v>
      </c>
      <c r="H43" s="300"/>
      <c r="I43" s="174">
        <f t="shared" si="5"/>
        <v>18</v>
      </c>
      <c r="J43" s="175" t="str">
        <f t="shared" si="4"/>
        <v>SI</v>
      </c>
      <c r="K43" s="117"/>
      <c r="L43" s="70"/>
    </row>
    <row r="44" spans="1:18" ht="36.75" thickBot="1">
      <c r="A44" s="201">
        <v>9</v>
      </c>
      <c r="B44" s="199" t="s">
        <v>83</v>
      </c>
      <c r="C44" s="202" t="s">
        <v>93</v>
      </c>
      <c r="D44" s="199" t="s">
        <v>83</v>
      </c>
      <c r="E44" s="195">
        <v>38771</v>
      </c>
      <c r="F44" s="195">
        <v>39136</v>
      </c>
      <c r="G44" s="181" t="s">
        <v>85</v>
      </c>
      <c r="H44" s="182"/>
      <c r="I44" s="174">
        <f t="shared" si="3"/>
        <v>12</v>
      </c>
      <c r="J44" s="175" t="str">
        <f t="shared" si="4"/>
        <v>SI</v>
      </c>
      <c r="K44" s="117"/>
      <c r="L44" s="70" t="s">
        <v>64</v>
      </c>
    </row>
    <row r="45" spans="1:18" ht="36.75" thickBot="1">
      <c r="A45" s="201">
        <v>10</v>
      </c>
      <c r="B45" s="199" t="s">
        <v>83</v>
      </c>
      <c r="C45" s="202" t="s">
        <v>94</v>
      </c>
      <c r="D45" s="199" t="s">
        <v>83</v>
      </c>
      <c r="E45" s="195">
        <v>38898</v>
      </c>
      <c r="F45" s="195">
        <v>40055</v>
      </c>
      <c r="G45" s="298" t="s">
        <v>85</v>
      </c>
      <c r="H45" s="173"/>
      <c r="I45" s="174">
        <f t="shared" si="3"/>
        <v>38</v>
      </c>
      <c r="J45" s="175" t="str">
        <f t="shared" si="4"/>
        <v>SI</v>
      </c>
      <c r="K45" s="117"/>
      <c r="L45" s="70"/>
    </row>
    <row r="46" spans="1:18" ht="24.75" thickBot="1">
      <c r="A46" s="203">
        <v>11</v>
      </c>
      <c r="B46" s="199" t="s">
        <v>83</v>
      </c>
      <c r="C46" s="204" t="s">
        <v>95</v>
      </c>
      <c r="D46" s="199" t="s">
        <v>83</v>
      </c>
      <c r="E46" s="90">
        <v>38904</v>
      </c>
      <c r="F46" s="90">
        <v>39447</v>
      </c>
      <c r="G46" s="74" t="s">
        <v>85</v>
      </c>
      <c r="H46" s="75"/>
      <c r="I46" s="97">
        <f t="shared" si="3"/>
        <v>17.833333333333332</v>
      </c>
      <c r="J46" s="119" t="str">
        <f t="shared" si="4"/>
        <v>SI</v>
      </c>
      <c r="K46" s="117"/>
      <c r="L46" s="70"/>
    </row>
    <row r="47" spans="1:18" ht="24.75" thickBot="1">
      <c r="A47" s="205">
        <v>12</v>
      </c>
      <c r="B47" s="199" t="s">
        <v>83</v>
      </c>
      <c r="C47" s="206" t="s">
        <v>96</v>
      </c>
      <c r="D47" s="199" t="s">
        <v>83</v>
      </c>
      <c r="E47" s="90">
        <v>39366</v>
      </c>
      <c r="F47" s="90">
        <v>39732</v>
      </c>
      <c r="G47" s="79" t="s">
        <v>85</v>
      </c>
      <c r="H47" s="80"/>
      <c r="I47" s="97">
        <f t="shared" si="3"/>
        <v>12</v>
      </c>
      <c r="J47" s="119" t="str">
        <f t="shared" si="4"/>
        <v>SI</v>
      </c>
      <c r="K47" s="118"/>
      <c r="L47" s="70"/>
    </row>
    <row r="48" spans="1:18" ht="13.5" thickBot="1">
      <c r="A48" s="81"/>
      <c r="B48" s="58"/>
      <c r="C48" s="58"/>
      <c r="D48" s="58"/>
      <c r="E48" s="60"/>
      <c r="F48" s="137"/>
      <c r="G48" s="138"/>
      <c r="H48" s="259" t="s">
        <v>48</v>
      </c>
      <c r="I48" s="260"/>
      <c r="J48" s="111">
        <f>COUNTIF(J36:J47,"SI")</f>
        <v>12</v>
      </c>
    </row>
    <row r="49" spans="1:13" ht="13.5" thickBot="1">
      <c r="A49" s="82"/>
    </row>
    <row r="50" spans="1:13" ht="13.5" thickBot="1">
      <c r="A50" s="82"/>
      <c r="B50" s="96" t="s">
        <v>41</v>
      </c>
      <c r="C50" s="92"/>
      <c r="D50" s="95" t="s">
        <v>50</v>
      </c>
      <c r="E50" s="95" t="s">
        <v>45</v>
      </c>
    </row>
    <row r="51" spans="1:13">
      <c r="A51" s="82"/>
      <c r="B51" s="147" t="s">
        <v>55</v>
      </c>
      <c r="C51" s="93"/>
      <c r="D51" s="109">
        <f>+H19</f>
        <v>0</v>
      </c>
      <c r="E51" s="275">
        <f>+IF(D55="RECHAZO","RECHAZO",VLOOKUP(D54,Hoja3!B13:C15,2))</f>
        <v>140</v>
      </c>
    </row>
    <row r="52" spans="1:13">
      <c r="A52" s="82"/>
      <c r="B52" s="147" t="s">
        <v>42</v>
      </c>
      <c r="C52" s="93"/>
      <c r="D52" s="109">
        <f>+J30</f>
        <v>0</v>
      </c>
      <c r="E52" s="276"/>
    </row>
    <row r="53" spans="1:13" ht="13.5" thickBot="1">
      <c r="A53" s="82"/>
      <c r="B53" s="148" t="s">
        <v>43</v>
      </c>
      <c r="C53" s="94"/>
      <c r="D53" s="110">
        <f>+J48</f>
        <v>12</v>
      </c>
      <c r="E53" s="276"/>
    </row>
    <row r="54" spans="1:13" ht="13.5" thickBot="1">
      <c r="B54" s="273" t="s">
        <v>51</v>
      </c>
      <c r="C54" s="274"/>
      <c r="D54" s="112">
        <f>SUM(D51:D53)</f>
        <v>12</v>
      </c>
      <c r="E54" s="277"/>
    </row>
    <row r="55" spans="1:13" ht="13.5" thickBot="1">
      <c r="D55" s="113" t="str">
        <f>+IF(OR(G19="No Cumple",D54&lt;8),"RECHAZO","HÁBIL")</f>
        <v>HÁBIL</v>
      </c>
    </row>
    <row r="56" spans="1:13">
      <c r="D56" s="84"/>
    </row>
    <row r="57" spans="1:13">
      <c r="D57" s="84"/>
      <c r="F57" s="98"/>
    </row>
    <row r="58" spans="1:13">
      <c r="D58" s="84"/>
    </row>
    <row r="59" spans="1:13">
      <c r="L59" s="87"/>
      <c r="M59" s="87"/>
    </row>
    <row r="60" spans="1:13" ht="51.75" customHeight="1">
      <c r="A60" s="5"/>
      <c r="B60" s="5"/>
      <c r="C60" s="5"/>
      <c r="D60" s="5"/>
      <c r="E60" s="5"/>
      <c r="F60" s="5"/>
      <c r="G60" s="5"/>
      <c r="L60" s="87"/>
      <c r="M60" s="87"/>
    </row>
    <row r="61" spans="1:13">
      <c r="L61" s="87"/>
      <c r="M61" s="87"/>
    </row>
  </sheetData>
  <mergeCells count="33">
    <mergeCell ref="B54:C54"/>
    <mergeCell ref="K34:K35"/>
    <mergeCell ref="E51:E54"/>
    <mergeCell ref="K25:K26"/>
    <mergeCell ref="H34:H35"/>
    <mergeCell ref="G34:G35"/>
    <mergeCell ref="A25:A26"/>
    <mergeCell ref="B25:B26"/>
    <mergeCell ref="C25:C26"/>
    <mergeCell ref="H48:I48"/>
    <mergeCell ref="H25:H26"/>
    <mergeCell ref="H29:I29"/>
    <mergeCell ref="A34:A35"/>
    <mergeCell ref="B34:B35"/>
    <mergeCell ref="C34:C35"/>
    <mergeCell ref="D34:D35"/>
    <mergeCell ref="E34:F34"/>
    <mergeCell ref="A8:K9"/>
    <mergeCell ref="G10:G12"/>
    <mergeCell ref="D25:D26"/>
    <mergeCell ref="I25:I26"/>
    <mergeCell ref="A33:J33"/>
    <mergeCell ref="J30:K30"/>
    <mergeCell ref="G14:G16"/>
    <mergeCell ref="A19:F20"/>
    <mergeCell ref="G19:G20"/>
    <mergeCell ref="A24:H24"/>
    <mergeCell ref="H19:H20"/>
    <mergeCell ref="H14:H17"/>
    <mergeCell ref="I14:I17"/>
    <mergeCell ref="A22:K23"/>
    <mergeCell ref="J25:J26"/>
    <mergeCell ref="H30:I30"/>
  </mergeCells>
  <phoneticPr fontId="4" type="noConversion"/>
  <conditionalFormatting sqref="K36:K47 A59:R135 B34:J34 F48:F58 E55:E58 E48:E50 G49:K58 H48 J48 K31:K33 J29:K29 J30 G31:J32 A19 A22:A34 A21:I21 J19:J21 G25:G28 B25:F32 J24:K24 I25:K25 G13 A8 A5:K7 A1:A4 B4 B1:B2 C1:C4 H1:T4 D1:G2 D4:G4 G17:G19 K10:K21 H10:J13 H18:I21 A10:F18 L5:R58 G36:I47 E35:F47 A36:D58">
    <cfRule type="cellIs" dxfId="40" priority="9" stopIfTrue="1" operator="equal">
      <formula>"No cumple"</formula>
    </cfRule>
  </conditionalFormatting>
  <conditionalFormatting sqref="D55">
    <cfRule type="containsText" dxfId="39" priority="8" stopIfTrue="1" operator="containsText" text="RECHAZO">
      <formula>NOT(ISERROR(SEARCH("RECHAZO",D55)))</formula>
    </cfRule>
  </conditionalFormatting>
  <conditionalFormatting sqref="G27:G28">
    <cfRule type="cellIs" dxfId="38" priority="4" stopIfTrue="1" operator="lessThan">
      <formula>10</formula>
    </cfRule>
  </conditionalFormatting>
  <conditionalFormatting sqref="G27:G28">
    <cfRule type="cellIs" dxfId="37" priority="3" stopIfTrue="1" operator="lessThan">
      <formula>10</formula>
    </cfRule>
  </conditionalFormatting>
  <dataValidations count="2">
    <dataValidation type="list" allowBlank="1" showInputMessage="1" showErrorMessage="1" sqref="H27:I28 G17:G18 G13">
      <formula1>VALE</formula1>
    </dataValidation>
    <dataValidation type="list" allowBlank="1" showInputMessage="1" showErrorMessage="1" sqref="H18">
      <formula1>POSGRADO</formula1>
    </dataValidation>
  </dataValidations>
  <pageMargins left="0.75" right="0.75" top="1" bottom="1" header="0" footer="0"/>
  <pageSetup scale="2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T46"/>
  <sheetViews>
    <sheetView view="pageBreakPreview" topLeftCell="F13" zoomScale="90" zoomScaleNormal="80" zoomScaleSheetLayoutView="90" workbookViewId="0">
      <selection activeCell="J22" sqref="J22"/>
    </sheetView>
  </sheetViews>
  <sheetFormatPr baseColWidth="10" defaultColWidth="11.42578125" defaultRowHeight="12.75"/>
  <cols>
    <col min="2" max="2" width="23.140625" customWidth="1"/>
    <col min="3" max="3" width="37.140625" customWidth="1"/>
    <col min="4" max="4" width="32.5703125" customWidth="1"/>
    <col min="5" max="5" width="17" customWidth="1"/>
    <col min="6" max="6" width="16.42578125" customWidth="1"/>
    <col min="7" max="7" width="15.28515625" customWidth="1"/>
    <col min="8" max="8" width="52.7109375" customWidth="1"/>
    <col min="9" max="9" width="16.7109375" customWidth="1"/>
    <col min="10" max="11" width="19" customWidth="1"/>
    <col min="12" max="12" width="59.28515625" customWidth="1"/>
    <col min="13" max="13" width="19.140625" customWidth="1"/>
  </cols>
  <sheetData>
    <row r="1" spans="1:20" ht="13.5" thickBot="1">
      <c r="B1" s="2"/>
      <c r="D1" s="2"/>
      <c r="E1" s="3"/>
      <c r="F1" s="3"/>
      <c r="G1" s="3"/>
      <c r="H1" s="4"/>
      <c r="I1" s="4"/>
      <c r="J1" s="7"/>
      <c r="K1" s="7"/>
      <c r="L1" s="8"/>
      <c r="M1" s="7"/>
      <c r="N1" s="7"/>
      <c r="O1" s="7"/>
      <c r="P1" s="7"/>
    </row>
    <row r="2" spans="1:20" ht="18.75" thickBot="1">
      <c r="A2" s="193" t="s">
        <v>60</v>
      </c>
      <c r="B2" s="11"/>
      <c r="C2" s="115" t="s">
        <v>97</v>
      </c>
      <c r="D2" s="12"/>
      <c r="E2" s="13"/>
      <c r="F2" s="14"/>
      <c r="G2" s="15"/>
      <c r="H2" s="4"/>
      <c r="I2" s="4"/>
      <c r="J2" s="16"/>
      <c r="K2" s="16"/>
      <c r="L2" s="17"/>
      <c r="M2" s="16"/>
      <c r="N2" s="18"/>
      <c r="O2" s="7"/>
      <c r="P2" s="7"/>
    </row>
    <row r="3" spans="1:20">
      <c r="A3" s="224" t="s">
        <v>46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16"/>
      <c r="N3" s="16"/>
      <c r="O3" s="7"/>
      <c r="P3" s="7"/>
    </row>
    <row r="4" spans="1:20" ht="13.5" thickBot="1">
      <c r="A4" s="22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16"/>
      <c r="N4" s="16"/>
      <c r="O4" s="7"/>
      <c r="P4" s="7"/>
    </row>
    <row r="5" spans="1:20">
      <c r="A5" s="19" t="s">
        <v>1</v>
      </c>
      <c r="B5" s="20"/>
      <c r="C5" s="20"/>
      <c r="D5" s="20"/>
      <c r="E5" s="21"/>
      <c r="F5" s="21"/>
      <c r="G5" s="225" t="s">
        <v>2</v>
      </c>
    </row>
    <row r="6" spans="1:20">
      <c r="A6" s="120" t="s">
        <v>3</v>
      </c>
      <c r="B6" s="120" t="s">
        <v>4</v>
      </c>
      <c r="C6" s="120" t="s">
        <v>5</v>
      </c>
      <c r="D6" s="120" t="s">
        <v>6</v>
      </c>
      <c r="E6" s="25" t="s">
        <v>7</v>
      </c>
      <c r="F6" s="32"/>
      <c r="G6" s="226"/>
    </row>
    <row r="7" spans="1:20" ht="13.5" thickBot="1">
      <c r="A7" s="120" t="s">
        <v>8</v>
      </c>
      <c r="B7" s="120" t="s">
        <v>9</v>
      </c>
      <c r="C7" s="120" t="s">
        <v>10</v>
      </c>
      <c r="D7" s="120" t="s">
        <v>11</v>
      </c>
      <c r="E7" s="120" t="s">
        <v>12</v>
      </c>
      <c r="F7" s="37" t="s">
        <v>13</v>
      </c>
      <c r="G7" s="227"/>
    </row>
    <row r="8" spans="1:20" ht="24" customHeight="1" thickBot="1">
      <c r="A8" s="27">
        <v>1</v>
      </c>
      <c r="B8" s="160" t="s">
        <v>98</v>
      </c>
      <c r="C8" s="161" t="s">
        <v>99</v>
      </c>
      <c r="D8" s="28">
        <v>32112</v>
      </c>
      <c r="E8" s="162" t="s">
        <v>100</v>
      </c>
      <c r="F8" s="30">
        <v>32254</v>
      </c>
      <c r="G8" s="132" t="s">
        <v>31</v>
      </c>
      <c r="H8" s="31"/>
      <c r="I8" s="31"/>
      <c r="M8" s="31"/>
      <c r="N8" s="31"/>
      <c r="O8" s="31"/>
      <c r="P8" s="31"/>
      <c r="Q8" s="31"/>
      <c r="R8" s="31"/>
      <c r="S8" s="31"/>
      <c r="T8" s="31"/>
    </row>
    <row r="9" spans="1:20" ht="12.75" customHeight="1">
      <c r="A9" s="19" t="s">
        <v>14</v>
      </c>
      <c r="B9" s="20"/>
      <c r="C9" s="20"/>
      <c r="D9" s="20"/>
      <c r="E9" s="21"/>
      <c r="F9" s="21"/>
      <c r="G9" s="225" t="s">
        <v>2</v>
      </c>
      <c r="H9" s="250" t="s">
        <v>55</v>
      </c>
      <c r="I9" s="253" t="s">
        <v>54</v>
      </c>
    </row>
    <row r="10" spans="1:20">
      <c r="A10" s="22" t="s">
        <v>3</v>
      </c>
      <c r="B10" s="23" t="s">
        <v>4</v>
      </c>
      <c r="C10" s="24" t="s">
        <v>15</v>
      </c>
      <c r="D10" s="24" t="s">
        <v>6</v>
      </c>
      <c r="E10" s="25" t="s">
        <v>16</v>
      </c>
      <c r="F10" s="32"/>
      <c r="G10" s="226"/>
      <c r="H10" s="251"/>
      <c r="I10" s="254"/>
    </row>
    <row r="11" spans="1:20" ht="13.5" thickBot="1">
      <c r="A11" s="33" t="s">
        <v>8</v>
      </c>
      <c r="B11" s="34" t="s">
        <v>9</v>
      </c>
      <c r="C11" s="35" t="s">
        <v>17</v>
      </c>
      <c r="D11" s="120" t="s">
        <v>11</v>
      </c>
      <c r="E11" s="36" t="s">
        <v>18</v>
      </c>
      <c r="F11" s="37" t="s">
        <v>19</v>
      </c>
      <c r="G11" s="226"/>
      <c r="H11" s="251"/>
      <c r="I11" s="254"/>
    </row>
    <row r="12" spans="1:20" ht="20.25" customHeight="1">
      <c r="A12" s="120">
        <v>1</v>
      </c>
      <c r="B12" s="120" t="s">
        <v>101</v>
      </c>
      <c r="C12" s="120" t="s">
        <v>102</v>
      </c>
      <c r="D12" s="163">
        <v>34304</v>
      </c>
      <c r="E12" s="26"/>
      <c r="F12" s="23"/>
      <c r="G12" s="133" t="s">
        <v>31</v>
      </c>
      <c r="H12" s="252"/>
      <c r="I12" s="255"/>
      <c r="J12" s="100"/>
      <c r="K12" s="100"/>
    </row>
    <row r="13" spans="1:20" ht="13.5" thickBot="1">
      <c r="A13" s="128"/>
      <c r="B13" s="128"/>
      <c r="C13" s="128"/>
      <c r="D13" s="128"/>
      <c r="E13" s="129"/>
      <c r="F13" s="130"/>
      <c r="G13" s="131"/>
      <c r="H13" s="131">
        <v>1</v>
      </c>
      <c r="I13" s="131"/>
    </row>
    <row r="14" spans="1:20" ht="12.75" customHeight="1">
      <c r="A14" s="237" t="s">
        <v>71</v>
      </c>
      <c r="B14" s="238"/>
      <c r="C14" s="238"/>
      <c r="D14" s="238"/>
      <c r="E14" s="238"/>
      <c r="F14" s="239"/>
      <c r="G14" s="243" t="str">
        <f>IF(AND(G8="SI",G12="SI"),"Cumple", "No Cumple")</f>
        <v>Cumple</v>
      </c>
      <c r="H14" s="248" t="e">
        <f>SUM(#REF!)</f>
        <v>#REF!</v>
      </c>
    </row>
    <row r="15" spans="1:20" ht="27" customHeight="1" thickBot="1">
      <c r="A15" s="240"/>
      <c r="B15" s="241"/>
      <c r="C15" s="241"/>
      <c r="D15" s="241"/>
      <c r="E15" s="241"/>
      <c r="F15" s="242"/>
      <c r="G15" s="244"/>
      <c r="H15" s="249"/>
    </row>
    <row r="16" spans="1:20" ht="25.5" customHeight="1" thickBot="1">
      <c r="A16" s="96" t="s">
        <v>20</v>
      </c>
      <c r="B16" s="124"/>
      <c r="C16" s="124"/>
      <c r="D16" s="125" t="s">
        <v>21</v>
      </c>
      <c r="E16" s="126">
        <v>40764</v>
      </c>
      <c r="F16" s="99">
        <f>ROUND((DAYS360(F8,E16)/30),0)</f>
        <v>280</v>
      </c>
      <c r="G16" s="127" t="str">
        <f>IF(OR(F16&gt;=96),"Cumple", "No Cumple")</f>
        <v>Cumple</v>
      </c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</row>
    <row r="17" spans="1:20" ht="27.75" customHeight="1">
      <c r="A17" s="256" t="s">
        <v>49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114"/>
      <c r="N17" s="46"/>
      <c r="O17" s="46"/>
      <c r="P17" s="46"/>
      <c r="Q17" s="46"/>
      <c r="R17" s="46"/>
      <c r="S17" s="46"/>
      <c r="T17" s="46"/>
    </row>
    <row r="18" spans="1:20" ht="27.75" customHeight="1" thickBot="1">
      <c r="A18" s="256"/>
      <c r="B18" s="256"/>
      <c r="C18" s="256"/>
      <c r="D18" s="256"/>
      <c r="E18" s="256"/>
      <c r="F18" s="256"/>
      <c r="G18" s="256"/>
      <c r="H18" s="256"/>
      <c r="I18" s="256"/>
      <c r="J18" s="256"/>
      <c r="K18" s="256"/>
      <c r="L18" s="256"/>
      <c r="M18" s="114"/>
      <c r="N18" s="46"/>
      <c r="O18" s="46"/>
      <c r="P18" s="46"/>
      <c r="Q18" s="46"/>
      <c r="R18" s="46"/>
      <c r="S18" s="46"/>
      <c r="T18" s="46"/>
    </row>
    <row r="19" spans="1:20" ht="24" customHeight="1" thickBot="1">
      <c r="A19" s="245" t="s">
        <v>47</v>
      </c>
      <c r="B19" s="246"/>
      <c r="C19" s="246"/>
      <c r="D19" s="246"/>
      <c r="E19" s="246"/>
      <c r="F19" s="246"/>
      <c r="G19" s="246"/>
      <c r="H19" s="247"/>
      <c r="I19" s="134"/>
      <c r="L19" s="176"/>
    </row>
    <row r="20" spans="1:20" ht="12.75" customHeight="1">
      <c r="A20" s="261" t="s">
        <v>22</v>
      </c>
      <c r="B20" s="228" t="s">
        <v>23</v>
      </c>
      <c r="C20" s="263" t="s">
        <v>24</v>
      </c>
      <c r="D20" s="228" t="s">
        <v>25</v>
      </c>
      <c r="E20" s="47" t="s">
        <v>26</v>
      </c>
      <c r="F20" s="48"/>
      <c r="G20" s="49"/>
      <c r="H20" s="250" t="s">
        <v>59</v>
      </c>
      <c r="I20" s="230" t="s">
        <v>56</v>
      </c>
      <c r="J20" s="257" t="s">
        <v>79</v>
      </c>
      <c r="K20" s="278" t="s">
        <v>57</v>
      </c>
      <c r="L20" s="278" t="s">
        <v>54</v>
      </c>
      <c r="M20" s="31"/>
      <c r="N20" s="31"/>
      <c r="O20" s="31"/>
      <c r="P20" s="31"/>
      <c r="Q20" s="31"/>
      <c r="R20" s="31"/>
      <c r="S20" s="31"/>
      <c r="T20" s="31"/>
    </row>
    <row r="21" spans="1:20" ht="49.5" customHeight="1" thickBot="1">
      <c r="A21" s="262"/>
      <c r="B21" s="229"/>
      <c r="C21" s="264"/>
      <c r="D21" s="284"/>
      <c r="E21" s="50" t="s">
        <v>28</v>
      </c>
      <c r="F21" s="89" t="s">
        <v>29</v>
      </c>
      <c r="G21" s="51" t="s">
        <v>30</v>
      </c>
      <c r="H21" s="251"/>
      <c r="I21" s="231"/>
      <c r="J21" s="258"/>
      <c r="K21" s="279"/>
      <c r="L21" s="279"/>
    </row>
    <row r="22" spans="1:20" ht="13.5" thickBot="1">
      <c r="A22" s="52">
        <v>1</v>
      </c>
      <c r="B22" s="166" t="s">
        <v>103</v>
      </c>
      <c r="C22" s="166" t="s">
        <v>104</v>
      </c>
      <c r="D22" s="91"/>
      <c r="E22" s="90">
        <v>33036</v>
      </c>
      <c r="F22" s="90">
        <v>35642</v>
      </c>
      <c r="G22" s="140">
        <f>(DAYS360(E22,F22)/30)</f>
        <v>85.63333333333334</v>
      </c>
      <c r="H22" s="144" t="s">
        <v>31</v>
      </c>
      <c r="I22" s="141" t="s">
        <v>32</v>
      </c>
      <c r="J22" s="139">
        <f>+IF(H22="NO","NO VÁLIDA",IF(G22=0,"",IF(G22&lt;8,"NO VÁLIDA",IF(I22="NO",INT((G22/12)),0))))</f>
        <v>7</v>
      </c>
      <c r="K22" s="121">
        <f>+IF(G22=0,"",IF(OR(G22&lt;8,H22="NO"),"NO VÁLIDA",IF(I22="NO",0,IF(G22&gt;=8,1,0))))</f>
        <v>0</v>
      </c>
      <c r="L22" s="190"/>
      <c r="M22" s="55"/>
      <c r="N22" s="55"/>
      <c r="O22" s="55"/>
    </row>
    <row r="23" spans="1:20" ht="13.5" thickBot="1">
      <c r="A23" s="52"/>
      <c r="B23" s="166"/>
      <c r="C23" s="166"/>
      <c r="D23" s="91"/>
      <c r="E23" s="171"/>
      <c r="F23" s="171"/>
      <c r="G23" s="140">
        <f t="shared" ref="G23" si="0">(DAYS360(E23,F23)/30)</f>
        <v>0</v>
      </c>
      <c r="H23" s="145" t="s">
        <v>31</v>
      </c>
      <c r="I23" s="141" t="s">
        <v>32</v>
      </c>
      <c r="J23" s="139" t="str">
        <f t="shared" ref="J23" si="1">+IF(H23="NO","NO VÁLIDA",IF(G23=0,"",IF(G23&lt;8,"NO VÁLIDA",IF(I23="NO",INT((G23/12)),0))))</f>
        <v/>
      </c>
      <c r="K23" s="121" t="str">
        <f t="shared" ref="K23" si="2">+IF(G23=0,"",IF(OR(G23&lt;8,H23="NO"),"NO VÁLIDA",IF(I23="NO",0,IF(G23&gt;=8,1,0))))</f>
        <v/>
      </c>
      <c r="L23" s="121" t="str">
        <f t="shared" ref="L23" si="3">+IF(G23=0,"",IF(OR(G23&lt;8,H23="NO"),"NO VÁLIDA",IF(I23="NO",0,IF(G23&gt;=8,1,0))))</f>
        <v/>
      </c>
      <c r="M23" s="55"/>
      <c r="N23" s="55"/>
      <c r="O23" s="55"/>
    </row>
    <row r="24" spans="1:20" ht="27.75" customHeight="1" thickBot="1">
      <c r="A24" s="56"/>
      <c r="B24" s="57"/>
      <c r="C24" s="58"/>
      <c r="D24" s="59"/>
      <c r="E24" s="137"/>
      <c r="F24" s="142"/>
      <c r="G24" s="143"/>
      <c r="H24" s="259" t="s">
        <v>48</v>
      </c>
      <c r="I24" s="260"/>
      <c r="J24" s="113">
        <f>SUM(J22:J23)</f>
        <v>7</v>
      </c>
      <c r="K24" s="113"/>
      <c r="L24" s="113">
        <f>SUM(L22:L23)</f>
        <v>0</v>
      </c>
      <c r="M24" s="45"/>
      <c r="N24" s="45"/>
      <c r="O24" s="45"/>
      <c r="P24" s="45"/>
      <c r="Q24" s="45"/>
      <c r="R24" s="45"/>
      <c r="S24" s="45"/>
      <c r="T24" s="45"/>
    </row>
    <row r="25" spans="1:20" ht="27.75" customHeight="1" thickBot="1">
      <c r="A25" s="85"/>
      <c r="B25" s="62"/>
      <c r="C25" s="62"/>
      <c r="D25" s="62"/>
      <c r="E25" s="86"/>
      <c r="F25" s="86"/>
      <c r="H25" s="259" t="s">
        <v>58</v>
      </c>
      <c r="I25" s="260"/>
      <c r="J25" s="235">
        <f>+J24+L24</f>
        <v>7</v>
      </c>
      <c r="K25" s="285"/>
      <c r="L25" s="236"/>
      <c r="M25" s="45"/>
      <c r="N25" s="45"/>
      <c r="O25" s="45"/>
      <c r="P25" s="45"/>
      <c r="Q25" s="45"/>
      <c r="R25" s="45"/>
      <c r="S25" s="45"/>
      <c r="T25" s="45"/>
    </row>
    <row r="26" spans="1:20">
      <c r="A26" s="85"/>
      <c r="B26" s="62"/>
      <c r="C26" s="62"/>
      <c r="D26" s="62"/>
      <c r="E26" s="86"/>
      <c r="F26" s="86"/>
      <c r="G26" s="86"/>
      <c r="H26" s="86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</row>
    <row r="27" spans="1:20" ht="13.5" thickBot="1"/>
    <row r="28" spans="1:20" ht="30.75" customHeight="1" thickBot="1">
      <c r="A28" s="232" t="s">
        <v>33</v>
      </c>
      <c r="B28" s="233"/>
      <c r="C28" s="233"/>
      <c r="D28" s="233"/>
      <c r="E28" s="233"/>
      <c r="F28" s="233"/>
      <c r="G28" s="233"/>
      <c r="H28" s="233"/>
      <c r="I28" s="233"/>
      <c r="J28" s="234"/>
      <c r="K28" s="218"/>
      <c r="L28" s="61"/>
      <c r="M28" s="62"/>
      <c r="N28" s="45"/>
      <c r="O28" s="45"/>
      <c r="P28" s="45"/>
      <c r="Q28" s="45"/>
      <c r="R28" s="45"/>
      <c r="S28" s="45"/>
      <c r="T28" s="45"/>
    </row>
    <row r="29" spans="1:20" ht="33.75" customHeight="1">
      <c r="A29" s="265" t="s">
        <v>22</v>
      </c>
      <c r="B29" s="267" t="s">
        <v>34</v>
      </c>
      <c r="C29" s="267" t="s">
        <v>35</v>
      </c>
      <c r="D29" s="269" t="s">
        <v>36</v>
      </c>
      <c r="E29" s="271" t="s">
        <v>37</v>
      </c>
      <c r="F29" s="272"/>
      <c r="G29" s="282" t="s">
        <v>24</v>
      </c>
      <c r="H29" s="280" t="s">
        <v>38</v>
      </c>
      <c r="I29" s="135" t="s">
        <v>30</v>
      </c>
      <c r="J29" s="135" t="s">
        <v>27</v>
      </c>
      <c r="K29" s="135"/>
      <c r="L29" s="253" t="s">
        <v>54</v>
      </c>
      <c r="N29" s="63"/>
      <c r="O29" s="63"/>
      <c r="P29" s="63"/>
      <c r="Q29" s="63"/>
      <c r="R29" s="63"/>
      <c r="S29" s="63"/>
      <c r="T29" s="63"/>
    </row>
    <row r="30" spans="1:20" ht="34.5" customHeight="1" thickBot="1">
      <c r="A30" s="266"/>
      <c r="B30" s="268"/>
      <c r="C30" s="268"/>
      <c r="D30" s="270"/>
      <c r="E30" s="64" t="s">
        <v>39</v>
      </c>
      <c r="F30" s="65" t="s">
        <v>40</v>
      </c>
      <c r="G30" s="283"/>
      <c r="H30" s="281"/>
      <c r="I30" s="136"/>
      <c r="J30" s="136"/>
      <c r="K30" s="219"/>
      <c r="L30" s="254"/>
      <c r="N30" s="63"/>
      <c r="O30" s="63"/>
      <c r="P30" s="63"/>
      <c r="Q30" s="63"/>
      <c r="R30" s="63"/>
      <c r="S30" s="63"/>
      <c r="T30" s="63"/>
    </row>
    <row r="31" spans="1:20" ht="36.75" thickBot="1">
      <c r="A31" s="168">
        <v>1</v>
      </c>
      <c r="B31" s="169" t="s">
        <v>105</v>
      </c>
      <c r="C31" s="170" t="s">
        <v>106</v>
      </c>
      <c r="D31" s="169" t="s">
        <v>105</v>
      </c>
      <c r="E31" s="171">
        <v>38768</v>
      </c>
      <c r="F31" s="171">
        <v>39008</v>
      </c>
      <c r="G31" s="172" t="s">
        <v>107</v>
      </c>
      <c r="H31" s="173"/>
      <c r="I31" s="194">
        <v>8</v>
      </c>
      <c r="J31" s="175"/>
      <c r="K31" s="220"/>
      <c r="L31" s="176"/>
      <c r="N31" s="70"/>
    </row>
    <row r="32" spans="1:20" ht="13.5" thickBot="1">
      <c r="A32" s="183"/>
      <c r="B32" s="184"/>
      <c r="C32" s="185"/>
      <c r="D32" s="184"/>
      <c r="E32" s="171"/>
      <c r="F32" s="171"/>
      <c r="G32" s="186"/>
      <c r="H32" s="187"/>
      <c r="I32" s="174"/>
      <c r="J32" s="175"/>
      <c r="K32" s="221"/>
      <c r="L32" s="188"/>
      <c r="N32" s="70"/>
    </row>
    <row r="33" spans="1:15" ht="27" customHeight="1" thickBot="1">
      <c r="A33" s="81"/>
      <c r="B33" s="58"/>
      <c r="C33" s="58"/>
      <c r="D33" s="58"/>
      <c r="E33" s="60"/>
      <c r="F33" s="137"/>
      <c r="G33" s="138"/>
      <c r="H33" s="259" t="s">
        <v>48</v>
      </c>
      <c r="I33" s="260"/>
      <c r="J33" s="111">
        <f>COUNTIF(J31:J32,"SI")</f>
        <v>0</v>
      </c>
      <c r="K33" s="222"/>
    </row>
    <row r="34" spans="1:15" ht="13.5" thickBot="1">
      <c r="A34" s="82"/>
    </row>
    <row r="35" spans="1:15" ht="20.25" customHeight="1" thickBot="1">
      <c r="A35" s="82"/>
      <c r="B35" s="96" t="s">
        <v>41</v>
      </c>
      <c r="C35" s="92"/>
      <c r="D35" s="95" t="s">
        <v>50</v>
      </c>
      <c r="E35" s="95" t="s">
        <v>45</v>
      </c>
    </row>
    <row r="36" spans="1:15" ht="20.25" customHeight="1">
      <c r="A36" s="82"/>
      <c r="B36" s="147" t="s">
        <v>55</v>
      </c>
      <c r="C36" s="93"/>
      <c r="D36" s="109">
        <v>1</v>
      </c>
      <c r="E36" s="275">
        <f>+IF(D40="RECHAZO","RECHAZO",VLOOKUP(D39,Hoja3!B16:C18,2))</f>
        <v>120</v>
      </c>
    </row>
    <row r="37" spans="1:15" ht="21" customHeight="1">
      <c r="A37" s="82"/>
      <c r="B37" s="147" t="s">
        <v>42</v>
      </c>
      <c r="C37" s="93"/>
      <c r="D37" s="109">
        <f>+J25</f>
        <v>7</v>
      </c>
      <c r="E37" s="276"/>
    </row>
    <row r="38" spans="1:15" ht="20.25" customHeight="1" thickBot="1">
      <c r="A38" s="82"/>
      <c r="B38" s="148" t="s">
        <v>43</v>
      </c>
      <c r="C38" s="94"/>
      <c r="D38" s="110">
        <v>1</v>
      </c>
      <c r="E38" s="276"/>
    </row>
    <row r="39" spans="1:15" ht="24" customHeight="1" thickBot="1">
      <c r="B39" s="273" t="s">
        <v>51</v>
      </c>
      <c r="C39" s="274"/>
      <c r="D39" s="112">
        <f>SUM(D36:D38)</f>
        <v>9</v>
      </c>
      <c r="E39" s="277"/>
    </row>
    <row r="40" spans="1:15" ht="21.75" customHeight="1" thickBot="1">
      <c r="D40" s="113" t="str">
        <f>+IF(OR(G14="No Cumple",D39&lt;6),"RECHAZO","HÁBIL")</f>
        <v>HÁBIL</v>
      </c>
    </row>
    <row r="41" spans="1:15">
      <c r="D41" s="84"/>
    </row>
    <row r="42" spans="1:15">
      <c r="D42" s="84"/>
      <c r="F42" s="98"/>
    </row>
    <row r="43" spans="1:15">
      <c r="D43" s="84"/>
    </row>
    <row r="44" spans="1:15">
      <c r="M44" s="87"/>
      <c r="N44" s="87"/>
      <c r="O44" s="87"/>
    </row>
    <row r="45" spans="1:15" ht="51.75" customHeight="1">
      <c r="A45" s="5"/>
      <c r="B45" s="5"/>
      <c r="C45" s="5"/>
      <c r="D45" s="5"/>
      <c r="E45" s="5"/>
      <c r="F45" s="5"/>
      <c r="G45" s="5"/>
      <c r="M45" s="87"/>
      <c r="N45" s="87"/>
      <c r="O45" s="87"/>
    </row>
    <row r="46" spans="1:15">
      <c r="N46" s="87"/>
      <c r="O46" s="87"/>
    </row>
  </sheetData>
  <mergeCells count="34">
    <mergeCell ref="L29:L30"/>
    <mergeCell ref="H33:I33"/>
    <mergeCell ref="E36:E39"/>
    <mergeCell ref="B39:C39"/>
    <mergeCell ref="A28:J28"/>
    <mergeCell ref="A29:A30"/>
    <mergeCell ref="B29:B30"/>
    <mergeCell ref="C29:C30"/>
    <mergeCell ref="D29:D30"/>
    <mergeCell ref="E29:F29"/>
    <mergeCell ref="G29:G30"/>
    <mergeCell ref="H29:H30"/>
    <mergeCell ref="I20:I21"/>
    <mergeCell ref="J20:J21"/>
    <mergeCell ref="L20:L21"/>
    <mergeCell ref="H24:I24"/>
    <mergeCell ref="H25:I25"/>
    <mergeCell ref="J25:L25"/>
    <mergeCell ref="K20:K21"/>
    <mergeCell ref="A14:F15"/>
    <mergeCell ref="G14:G15"/>
    <mergeCell ref="H14:H15"/>
    <mergeCell ref="A17:L18"/>
    <mergeCell ref="A19:H19"/>
    <mergeCell ref="A20:A21"/>
    <mergeCell ref="B20:B21"/>
    <mergeCell ref="C20:C21"/>
    <mergeCell ref="D20:D21"/>
    <mergeCell ref="H20:H21"/>
    <mergeCell ref="A3:L4"/>
    <mergeCell ref="G5:G7"/>
    <mergeCell ref="G9:G11"/>
    <mergeCell ref="H9:H12"/>
    <mergeCell ref="I9:I12"/>
  </mergeCells>
  <conditionalFormatting sqref="A44:T121 M35:M43 F33:F43 E40:E43 E33:E35 G34:L43 H33 J33:K33 L31:L32 B29:K29 E30:F32 L26:L28 J24:L24 J25:K27 G26:I27 A14 A17:A29 A16:I16 J14:M16 G20:G23 M19:M28 B20:F27 G8 A5:F13 A3 G12:G14 L5:L13 H5:K8 H13:I15 N14:T43 A1:L2 M1:T13 L22 J19:L19 I20:L20 A31:D43 G31:I32">
    <cfRule type="cellIs" dxfId="36" priority="9" stopIfTrue="1" operator="equal">
      <formula>"No cumple"</formula>
    </cfRule>
  </conditionalFormatting>
  <conditionalFormatting sqref="D40">
    <cfRule type="containsText" dxfId="35" priority="8" stopIfTrue="1" operator="containsText" text="RECHAZO">
      <formula>NOT(ISERROR(SEARCH("RECHAZO",D40)))</formula>
    </cfRule>
  </conditionalFormatting>
  <conditionalFormatting sqref="G22:G23">
    <cfRule type="cellIs" dxfId="34" priority="7" stopIfTrue="1" operator="lessThan">
      <formula>10</formula>
    </cfRule>
  </conditionalFormatting>
  <conditionalFormatting sqref="G22:G23">
    <cfRule type="cellIs" dxfId="33" priority="6" stopIfTrue="1" operator="lessThan">
      <formula>10</formula>
    </cfRule>
  </conditionalFormatting>
  <dataValidations count="2">
    <dataValidation type="list" allowBlank="1" showInputMessage="1" showErrorMessage="1" sqref="H22:I23 G8 G12:G13">
      <formula1>VALE</formula1>
    </dataValidation>
    <dataValidation type="list" allowBlank="1" showInputMessage="1" showErrorMessage="1" sqref="H13">
      <formula1>POSGRADO</formula1>
    </dataValidation>
  </dataValidations>
  <pageMargins left="0.7" right="0.7" top="0.75" bottom="0.75" header="0.3" footer="0.3"/>
  <pageSetup paperSize="9" scale="2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1:S52"/>
  <sheetViews>
    <sheetView view="pageBreakPreview" topLeftCell="E15" zoomScale="80" zoomScaleNormal="80" zoomScaleSheetLayoutView="80" workbookViewId="0">
      <selection activeCell="J24" sqref="J24"/>
    </sheetView>
  </sheetViews>
  <sheetFormatPr baseColWidth="10" defaultColWidth="11.42578125" defaultRowHeight="12.75"/>
  <cols>
    <col min="2" max="2" width="39" customWidth="1"/>
    <col min="3" max="3" width="35.28515625" customWidth="1"/>
    <col min="4" max="4" width="32.5703125" customWidth="1"/>
    <col min="5" max="5" width="17" customWidth="1"/>
    <col min="6" max="6" width="16.42578125" customWidth="1"/>
    <col min="7" max="7" width="17.85546875" customWidth="1"/>
    <col min="8" max="8" width="52.5703125" customWidth="1"/>
    <col min="9" max="9" width="16.7109375" customWidth="1"/>
    <col min="10" max="10" width="22.7109375" customWidth="1"/>
    <col min="11" max="11" width="21.140625" bestFit="1" customWidth="1"/>
    <col min="12" max="12" width="19.140625" customWidth="1"/>
  </cols>
  <sheetData>
    <row r="1" spans="1:19" ht="13.5" thickBot="1">
      <c r="B1" s="2"/>
      <c r="D1" s="2"/>
      <c r="E1" s="3"/>
      <c r="F1" s="3"/>
      <c r="G1" s="3"/>
      <c r="H1" s="4"/>
      <c r="I1" s="4"/>
      <c r="J1" s="7"/>
      <c r="K1" s="8"/>
      <c r="L1" s="7"/>
      <c r="M1" s="7"/>
      <c r="N1" s="7"/>
      <c r="O1" s="7"/>
    </row>
    <row r="2" spans="1:19" ht="21" thickBot="1">
      <c r="A2" s="88" t="s">
        <v>76</v>
      </c>
      <c r="B2" s="11"/>
      <c r="C2" s="115" t="s">
        <v>108</v>
      </c>
      <c r="D2" s="12"/>
      <c r="E2" s="13"/>
      <c r="F2" s="14"/>
      <c r="G2" s="15"/>
      <c r="H2" s="4"/>
      <c r="I2" s="4"/>
      <c r="J2" s="16"/>
      <c r="K2" s="17"/>
      <c r="L2" s="16"/>
      <c r="M2" s="18"/>
      <c r="N2" s="7"/>
      <c r="O2" s="7"/>
    </row>
    <row r="3" spans="1:19" ht="22.5" customHeight="1">
      <c r="A3" s="224" t="s">
        <v>46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16"/>
      <c r="M3" s="16"/>
      <c r="N3" s="7"/>
      <c r="O3" s="7"/>
    </row>
    <row r="4" spans="1:19" ht="22.5" customHeight="1" thickBot="1">
      <c r="A4" s="22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16"/>
      <c r="M4" s="16"/>
      <c r="N4" s="7"/>
      <c r="O4" s="7"/>
    </row>
    <row r="5" spans="1:19">
      <c r="A5" s="19" t="s">
        <v>1</v>
      </c>
      <c r="B5" s="20"/>
      <c r="C5" s="20"/>
      <c r="D5" s="20"/>
      <c r="E5" s="21"/>
      <c r="F5" s="21"/>
      <c r="G5" s="225" t="s">
        <v>2</v>
      </c>
    </row>
    <row r="6" spans="1:19">
      <c r="A6" s="120" t="s">
        <v>3</v>
      </c>
      <c r="B6" s="120" t="s">
        <v>4</v>
      </c>
      <c r="C6" s="120" t="s">
        <v>5</v>
      </c>
      <c r="D6" s="120" t="s">
        <v>6</v>
      </c>
      <c r="E6" s="25" t="s">
        <v>7</v>
      </c>
      <c r="F6" s="32"/>
      <c r="G6" s="226"/>
    </row>
    <row r="7" spans="1:19" ht="13.5" thickBot="1">
      <c r="A7" s="120" t="s">
        <v>8</v>
      </c>
      <c r="B7" s="120" t="s">
        <v>9</v>
      </c>
      <c r="C7" s="120" t="s">
        <v>10</v>
      </c>
      <c r="D7" s="120" t="s">
        <v>11</v>
      </c>
      <c r="E7" s="120" t="s">
        <v>12</v>
      </c>
      <c r="F7" s="37" t="s">
        <v>13</v>
      </c>
      <c r="G7" s="227"/>
    </row>
    <row r="8" spans="1:19" ht="24" customHeight="1" thickBot="1">
      <c r="A8" s="27">
        <v>1</v>
      </c>
      <c r="B8" s="160" t="s">
        <v>109</v>
      </c>
      <c r="C8" s="161" t="s">
        <v>110</v>
      </c>
      <c r="D8" s="28">
        <v>35643</v>
      </c>
      <c r="E8" s="162" t="s">
        <v>111</v>
      </c>
      <c r="F8" s="30">
        <v>36857</v>
      </c>
      <c r="G8" s="132" t="s">
        <v>32</v>
      </c>
      <c r="H8" s="31"/>
      <c r="I8" s="31"/>
      <c r="L8" s="31"/>
      <c r="M8" s="31"/>
      <c r="N8" s="31"/>
      <c r="O8" s="31"/>
      <c r="P8" s="31"/>
      <c r="Q8" s="31"/>
      <c r="R8" s="31"/>
      <c r="S8" s="31"/>
    </row>
    <row r="9" spans="1:19" ht="12.75" customHeight="1">
      <c r="A9" s="19" t="s">
        <v>14</v>
      </c>
      <c r="B9" s="20"/>
      <c r="C9" s="20"/>
      <c r="D9" s="20"/>
      <c r="E9" s="21"/>
      <c r="F9" s="21"/>
      <c r="G9" s="225" t="s">
        <v>2</v>
      </c>
      <c r="H9" s="250" t="s">
        <v>55</v>
      </c>
      <c r="I9" s="253" t="s">
        <v>54</v>
      </c>
    </row>
    <row r="10" spans="1:19">
      <c r="A10" s="22" t="s">
        <v>3</v>
      </c>
      <c r="B10" s="23" t="s">
        <v>4</v>
      </c>
      <c r="C10" s="24" t="s">
        <v>15</v>
      </c>
      <c r="D10" s="24" t="s">
        <v>6</v>
      </c>
      <c r="E10" s="25" t="s">
        <v>16</v>
      </c>
      <c r="F10" s="32"/>
      <c r="G10" s="226"/>
      <c r="H10" s="251"/>
      <c r="I10" s="254"/>
    </row>
    <row r="11" spans="1:19" ht="13.5" thickBot="1">
      <c r="A11" s="33" t="s">
        <v>8</v>
      </c>
      <c r="B11" s="34" t="s">
        <v>9</v>
      </c>
      <c r="C11" s="35" t="s">
        <v>17</v>
      </c>
      <c r="D11" s="120" t="s">
        <v>11</v>
      </c>
      <c r="E11" s="36" t="s">
        <v>18</v>
      </c>
      <c r="F11" s="37" t="s">
        <v>19</v>
      </c>
      <c r="G11" s="226"/>
      <c r="H11" s="251"/>
      <c r="I11" s="254"/>
    </row>
    <row r="12" spans="1:19" ht="20.25" customHeight="1">
      <c r="A12" s="120">
        <v>1</v>
      </c>
      <c r="B12" s="120" t="s">
        <v>112</v>
      </c>
      <c r="C12" s="89" t="s">
        <v>113</v>
      </c>
      <c r="D12" s="163">
        <v>35977</v>
      </c>
      <c r="E12" s="26"/>
      <c r="F12" s="23"/>
      <c r="G12" s="303" t="s">
        <v>116</v>
      </c>
      <c r="H12" s="252"/>
      <c r="I12" s="255"/>
      <c r="J12" s="100"/>
    </row>
    <row r="13" spans="1:19" ht="22.5">
      <c r="A13" s="128">
        <v>2</v>
      </c>
      <c r="B13" s="120" t="s">
        <v>112</v>
      </c>
      <c r="C13" s="301" t="s">
        <v>114</v>
      </c>
      <c r="D13" s="302">
        <v>36434</v>
      </c>
      <c r="E13" s="129"/>
      <c r="F13" s="130"/>
      <c r="G13" s="304"/>
      <c r="H13" s="306" t="s">
        <v>116</v>
      </c>
      <c r="I13" s="131"/>
    </row>
    <row r="14" spans="1:19" ht="18.75" customHeight="1">
      <c r="A14" s="38">
        <v>3</v>
      </c>
      <c r="B14" s="120" t="s">
        <v>112</v>
      </c>
      <c r="C14" s="165" t="s">
        <v>115</v>
      </c>
      <c r="D14" s="40">
        <v>38261</v>
      </c>
      <c r="E14" s="41"/>
      <c r="F14" s="39"/>
      <c r="G14" s="305"/>
      <c r="H14" s="307"/>
      <c r="I14" s="122"/>
    </row>
    <row r="15" spans="1:19" ht="20.25" customHeight="1" thickBot="1">
      <c r="A15" s="42"/>
      <c r="B15" s="43"/>
      <c r="C15" s="43"/>
      <c r="D15" s="43"/>
      <c r="E15" s="43"/>
      <c r="F15" s="44"/>
      <c r="G15" s="123"/>
      <c r="H15" s="123"/>
      <c r="I15" s="123"/>
    </row>
    <row r="16" spans="1:19" ht="12.75" customHeight="1">
      <c r="A16" s="237" t="s">
        <v>74</v>
      </c>
      <c r="B16" s="238"/>
      <c r="C16" s="238"/>
      <c r="D16" s="238"/>
      <c r="E16" s="238"/>
      <c r="F16" s="239"/>
      <c r="G16" s="243" t="s">
        <v>116</v>
      </c>
      <c r="H16" s="248">
        <f>SUM(H14:H15)</f>
        <v>0</v>
      </c>
    </row>
    <row r="17" spans="1:19" ht="12" customHeight="1" thickBot="1">
      <c r="A17" s="240"/>
      <c r="B17" s="241"/>
      <c r="C17" s="241"/>
      <c r="D17" s="241"/>
      <c r="E17" s="241"/>
      <c r="F17" s="242"/>
      <c r="G17" s="244"/>
      <c r="H17" s="249"/>
    </row>
    <row r="18" spans="1:19" ht="25.5" customHeight="1" thickBot="1">
      <c r="A18" s="96" t="s">
        <v>20</v>
      </c>
      <c r="B18" s="124"/>
      <c r="C18" s="124"/>
      <c r="D18" s="125" t="s">
        <v>21</v>
      </c>
      <c r="E18" s="126">
        <v>40764</v>
      </c>
      <c r="F18" s="99">
        <f>ROUND((DAYS360(F8,E18)/30),0)</f>
        <v>128</v>
      </c>
      <c r="G18" s="127" t="str">
        <f>IF(OR(F18&gt;=96),"Cumple", "No Cumple")</f>
        <v>Cumple</v>
      </c>
      <c r="J18" s="45"/>
      <c r="K18" s="45"/>
      <c r="L18" s="45"/>
      <c r="M18" s="45"/>
      <c r="N18" s="45"/>
      <c r="O18" s="45"/>
      <c r="P18" s="45"/>
      <c r="Q18" s="45"/>
      <c r="R18" s="45"/>
      <c r="S18" s="45"/>
    </row>
    <row r="19" spans="1:19" ht="27.75" customHeight="1">
      <c r="A19" s="256" t="s">
        <v>49</v>
      </c>
      <c r="B19" s="256"/>
      <c r="C19" s="256"/>
      <c r="D19" s="256"/>
      <c r="E19" s="256"/>
      <c r="F19" s="256"/>
      <c r="G19" s="256"/>
      <c r="H19" s="256"/>
      <c r="I19" s="256"/>
      <c r="J19" s="256"/>
      <c r="K19" s="256"/>
      <c r="L19" s="114"/>
      <c r="M19" s="46"/>
      <c r="N19" s="46"/>
      <c r="O19" s="46"/>
      <c r="P19" s="46"/>
      <c r="Q19" s="46"/>
      <c r="R19" s="46"/>
      <c r="S19" s="46"/>
    </row>
    <row r="20" spans="1:19" ht="27.75" customHeight="1" thickBot="1">
      <c r="A20" s="256"/>
      <c r="B20" s="256"/>
      <c r="C20" s="256"/>
      <c r="D20" s="256"/>
      <c r="E20" s="256"/>
      <c r="F20" s="256"/>
      <c r="G20" s="256"/>
      <c r="H20" s="256"/>
      <c r="I20" s="256"/>
      <c r="J20" s="256"/>
      <c r="K20" s="256"/>
      <c r="L20" s="114"/>
      <c r="M20" s="46"/>
      <c r="N20" s="46"/>
      <c r="O20" s="46"/>
      <c r="P20" s="46"/>
      <c r="Q20" s="46"/>
      <c r="R20" s="46"/>
      <c r="S20" s="46"/>
    </row>
    <row r="21" spans="1:19" ht="24" customHeight="1" thickBot="1">
      <c r="A21" s="245" t="s">
        <v>47</v>
      </c>
      <c r="B21" s="246"/>
      <c r="C21" s="246"/>
      <c r="D21" s="246"/>
      <c r="E21" s="246"/>
      <c r="F21" s="246"/>
      <c r="G21" s="246"/>
      <c r="H21" s="247"/>
      <c r="I21" s="286"/>
      <c r="J21" s="287"/>
    </row>
    <row r="22" spans="1:19" ht="12.75" customHeight="1">
      <c r="A22" s="261" t="s">
        <v>22</v>
      </c>
      <c r="B22" s="228" t="s">
        <v>23</v>
      </c>
      <c r="C22" s="263" t="s">
        <v>24</v>
      </c>
      <c r="D22" s="228" t="s">
        <v>25</v>
      </c>
      <c r="E22" s="47" t="s">
        <v>26</v>
      </c>
      <c r="F22" s="48"/>
      <c r="G22" s="49"/>
      <c r="H22" s="250" t="s">
        <v>59</v>
      </c>
      <c r="I22" s="230" t="s">
        <v>56</v>
      </c>
      <c r="J22" s="257" t="s">
        <v>79</v>
      </c>
      <c r="K22" s="278" t="s">
        <v>57</v>
      </c>
      <c r="L22" s="31"/>
      <c r="M22" s="31"/>
      <c r="N22" s="31"/>
      <c r="O22" s="31"/>
      <c r="P22" s="31"/>
      <c r="Q22" s="31"/>
      <c r="R22" s="31"/>
      <c r="S22" s="31"/>
    </row>
    <row r="23" spans="1:19" ht="49.5" customHeight="1" thickBot="1">
      <c r="A23" s="262"/>
      <c r="B23" s="229"/>
      <c r="C23" s="264"/>
      <c r="D23" s="229"/>
      <c r="E23" s="50" t="s">
        <v>28</v>
      </c>
      <c r="F23" s="89" t="s">
        <v>29</v>
      </c>
      <c r="G23" s="51" t="s">
        <v>30</v>
      </c>
      <c r="H23" s="251"/>
      <c r="I23" s="231"/>
      <c r="J23" s="258"/>
      <c r="K23" s="279"/>
    </row>
    <row r="24" spans="1:19" ht="24" customHeight="1" thickBot="1">
      <c r="A24" s="52">
        <v>1</v>
      </c>
      <c r="B24" s="166"/>
      <c r="C24" s="166"/>
      <c r="D24" s="167"/>
      <c r="E24" s="90"/>
      <c r="F24" s="90"/>
      <c r="G24" s="140">
        <f>(DAYS360(E24,F24)/30)</f>
        <v>0</v>
      </c>
      <c r="H24" s="144" t="s">
        <v>31</v>
      </c>
      <c r="I24" s="141" t="s">
        <v>32</v>
      </c>
      <c r="J24" s="139" t="str">
        <f>+IF(H24="NO","NO VÁLIDA",IF(G24=0,"",IF(G24&lt;8,"NO VÁLIDA",IF(I24="NO",INT((G24/18)),0))))</f>
        <v/>
      </c>
      <c r="K24" s="121" t="str">
        <f>+IF(G24=0,"",IF(OR(G24&lt;8,H24="NO"),"NO VÁLIDA",IF(I24="NO",0,IF(G24&gt;=10,1,0))))</f>
        <v/>
      </c>
      <c r="L24" s="55"/>
      <c r="M24" s="55"/>
      <c r="N24" s="55"/>
    </row>
    <row r="25" spans="1:19" ht="27.75" customHeight="1" thickBot="1">
      <c r="A25" s="56"/>
      <c r="B25" s="57"/>
      <c r="C25" s="58"/>
      <c r="D25" s="59"/>
      <c r="E25" s="137"/>
      <c r="F25" s="142"/>
      <c r="G25" s="143"/>
      <c r="H25" s="259" t="s">
        <v>48</v>
      </c>
      <c r="I25" s="260"/>
      <c r="J25" s="113">
        <f>SUM(J24:J24)</f>
        <v>0</v>
      </c>
      <c r="K25" s="113">
        <f>SUM(K24:K24)</f>
        <v>0</v>
      </c>
      <c r="L25" s="45"/>
      <c r="M25" s="45"/>
      <c r="N25" s="45"/>
      <c r="O25" s="45"/>
      <c r="P25" s="45"/>
      <c r="Q25" s="45"/>
      <c r="R25" s="45"/>
      <c r="S25" s="45"/>
    </row>
    <row r="26" spans="1:19" ht="13.5" thickBot="1">
      <c r="A26" s="85"/>
      <c r="B26" s="62"/>
      <c r="C26" s="62"/>
      <c r="D26" s="62"/>
      <c r="E26" s="86"/>
      <c r="F26" s="86"/>
      <c r="H26" s="259" t="s">
        <v>58</v>
      </c>
      <c r="I26" s="260"/>
      <c r="J26" s="235">
        <f>+J25+K25</f>
        <v>0</v>
      </c>
      <c r="K26" s="236"/>
      <c r="L26" s="45"/>
      <c r="M26" s="45"/>
      <c r="N26" s="45"/>
      <c r="O26" s="45"/>
      <c r="P26" s="45"/>
      <c r="Q26" s="45"/>
      <c r="R26" s="45"/>
      <c r="S26" s="45"/>
    </row>
    <row r="27" spans="1:19">
      <c r="A27" s="85"/>
      <c r="B27" s="62"/>
      <c r="C27" s="62"/>
      <c r="D27" s="62"/>
      <c r="E27" s="86"/>
      <c r="F27" s="86"/>
      <c r="G27" s="86"/>
      <c r="H27" s="86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</row>
    <row r="28" spans="1:19" ht="13.5" thickBot="1"/>
    <row r="29" spans="1:19" ht="30.75" customHeight="1" thickBot="1">
      <c r="A29" s="232" t="s">
        <v>33</v>
      </c>
      <c r="B29" s="233"/>
      <c r="C29" s="233"/>
      <c r="D29" s="233"/>
      <c r="E29" s="233"/>
      <c r="F29" s="233"/>
      <c r="G29" s="233"/>
      <c r="H29" s="233"/>
      <c r="I29" s="233"/>
      <c r="J29" s="234"/>
      <c r="K29" s="61"/>
      <c r="L29" s="62"/>
      <c r="M29" s="45"/>
      <c r="N29" s="45"/>
      <c r="O29" s="45"/>
      <c r="P29" s="45"/>
      <c r="Q29" s="45"/>
      <c r="R29" s="45"/>
      <c r="S29" s="45"/>
    </row>
    <row r="30" spans="1:19" ht="33.75" customHeight="1">
      <c r="A30" s="265" t="s">
        <v>22</v>
      </c>
      <c r="B30" s="267" t="s">
        <v>34</v>
      </c>
      <c r="C30" s="267" t="s">
        <v>35</v>
      </c>
      <c r="D30" s="269" t="s">
        <v>36</v>
      </c>
      <c r="E30" s="271" t="s">
        <v>37</v>
      </c>
      <c r="F30" s="272"/>
      <c r="G30" s="282" t="s">
        <v>24</v>
      </c>
      <c r="H30" s="280" t="s">
        <v>38</v>
      </c>
      <c r="I30" s="135" t="s">
        <v>30</v>
      </c>
      <c r="J30" s="135" t="s">
        <v>27</v>
      </c>
      <c r="K30" s="253" t="s">
        <v>54</v>
      </c>
      <c r="M30" s="63"/>
      <c r="N30" s="63"/>
      <c r="O30" s="63"/>
      <c r="P30" s="63"/>
      <c r="Q30" s="63"/>
      <c r="R30" s="63"/>
      <c r="S30" s="63"/>
    </row>
    <row r="31" spans="1:19" ht="34.5" customHeight="1" thickBot="1">
      <c r="A31" s="266"/>
      <c r="B31" s="268"/>
      <c r="C31" s="268"/>
      <c r="D31" s="270"/>
      <c r="E31" s="64" t="s">
        <v>39</v>
      </c>
      <c r="F31" s="65" t="s">
        <v>40</v>
      </c>
      <c r="G31" s="283"/>
      <c r="H31" s="281"/>
      <c r="I31" s="136"/>
      <c r="J31" s="136"/>
      <c r="K31" s="254"/>
      <c r="M31" s="63"/>
      <c r="N31" s="63"/>
      <c r="O31" s="63"/>
      <c r="P31" s="63"/>
      <c r="Q31" s="63"/>
      <c r="R31" s="63"/>
      <c r="S31" s="63"/>
    </row>
    <row r="32" spans="1:19" ht="60.75" thickBot="1">
      <c r="A32" s="66">
        <v>1</v>
      </c>
      <c r="B32" s="67" t="s">
        <v>118</v>
      </c>
      <c r="C32" s="68" t="s">
        <v>119</v>
      </c>
      <c r="D32" s="67" t="s">
        <v>118</v>
      </c>
      <c r="E32" s="90">
        <v>38397</v>
      </c>
      <c r="F32" s="90">
        <v>38816</v>
      </c>
      <c r="G32" s="69" t="s">
        <v>120</v>
      </c>
      <c r="H32" s="91"/>
      <c r="I32" s="194">
        <f t="shared" ref="I32:I37" si="0">(DAYS360(E32,F32)/30)</f>
        <v>13.833333333333334</v>
      </c>
      <c r="J32" s="156" t="s">
        <v>31</v>
      </c>
      <c r="K32" s="155"/>
      <c r="M32" s="70"/>
    </row>
    <row r="33" spans="1:13" ht="60.75" thickBot="1">
      <c r="A33" s="153">
        <v>2</v>
      </c>
      <c r="B33" s="67" t="s">
        <v>118</v>
      </c>
      <c r="C33" s="68" t="s">
        <v>121</v>
      </c>
      <c r="D33" s="67" t="s">
        <v>118</v>
      </c>
      <c r="E33" s="90">
        <v>39281</v>
      </c>
      <c r="F33" s="90">
        <v>39646</v>
      </c>
      <c r="G33" s="69" t="s">
        <v>120</v>
      </c>
      <c r="H33" s="91"/>
      <c r="I33" s="194">
        <f t="shared" si="0"/>
        <v>11.966666666666667</v>
      </c>
      <c r="J33" s="156" t="s">
        <v>31</v>
      </c>
      <c r="K33" s="155"/>
      <c r="M33" s="70"/>
    </row>
    <row r="34" spans="1:13" ht="48.75" thickBot="1">
      <c r="A34" s="153">
        <v>3</v>
      </c>
      <c r="B34" s="67" t="s">
        <v>118</v>
      </c>
      <c r="C34" s="68" t="s">
        <v>122</v>
      </c>
      <c r="D34" s="67" t="s">
        <v>118</v>
      </c>
      <c r="E34" s="90">
        <v>39615</v>
      </c>
      <c r="F34" s="90">
        <v>40709</v>
      </c>
      <c r="G34" s="74" t="s">
        <v>120</v>
      </c>
      <c r="H34" s="91"/>
      <c r="I34" s="194">
        <f t="shared" si="0"/>
        <v>35.966666666666669</v>
      </c>
      <c r="J34" s="156" t="s">
        <v>31</v>
      </c>
      <c r="K34" s="155"/>
      <c r="M34" s="70"/>
    </row>
    <row r="35" spans="1:13" ht="72.75" thickBot="1">
      <c r="A35" s="153">
        <v>4</v>
      </c>
      <c r="B35" s="67" t="s">
        <v>118</v>
      </c>
      <c r="C35" s="68" t="s">
        <v>123</v>
      </c>
      <c r="D35" s="67" t="s">
        <v>118</v>
      </c>
      <c r="E35" s="90">
        <v>40163</v>
      </c>
      <c r="F35" s="90">
        <v>40602</v>
      </c>
      <c r="G35" s="69" t="s">
        <v>120</v>
      </c>
      <c r="H35" s="91"/>
      <c r="I35" s="194">
        <f t="shared" si="0"/>
        <v>14.4</v>
      </c>
      <c r="J35" s="156" t="s">
        <v>31</v>
      </c>
      <c r="K35" s="155"/>
      <c r="M35" s="70"/>
    </row>
    <row r="36" spans="1:13" ht="48.75" thickBot="1">
      <c r="A36" s="71">
        <v>5</v>
      </c>
      <c r="B36" s="67" t="s">
        <v>118</v>
      </c>
      <c r="C36" s="68" t="s">
        <v>124</v>
      </c>
      <c r="D36" s="67" t="s">
        <v>118</v>
      </c>
      <c r="E36" s="90">
        <v>40299</v>
      </c>
      <c r="F36" s="90">
        <v>40663</v>
      </c>
      <c r="G36" s="74" t="s">
        <v>120</v>
      </c>
      <c r="H36" s="75"/>
      <c r="I36" s="97">
        <f t="shared" si="0"/>
        <v>11.966666666666667</v>
      </c>
      <c r="J36" s="119" t="s">
        <v>31</v>
      </c>
      <c r="K36" s="117"/>
      <c r="M36" s="70"/>
    </row>
    <row r="37" spans="1:13" ht="36.75" thickBot="1">
      <c r="A37" s="71">
        <v>6</v>
      </c>
      <c r="B37" s="67" t="s">
        <v>118</v>
      </c>
      <c r="C37" s="73" t="s">
        <v>125</v>
      </c>
      <c r="D37" s="67" t="s">
        <v>118</v>
      </c>
      <c r="E37" s="90">
        <v>40269</v>
      </c>
      <c r="F37" s="90">
        <v>40632</v>
      </c>
      <c r="G37" s="74" t="s">
        <v>120</v>
      </c>
      <c r="H37" s="75"/>
      <c r="I37" s="97">
        <f t="shared" si="0"/>
        <v>11.966666666666667</v>
      </c>
      <c r="J37" s="119" t="s">
        <v>31</v>
      </c>
      <c r="K37" s="117"/>
      <c r="M37" s="70"/>
    </row>
    <row r="38" spans="1:13" ht="13.5" thickBot="1">
      <c r="A38" s="76"/>
      <c r="B38" s="77"/>
      <c r="C38" s="78"/>
      <c r="D38" s="77"/>
      <c r="E38" s="90"/>
      <c r="F38" s="90"/>
      <c r="G38" s="79"/>
      <c r="H38" s="80"/>
      <c r="I38" s="97">
        <f t="shared" ref="I38" si="1">(DAYS360(E38,F38)/30)</f>
        <v>0</v>
      </c>
      <c r="J38" s="119"/>
      <c r="K38" s="118"/>
      <c r="M38" s="70"/>
    </row>
    <row r="39" spans="1:13" ht="27" customHeight="1" thickBot="1">
      <c r="A39" s="81"/>
      <c r="B39" s="58"/>
      <c r="C39" s="58"/>
      <c r="D39" s="58"/>
      <c r="E39" s="60"/>
      <c r="F39" s="137"/>
      <c r="G39" s="138"/>
      <c r="H39" s="259" t="s">
        <v>48</v>
      </c>
      <c r="I39" s="260"/>
      <c r="J39" s="111">
        <v>6</v>
      </c>
    </row>
    <row r="40" spans="1:13" ht="13.5" thickBot="1">
      <c r="A40" s="82"/>
    </row>
    <row r="41" spans="1:13" ht="20.25" customHeight="1" thickBot="1">
      <c r="A41" s="82"/>
      <c r="B41" s="96" t="s">
        <v>41</v>
      </c>
      <c r="C41" s="92"/>
      <c r="D41" s="95" t="s">
        <v>50</v>
      </c>
      <c r="E41" s="95" t="s">
        <v>45</v>
      </c>
    </row>
    <row r="42" spans="1:13" ht="20.25" customHeight="1">
      <c r="A42" s="82"/>
      <c r="B42" s="147" t="s">
        <v>55</v>
      </c>
      <c r="C42" s="93"/>
      <c r="D42" s="109" t="s">
        <v>117</v>
      </c>
      <c r="E42" s="275" t="s">
        <v>117</v>
      </c>
    </row>
    <row r="43" spans="1:13" ht="21" customHeight="1">
      <c r="A43" s="82"/>
      <c r="B43" s="147" t="s">
        <v>42</v>
      </c>
      <c r="C43" s="93"/>
      <c r="D43" s="109">
        <f>+J26</f>
        <v>0</v>
      </c>
      <c r="E43" s="276"/>
    </row>
    <row r="44" spans="1:13" ht="20.25" customHeight="1" thickBot="1">
      <c r="A44" s="82"/>
      <c r="B44" s="148" t="s">
        <v>43</v>
      </c>
      <c r="C44" s="94"/>
      <c r="D44" s="110">
        <v>7</v>
      </c>
      <c r="E44" s="276"/>
    </row>
    <row r="45" spans="1:13" ht="24" customHeight="1" thickBot="1">
      <c r="B45" s="273" t="s">
        <v>51</v>
      </c>
      <c r="C45" s="274"/>
      <c r="D45" s="112">
        <f>SUM(D42:D44)</f>
        <v>7</v>
      </c>
      <c r="E45" s="277"/>
    </row>
    <row r="46" spans="1:13" ht="21.75" customHeight="1" thickBot="1">
      <c r="D46" s="113" t="s">
        <v>117</v>
      </c>
    </row>
    <row r="47" spans="1:13">
      <c r="D47" s="84"/>
    </row>
    <row r="48" spans="1:13">
      <c r="D48" s="84"/>
      <c r="F48" s="98"/>
    </row>
    <row r="49" spans="1:14">
      <c r="D49" s="84"/>
    </row>
    <row r="50" spans="1:14">
      <c r="L50" s="87"/>
      <c r="M50" s="87"/>
      <c r="N50" s="87"/>
    </row>
    <row r="51" spans="1:14" ht="51.75" customHeight="1">
      <c r="A51" s="5"/>
      <c r="B51" s="5"/>
      <c r="C51" s="5"/>
      <c r="D51" s="5"/>
      <c r="E51" s="5"/>
      <c r="F51" s="5"/>
      <c r="G51" s="5"/>
      <c r="L51" s="87"/>
      <c r="M51" s="87"/>
      <c r="N51" s="87"/>
    </row>
    <row r="52" spans="1:14">
      <c r="M52" s="87"/>
      <c r="N52" s="87"/>
    </row>
  </sheetData>
  <mergeCells count="36">
    <mergeCell ref="K30:K31"/>
    <mergeCell ref="H39:I39"/>
    <mergeCell ref="E42:E45"/>
    <mergeCell ref="B45:C45"/>
    <mergeCell ref="A29:J29"/>
    <mergeCell ref="A30:A31"/>
    <mergeCell ref="B30:B31"/>
    <mergeCell ref="C30:C31"/>
    <mergeCell ref="D30:D31"/>
    <mergeCell ref="E30:F30"/>
    <mergeCell ref="G30:G31"/>
    <mergeCell ref="H30:H31"/>
    <mergeCell ref="I22:I23"/>
    <mergeCell ref="J22:J23"/>
    <mergeCell ref="K22:K23"/>
    <mergeCell ref="H25:I25"/>
    <mergeCell ref="H26:I26"/>
    <mergeCell ref="J26:K26"/>
    <mergeCell ref="A16:F17"/>
    <mergeCell ref="G16:G17"/>
    <mergeCell ref="H16:H17"/>
    <mergeCell ref="A19:K20"/>
    <mergeCell ref="A21:H21"/>
    <mergeCell ref="I21:J21"/>
    <mergeCell ref="A22:A23"/>
    <mergeCell ref="B22:B23"/>
    <mergeCell ref="C22:C23"/>
    <mergeCell ref="D22:D23"/>
    <mergeCell ref="H22:H23"/>
    <mergeCell ref="A3:K4"/>
    <mergeCell ref="G5:G7"/>
    <mergeCell ref="G9:G11"/>
    <mergeCell ref="H9:H12"/>
    <mergeCell ref="I9:I12"/>
    <mergeCell ref="G12:G14"/>
    <mergeCell ref="H13:H14"/>
  </mergeCells>
  <conditionalFormatting sqref="A50:S123 L41:L49 F39:F49 E46:E49 E39:E41 G40:K49 H39 J39 B30:J30 K32:K38 E31:F38 G32:H38 K27:K29 J25:K25 J26:J28 G27:I28 A16 G8 A19:A30 A3 A18:I18 G15:G16 K5:K15 J16:L18 H5:J8 A5:F15 G22:G24 B22:F28 L21:L29 I22:K22 K21 M1:S49 A1:K2 L1:L15 I13:I17 H13 H15:H17 I21 I33:I38 A32:D49">
    <cfRule type="cellIs" dxfId="32" priority="11" stopIfTrue="1" operator="equal">
      <formula>"No cumple"</formula>
    </cfRule>
  </conditionalFormatting>
  <conditionalFormatting sqref="D46">
    <cfRule type="containsText" dxfId="31" priority="10" stopIfTrue="1" operator="containsText" text="RECHAZO">
      <formula>NOT(ISERROR(SEARCH("RECHAZO",D46)))</formula>
    </cfRule>
  </conditionalFormatting>
  <conditionalFormatting sqref="G24">
    <cfRule type="cellIs" dxfId="30" priority="9" stopIfTrue="1" operator="lessThan">
      <formula>10</formula>
    </cfRule>
  </conditionalFormatting>
  <conditionalFormatting sqref="G24">
    <cfRule type="cellIs" dxfId="29" priority="8" stopIfTrue="1" operator="lessThan">
      <formula>10</formula>
    </cfRule>
  </conditionalFormatting>
  <conditionalFormatting sqref="I32">
    <cfRule type="cellIs" dxfId="28" priority="4" stopIfTrue="1" operator="equal">
      <formula>"No cumple"</formula>
    </cfRule>
  </conditionalFormatting>
  <conditionalFormatting sqref="I33">
    <cfRule type="cellIs" dxfId="26" priority="3" stopIfTrue="1" operator="equal">
      <formula>"No cumple"</formula>
    </cfRule>
  </conditionalFormatting>
  <conditionalFormatting sqref="I34">
    <cfRule type="cellIs" dxfId="20" priority="2" stopIfTrue="1" operator="equal">
      <formula>"No cumple"</formula>
    </cfRule>
  </conditionalFormatting>
  <conditionalFormatting sqref="I35">
    <cfRule type="cellIs" dxfId="14" priority="1" stopIfTrue="1" operator="equal">
      <formula>"No cumple"</formula>
    </cfRule>
  </conditionalFormatting>
  <dataValidations count="4">
    <dataValidation type="list" allowBlank="1" showInputMessage="1" showErrorMessage="1" sqref="G8 G15 H24:I24">
      <formula1>VALE</formula1>
    </dataValidation>
    <dataValidation type="list" allowBlank="1" showInputMessage="1" showErrorMessage="1" sqref="H15">
      <formula1>POSGRADO</formula1>
    </dataValidation>
    <dataValidation type="list" showDropDown="1" sqref="G12:G14">
      <formula1>VALE</formula1>
    </dataValidation>
    <dataValidation type="list" showDropDown="1" sqref="H13">
      <formula1>POSGRADO</formula1>
    </dataValidation>
  </dataValidations>
  <pageMargins left="0.7" right="0.7" top="0.75" bottom="0.75" header="0.3" footer="0.3"/>
  <pageSetup paperSize="9" scale="2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A1:S43"/>
  <sheetViews>
    <sheetView tabSelected="1" view="pageBreakPreview" topLeftCell="A22" zoomScale="80" zoomScaleNormal="90" zoomScaleSheetLayoutView="80" workbookViewId="0">
      <selection activeCell="J24" sqref="J24"/>
    </sheetView>
  </sheetViews>
  <sheetFormatPr baseColWidth="10" defaultColWidth="11.42578125" defaultRowHeight="12.75"/>
  <cols>
    <col min="2" max="2" width="39" customWidth="1"/>
    <col min="3" max="3" width="35.28515625" customWidth="1"/>
    <col min="4" max="4" width="32.5703125" customWidth="1"/>
    <col min="5" max="5" width="17" customWidth="1"/>
    <col min="6" max="6" width="16.42578125" customWidth="1"/>
    <col min="7" max="7" width="19.42578125" customWidth="1"/>
    <col min="8" max="8" width="78.7109375" customWidth="1"/>
    <col min="9" max="9" width="16.7109375" customWidth="1"/>
    <col min="10" max="10" width="19" customWidth="1"/>
    <col min="11" max="11" width="21.140625" bestFit="1" customWidth="1"/>
    <col min="12" max="12" width="21.42578125" customWidth="1"/>
  </cols>
  <sheetData>
    <row r="1" spans="1:19" ht="13.5" thickBot="1">
      <c r="B1" s="2"/>
      <c r="D1" s="2"/>
      <c r="E1" s="3"/>
      <c r="F1" s="3"/>
      <c r="G1" s="3"/>
      <c r="H1" s="4"/>
      <c r="I1" s="4"/>
      <c r="J1" s="7"/>
      <c r="K1" s="8"/>
      <c r="L1" s="7"/>
      <c r="M1" s="7"/>
      <c r="N1" s="7"/>
      <c r="O1" s="7"/>
    </row>
    <row r="2" spans="1:19" ht="21" thickBot="1">
      <c r="A2" s="88" t="s">
        <v>77</v>
      </c>
      <c r="B2" s="11"/>
      <c r="C2" s="115" t="s">
        <v>126</v>
      </c>
      <c r="D2" s="12"/>
      <c r="E2" s="13"/>
      <c r="F2" s="14"/>
      <c r="G2" s="15"/>
      <c r="H2" s="4"/>
      <c r="I2" s="4"/>
      <c r="J2" s="16"/>
      <c r="K2" s="17"/>
      <c r="L2" s="16"/>
      <c r="M2" s="18"/>
      <c r="N2" s="7"/>
      <c r="O2" s="7"/>
    </row>
    <row r="3" spans="1:19">
      <c r="A3" s="224" t="s">
        <v>46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16"/>
      <c r="M3" s="16"/>
      <c r="N3" s="7"/>
      <c r="O3" s="7"/>
    </row>
    <row r="4" spans="1:19" ht="13.5" thickBot="1">
      <c r="A4" s="22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16"/>
      <c r="M4" s="16"/>
      <c r="N4" s="7"/>
      <c r="O4" s="7"/>
    </row>
    <row r="5" spans="1:19">
      <c r="A5" s="19" t="s">
        <v>1</v>
      </c>
      <c r="B5" s="20"/>
      <c r="C5" s="20"/>
      <c r="D5" s="20"/>
      <c r="E5" s="21"/>
      <c r="F5" s="21"/>
      <c r="G5" s="225" t="s">
        <v>2</v>
      </c>
    </row>
    <row r="6" spans="1:19">
      <c r="A6" s="120" t="s">
        <v>3</v>
      </c>
      <c r="B6" s="120" t="s">
        <v>4</v>
      </c>
      <c r="C6" s="120" t="s">
        <v>5</v>
      </c>
      <c r="D6" s="120" t="s">
        <v>6</v>
      </c>
      <c r="E6" s="25" t="s">
        <v>7</v>
      </c>
      <c r="F6" s="32"/>
      <c r="G6" s="226"/>
    </row>
    <row r="7" spans="1:19" ht="13.5" thickBot="1">
      <c r="A7" s="120" t="s">
        <v>8</v>
      </c>
      <c r="B7" s="120" t="s">
        <v>9</v>
      </c>
      <c r="C7" s="120" t="s">
        <v>10</v>
      </c>
      <c r="D7" s="120" t="s">
        <v>11</v>
      </c>
      <c r="E7" s="120" t="s">
        <v>12</v>
      </c>
      <c r="F7" s="37" t="s">
        <v>13</v>
      </c>
      <c r="G7" s="227"/>
    </row>
    <row r="8" spans="1:19" ht="24" customHeight="1" thickBot="1">
      <c r="A8" s="27">
        <v>1</v>
      </c>
      <c r="B8" s="160" t="s">
        <v>127</v>
      </c>
      <c r="C8" s="161" t="s">
        <v>128</v>
      </c>
      <c r="D8" s="28">
        <v>32051</v>
      </c>
      <c r="E8" s="29">
        <v>8849</v>
      </c>
      <c r="F8" s="30">
        <v>32121</v>
      </c>
      <c r="G8" s="132" t="s">
        <v>31</v>
      </c>
      <c r="H8" s="31"/>
      <c r="I8" s="31"/>
      <c r="L8" s="31"/>
      <c r="M8" s="31"/>
      <c r="N8" s="31"/>
      <c r="O8" s="31"/>
      <c r="P8" s="31"/>
      <c r="Q8" s="31"/>
      <c r="R8" s="31"/>
      <c r="S8" s="31"/>
    </row>
    <row r="9" spans="1:19" ht="12.75" customHeight="1">
      <c r="A9" s="19" t="s">
        <v>14</v>
      </c>
      <c r="B9" s="20"/>
      <c r="C9" s="20"/>
      <c r="D9" s="20"/>
      <c r="E9" s="21"/>
      <c r="F9" s="21"/>
      <c r="G9" s="225" t="s">
        <v>2</v>
      </c>
      <c r="H9" s="250" t="s">
        <v>55</v>
      </c>
      <c r="I9" s="253" t="s">
        <v>54</v>
      </c>
    </row>
    <row r="10" spans="1:19">
      <c r="A10" s="22" t="s">
        <v>3</v>
      </c>
      <c r="B10" s="23" t="s">
        <v>4</v>
      </c>
      <c r="C10" s="24" t="s">
        <v>15</v>
      </c>
      <c r="D10" s="24" t="s">
        <v>6</v>
      </c>
      <c r="E10" s="25" t="s">
        <v>16</v>
      </c>
      <c r="F10" s="32"/>
      <c r="G10" s="226"/>
      <c r="H10" s="251"/>
      <c r="I10" s="254"/>
    </row>
    <row r="11" spans="1:19" ht="13.5" thickBot="1">
      <c r="A11" s="33" t="s">
        <v>8</v>
      </c>
      <c r="B11" s="34" t="s">
        <v>9</v>
      </c>
      <c r="C11" s="35" t="s">
        <v>17</v>
      </c>
      <c r="D11" s="120" t="s">
        <v>11</v>
      </c>
      <c r="E11" s="36" t="s">
        <v>18</v>
      </c>
      <c r="F11" s="37" t="s">
        <v>19</v>
      </c>
      <c r="G11" s="226"/>
      <c r="H11" s="251"/>
      <c r="I11" s="254"/>
    </row>
    <row r="12" spans="1:19" ht="20.25" customHeight="1">
      <c r="A12" s="154">
        <v>1</v>
      </c>
      <c r="B12" s="154" t="s">
        <v>129</v>
      </c>
      <c r="C12" s="154" t="s">
        <v>130</v>
      </c>
      <c r="D12" s="40">
        <v>32264</v>
      </c>
      <c r="E12" s="26"/>
      <c r="F12" s="23"/>
      <c r="G12" s="133" t="s">
        <v>31</v>
      </c>
      <c r="H12" s="252"/>
      <c r="I12" s="255"/>
      <c r="J12" s="100"/>
    </row>
    <row r="13" spans="1:19">
      <c r="A13" s="128"/>
      <c r="B13" s="128"/>
      <c r="C13" s="128"/>
      <c r="D13" s="128"/>
      <c r="E13" s="129"/>
      <c r="F13" s="130"/>
      <c r="G13" s="131"/>
      <c r="H13" s="131"/>
      <c r="I13" s="131"/>
    </row>
    <row r="14" spans="1:19">
      <c r="A14" s="38">
        <v>2</v>
      </c>
      <c r="B14" s="164" t="s">
        <v>131</v>
      </c>
      <c r="C14" s="223" t="s">
        <v>132</v>
      </c>
      <c r="D14" s="40">
        <v>35855</v>
      </c>
      <c r="E14" s="41"/>
      <c r="F14" s="39"/>
      <c r="G14" s="122" t="s">
        <v>31</v>
      </c>
      <c r="H14" s="122">
        <v>2</v>
      </c>
      <c r="I14" s="122"/>
    </row>
    <row r="15" spans="1:19" ht="20.25" customHeight="1" thickBot="1">
      <c r="A15" s="42"/>
      <c r="B15" s="43"/>
      <c r="C15" s="43"/>
      <c r="D15" s="43"/>
      <c r="E15" s="43"/>
      <c r="F15" s="44"/>
      <c r="G15" s="123"/>
      <c r="H15" s="123"/>
      <c r="I15" s="123"/>
    </row>
    <row r="16" spans="1:19" ht="12.75" customHeight="1">
      <c r="A16" s="237" t="s">
        <v>75</v>
      </c>
      <c r="B16" s="238"/>
      <c r="C16" s="238"/>
      <c r="D16" s="238"/>
      <c r="E16" s="238"/>
      <c r="F16" s="239"/>
      <c r="G16" s="243" t="str">
        <f>IF(AND(G8="SI",G12="SI"),"Cumple", "No Cumple")</f>
        <v>Cumple</v>
      </c>
      <c r="H16" s="248">
        <f>SUM(H14:H15)</f>
        <v>2</v>
      </c>
    </row>
    <row r="17" spans="1:19" ht="27" customHeight="1" thickBot="1">
      <c r="A17" s="240"/>
      <c r="B17" s="241"/>
      <c r="C17" s="241"/>
      <c r="D17" s="241"/>
      <c r="E17" s="241"/>
      <c r="F17" s="242"/>
      <c r="G17" s="244"/>
      <c r="H17" s="249"/>
    </row>
    <row r="18" spans="1:19" ht="25.5" customHeight="1" thickBot="1">
      <c r="A18" s="96" t="s">
        <v>20</v>
      </c>
      <c r="B18" s="124"/>
      <c r="C18" s="124"/>
      <c r="D18" s="125" t="s">
        <v>21</v>
      </c>
      <c r="E18" s="126">
        <v>40764</v>
      </c>
      <c r="F18" s="99">
        <f>ROUND((DAYS360(F8,E18)/30),0)</f>
        <v>284</v>
      </c>
      <c r="G18" s="127" t="str">
        <f>IF(OR(F18&gt;=96),"Cumple", "No Cumple")</f>
        <v>Cumple</v>
      </c>
      <c r="J18" s="45"/>
      <c r="K18" s="45"/>
      <c r="L18" s="45"/>
      <c r="M18" s="45"/>
      <c r="N18" s="45"/>
      <c r="O18" s="45"/>
      <c r="P18" s="45"/>
      <c r="Q18" s="45"/>
      <c r="R18" s="45"/>
      <c r="S18" s="45"/>
    </row>
    <row r="19" spans="1:19" ht="27.75" customHeight="1">
      <c r="A19" s="256" t="s">
        <v>49</v>
      </c>
      <c r="B19" s="256"/>
      <c r="C19" s="256"/>
      <c r="D19" s="256"/>
      <c r="E19" s="256"/>
      <c r="F19" s="256"/>
      <c r="G19" s="256"/>
      <c r="H19" s="256"/>
      <c r="I19" s="256"/>
      <c r="J19" s="256"/>
      <c r="K19" s="256"/>
      <c r="L19" s="114"/>
      <c r="M19" s="46"/>
      <c r="N19" s="46"/>
      <c r="O19" s="46"/>
      <c r="P19" s="46"/>
      <c r="Q19" s="46"/>
      <c r="R19" s="46"/>
      <c r="S19" s="46"/>
    </row>
    <row r="20" spans="1:19" ht="27.75" customHeight="1" thickBot="1">
      <c r="A20" s="256"/>
      <c r="B20" s="256"/>
      <c r="C20" s="256"/>
      <c r="D20" s="256"/>
      <c r="E20" s="256"/>
      <c r="F20" s="256"/>
      <c r="G20" s="256"/>
      <c r="H20" s="256"/>
      <c r="I20" s="256"/>
      <c r="J20" s="256"/>
      <c r="K20" s="256"/>
      <c r="L20" s="114"/>
      <c r="M20" s="46"/>
      <c r="N20" s="46"/>
      <c r="O20" s="46"/>
      <c r="P20" s="46"/>
      <c r="Q20" s="46"/>
      <c r="R20" s="46"/>
      <c r="S20" s="46"/>
    </row>
    <row r="21" spans="1:19" ht="24" customHeight="1" thickBot="1">
      <c r="A21" s="245" t="s">
        <v>47</v>
      </c>
      <c r="B21" s="246"/>
      <c r="C21" s="246"/>
      <c r="D21" s="246"/>
      <c r="E21" s="246"/>
      <c r="F21" s="246"/>
      <c r="G21" s="246"/>
      <c r="H21" s="247"/>
      <c r="I21" s="134"/>
    </row>
    <row r="22" spans="1:19" ht="12.75" customHeight="1">
      <c r="A22" s="261" t="s">
        <v>22</v>
      </c>
      <c r="B22" s="228" t="s">
        <v>23</v>
      </c>
      <c r="C22" s="263" t="s">
        <v>24</v>
      </c>
      <c r="D22" s="228" t="s">
        <v>25</v>
      </c>
      <c r="E22" s="47" t="s">
        <v>26</v>
      </c>
      <c r="F22" s="48"/>
      <c r="G22" s="49"/>
      <c r="H22" s="250" t="s">
        <v>59</v>
      </c>
      <c r="I22" s="230" t="s">
        <v>56</v>
      </c>
      <c r="J22" s="257" t="s">
        <v>79</v>
      </c>
      <c r="K22" s="278" t="s">
        <v>57</v>
      </c>
      <c r="L22" s="288" t="s">
        <v>54</v>
      </c>
      <c r="M22" s="31"/>
      <c r="N22" s="31"/>
      <c r="O22" s="31"/>
      <c r="P22" s="31"/>
      <c r="Q22" s="31"/>
      <c r="R22" s="31"/>
      <c r="S22" s="31"/>
    </row>
    <row r="23" spans="1:19" ht="49.5" customHeight="1" thickBot="1">
      <c r="A23" s="262"/>
      <c r="B23" s="229"/>
      <c r="C23" s="264"/>
      <c r="D23" s="229"/>
      <c r="E23" s="50" t="s">
        <v>28</v>
      </c>
      <c r="F23" s="89" t="s">
        <v>29</v>
      </c>
      <c r="G23" s="51" t="s">
        <v>30</v>
      </c>
      <c r="H23" s="251"/>
      <c r="I23" s="231"/>
      <c r="J23" s="258"/>
      <c r="K23" s="279"/>
      <c r="L23" s="288"/>
    </row>
    <row r="24" spans="1:19" ht="24" customHeight="1" thickBot="1">
      <c r="A24" s="196">
        <v>1</v>
      </c>
      <c r="B24" s="308" t="s">
        <v>133</v>
      </c>
      <c r="C24" s="308" t="s">
        <v>134</v>
      </c>
      <c r="D24" s="197"/>
      <c r="E24" s="171">
        <v>29913</v>
      </c>
      <c r="F24" s="171">
        <v>33542</v>
      </c>
      <c r="G24" s="140">
        <f>(DAYS360(E24,F24)/30)</f>
        <v>119.26666666666667</v>
      </c>
      <c r="H24" s="189" t="s">
        <v>31</v>
      </c>
      <c r="I24" s="141" t="s">
        <v>32</v>
      </c>
      <c r="J24" s="139">
        <f>+IF(H24="NO","NO VÁLIDA",IF(G24=0,"",IF(G24&lt;10,"NO VÁLIDA",IF(I24="NO",INT((G24/12)),0))))</f>
        <v>9</v>
      </c>
      <c r="K24" s="121"/>
      <c r="L24" s="191"/>
      <c r="M24" s="55"/>
      <c r="N24" s="55"/>
    </row>
    <row r="25" spans="1:19" ht="21" customHeight="1" thickBot="1">
      <c r="A25" s="52"/>
      <c r="B25" s="53"/>
      <c r="C25" s="53"/>
      <c r="D25" s="54"/>
      <c r="E25" s="90"/>
      <c r="F25" s="90"/>
      <c r="G25" s="140">
        <f t="shared" ref="G25" si="0">(DAYS360(E25,F25)/30)</f>
        <v>0</v>
      </c>
      <c r="H25" s="146"/>
      <c r="I25" s="141"/>
      <c r="J25" s="139" t="str">
        <f t="shared" ref="J24:J25" si="1">+IF(H25="NO","NO VÁLIDA",IF(G25=0,"",IF(G25&lt;10,"NO VÁLIDA",IF(I25="NO",INT((G25/18)),0))))</f>
        <v/>
      </c>
      <c r="K25" s="121" t="str">
        <f t="shared" ref="K25" si="2">+IF(G25=0,"",IF(OR(G25&lt;8,H25="NO"),"NO VÁLIDA",IF(I25="NO",0,IF(G25&gt;=8,1,0))))</f>
        <v/>
      </c>
    </row>
    <row r="26" spans="1:19" ht="27.75" customHeight="1" thickBot="1">
      <c r="A26" s="56"/>
      <c r="B26" s="57"/>
      <c r="C26" s="58"/>
      <c r="D26" s="59"/>
      <c r="E26" s="137"/>
      <c r="F26" s="142"/>
      <c r="G26" s="143"/>
      <c r="H26" s="259" t="s">
        <v>48</v>
      </c>
      <c r="I26" s="260"/>
      <c r="J26" s="113">
        <f>SUM(J24:J25)</f>
        <v>9</v>
      </c>
      <c r="K26" s="113">
        <f>SUM(K24:K25)</f>
        <v>0</v>
      </c>
      <c r="L26" s="45"/>
      <c r="M26" s="45"/>
      <c r="N26" s="45"/>
      <c r="O26" s="45"/>
      <c r="P26" s="45"/>
      <c r="Q26" s="45"/>
      <c r="R26" s="45"/>
      <c r="S26" s="45"/>
    </row>
    <row r="27" spans="1:19" ht="27.75" customHeight="1" thickBot="1">
      <c r="A27" s="85"/>
      <c r="B27" s="62"/>
      <c r="C27" s="62"/>
      <c r="D27" s="62"/>
      <c r="E27" s="86"/>
      <c r="F27" s="86"/>
      <c r="H27" s="259" t="s">
        <v>58</v>
      </c>
      <c r="I27" s="260"/>
      <c r="J27" s="235">
        <f>+J26+K26</f>
        <v>9</v>
      </c>
      <c r="K27" s="236"/>
      <c r="L27" s="45"/>
      <c r="M27" s="45"/>
      <c r="N27" s="45"/>
      <c r="O27" s="45"/>
      <c r="P27" s="45"/>
      <c r="Q27" s="45"/>
      <c r="R27" s="45"/>
      <c r="S27" s="45"/>
    </row>
    <row r="28" spans="1:19">
      <c r="A28" s="85"/>
      <c r="B28" s="62"/>
      <c r="C28" s="62"/>
      <c r="D28" s="62"/>
      <c r="E28" s="86"/>
      <c r="F28" s="86"/>
      <c r="G28" s="29"/>
      <c r="J28" s="45"/>
      <c r="K28" s="45"/>
      <c r="L28" s="45"/>
      <c r="M28" s="45"/>
      <c r="N28" s="45"/>
      <c r="O28" s="45"/>
      <c r="P28" s="45"/>
      <c r="Q28" s="45"/>
      <c r="R28" s="45"/>
      <c r="S28" s="45"/>
    </row>
    <row r="29" spans="1:19" ht="13.5" thickBot="1"/>
    <row r="30" spans="1:19" ht="30.75" customHeight="1" thickBot="1">
      <c r="A30" s="232" t="s">
        <v>33</v>
      </c>
      <c r="B30" s="233"/>
      <c r="C30" s="233"/>
      <c r="D30" s="233"/>
      <c r="E30" s="233"/>
      <c r="F30" s="233"/>
      <c r="G30" s="233"/>
      <c r="H30" s="233"/>
      <c r="I30" s="233"/>
      <c r="J30" s="234"/>
      <c r="K30" s="61"/>
      <c r="L30" s="62"/>
      <c r="M30" s="45"/>
      <c r="N30" s="45"/>
      <c r="O30" s="45"/>
      <c r="P30" s="45"/>
      <c r="Q30" s="45"/>
      <c r="R30" s="45"/>
      <c r="S30" s="45"/>
    </row>
    <row r="31" spans="1:19" ht="33.75" customHeight="1">
      <c r="A31" s="265" t="s">
        <v>22</v>
      </c>
      <c r="B31" s="267" t="s">
        <v>34</v>
      </c>
      <c r="C31" s="267" t="s">
        <v>35</v>
      </c>
      <c r="D31" s="269" t="s">
        <v>36</v>
      </c>
      <c r="E31" s="271" t="s">
        <v>37</v>
      </c>
      <c r="F31" s="272"/>
      <c r="G31" s="282" t="s">
        <v>24</v>
      </c>
      <c r="H31" s="280" t="s">
        <v>38</v>
      </c>
      <c r="I31" s="135" t="s">
        <v>30</v>
      </c>
      <c r="J31" s="135" t="s">
        <v>27</v>
      </c>
      <c r="K31" s="253" t="s">
        <v>54</v>
      </c>
      <c r="M31" s="63"/>
      <c r="N31" s="63"/>
      <c r="O31" s="63"/>
      <c r="P31" s="63"/>
      <c r="Q31" s="63"/>
      <c r="R31" s="63"/>
      <c r="S31" s="63"/>
    </row>
    <row r="32" spans="1:19" ht="34.5" customHeight="1" thickBot="1">
      <c r="A32" s="266"/>
      <c r="B32" s="268"/>
      <c r="C32" s="268"/>
      <c r="D32" s="270"/>
      <c r="E32" s="64" t="s">
        <v>39</v>
      </c>
      <c r="F32" s="65" t="s">
        <v>40</v>
      </c>
      <c r="G32" s="283"/>
      <c r="H32" s="281"/>
      <c r="I32" s="136"/>
      <c r="J32" s="136"/>
      <c r="K32" s="254"/>
      <c r="M32" s="63"/>
      <c r="N32" s="63"/>
      <c r="O32" s="63"/>
      <c r="P32" s="63"/>
      <c r="Q32" s="63"/>
      <c r="R32" s="63"/>
      <c r="S32" s="63"/>
    </row>
    <row r="33" spans="1:13" ht="60.75" thickBot="1">
      <c r="A33" s="71">
        <v>1</v>
      </c>
      <c r="B33" s="72" t="s">
        <v>135</v>
      </c>
      <c r="C33" s="73" t="s">
        <v>136</v>
      </c>
      <c r="D33" s="72" t="s">
        <v>135</v>
      </c>
      <c r="E33" s="90">
        <v>37637</v>
      </c>
      <c r="F33" s="90">
        <v>38200</v>
      </c>
      <c r="G33" s="74" t="s">
        <v>137</v>
      </c>
      <c r="H33" s="91"/>
      <c r="I33" s="97">
        <f t="shared" ref="I33:I35" si="3">(DAYS360(E33,F33)/30)</f>
        <v>18.5</v>
      </c>
      <c r="J33" s="119" t="str">
        <f>+IF(I33&lt;8,"NO","SI")</f>
        <v>SI</v>
      </c>
      <c r="K33" s="116"/>
      <c r="M33" s="70"/>
    </row>
    <row r="34" spans="1:13" ht="60.75" thickBot="1">
      <c r="A34" s="71">
        <v>2</v>
      </c>
      <c r="B34" s="72" t="s">
        <v>135</v>
      </c>
      <c r="C34" s="73" t="s">
        <v>138</v>
      </c>
      <c r="D34" s="72" t="s">
        <v>135</v>
      </c>
      <c r="E34" s="90">
        <v>38291</v>
      </c>
      <c r="F34" s="90">
        <v>39356</v>
      </c>
      <c r="G34" s="74" t="s">
        <v>137</v>
      </c>
      <c r="H34" s="75"/>
      <c r="I34" s="97">
        <f t="shared" si="3"/>
        <v>35.033333333333331</v>
      </c>
      <c r="J34" s="119" t="str">
        <f t="shared" ref="J34:J35" si="4">+IF(I34&lt;8,"NO","SI")</f>
        <v>SI</v>
      </c>
      <c r="K34" s="117"/>
      <c r="L34" s="192"/>
      <c r="M34" s="70"/>
    </row>
    <row r="35" spans="1:13" ht="13.5" thickBot="1">
      <c r="A35" s="76"/>
      <c r="B35" s="77"/>
      <c r="C35" s="78"/>
      <c r="D35" s="77"/>
      <c r="E35" s="90"/>
      <c r="F35" s="90"/>
      <c r="G35" s="79"/>
      <c r="H35" s="80"/>
      <c r="I35" s="97">
        <f t="shared" si="3"/>
        <v>0</v>
      </c>
      <c r="J35" s="119" t="str">
        <f t="shared" si="4"/>
        <v>NO</v>
      </c>
      <c r="K35" s="118"/>
      <c r="M35" s="70"/>
    </row>
    <row r="36" spans="1:13" ht="27" customHeight="1" thickBot="1">
      <c r="A36" s="81"/>
      <c r="B36" s="58"/>
      <c r="C36" s="58"/>
      <c r="D36" s="58"/>
      <c r="E36" s="60"/>
      <c r="F36" s="137"/>
      <c r="G36" s="138"/>
      <c r="H36" s="259" t="s">
        <v>48</v>
      </c>
      <c r="I36" s="260"/>
      <c r="J36" s="111">
        <f>COUNTIF(J33:J35,"SI")</f>
        <v>2</v>
      </c>
    </row>
    <row r="37" spans="1:13" ht="13.5" thickBot="1">
      <c r="A37" s="82"/>
    </row>
    <row r="38" spans="1:13" ht="20.25" customHeight="1" thickBot="1">
      <c r="A38" s="82"/>
      <c r="B38" s="96" t="s">
        <v>41</v>
      </c>
      <c r="C38" s="92"/>
      <c r="D38" s="95" t="s">
        <v>50</v>
      </c>
      <c r="E38" s="95" t="s">
        <v>45</v>
      </c>
    </row>
    <row r="39" spans="1:13" ht="20.25" customHeight="1">
      <c r="A39" s="82"/>
      <c r="B39" s="147" t="s">
        <v>55</v>
      </c>
      <c r="C39" s="93"/>
      <c r="D39" s="109">
        <f>+H16</f>
        <v>2</v>
      </c>
      <c r="E39" s="275">
        <f>+IF(D43="RECHAZO","RECHAZO",VLOOKUP(D42,Hoja3!B19:C21,2))</f>
        <v>120</v>
      </c>
    </row>
    <row r="40" spans="1:13" ht="21" customHeight="1">
      <c r="A40" s="82"/>
      <c r="B40" s="147" t="s">
        <v>42</v>
      </c>
      <c r="C40" s="93"/>
      <c r="D40" s="109">
        <f>+J27</f>
        <v>9</v>
      </c>
      <c r="E40" s="276"/>
    </row>
    <row r="41" spans="1:13" ht="20.25" customHeight="1" thickBot="1">
      <c r="A41" s="82"/>
      <c r="B41" s="148" t="s">
        <v>43</v>
      </c>
      <c r="C41" s="94"/>
      <c r="D41" s="110">
        <f>+J36</f>
        <v>2</v>
      </c>
      <c r="E41" s="276"/>
    </row>
    <row r="42" spans="1:13" ht="24" customHeight="1" thickBot="1">
      <c r="B42" s="273" t="s">
        <v>51</v>
      </c>
      <c r="C42" s="274"/>
      <c r="D42" s="112">
        <f>SUM(D39:D41)</f>
        <v>13</v>
      </c>
      <c r="E42" s="277"/>
    </row>
    <row r="43" spans="1:13" ht="21.75" customHeight="1" thickBot="1">
      <c r="D43" s="113" t="str">
        <f>+IF(OR(G16="No Cumple",D42&lt;6),"RECHAZO","HÁBIL")</f>
        <v>HÁBIL</v>
      </c>
    </row>
  </sheetData>
  <mergeCells count="34">
    <mergeCell ref="L22:L23"/>
    <mergeCell ref="K31:K32"/>
    <mergeCell ref="H36:I36"/>
    <mergeCell ref="E39:E42"/>
    <mergeCell ref="B42:C42"/>
    <mergeCell ref="A30:J30"/>
    <mergeCell ref="A31:A32"/>
    <mergeCell ref="B31:B32"/>
    <mergeCell ref="C31:C32"/>
    <mergeCell ref="D31:D32"/>
    <mergeCell ref="E31:F31"/>
    <mergeCell ref="G31:G32"/>
    <mergeCell ref="H31:H32"/>
    <mergeCell ref="I22:I23"/>
    <mergeCell ref="J22:J23"/>
    <mergeCell ref="K22:K23"/>
    <mergeCell ref="H26:I26"/>
    <mergeCell ref="H27:I27"/>
    <mergeCell ref="J27:K27"/>
    <mergeCell ref="A16:F17"/>
    <mergeCell ref="G16:G17"/>
    <mergeCell ref="H16:H17"/>
    <mergeCell ref="A19:K20"/>
    <mergeCell ref="A21:H21"/>
    <mergeCell ref="A22:A23"/>
    <mergeCell ref="B22:B23"/>
    <mergeCell ref="C22:C23"/>
    <mergeCell ref="D22:D23"/>
    <mergeCell ref="H22:H23"/>
    <mergeCell ref="A3:K4"/>
    <mergeCell ref="G5:G7"/>
    <mergeCell ref="G9:G11"/>
    <mergeCell ref="H9:H12"/>
    <mergeCell ref="I9:I12"/>
  </mergeCells>
  <conditionalFormatting sqref="A44:S112 L38:L43 F36:F43 E43 E36:E38 G37:K43 H36 J36 K33:K35 B31:J31 A35:D43 G35:I35 E32:F35 A33:I34 K28:K30 J26:K26 J27 G28:J29 A16 G8 A14:G15 A19:A31 A3 A18:I18 G12:G13 G16 K5:K15 J16:L18 H5:J8 H13:I17 G22:G25 B22:F29 A5:F13 J21:K21 I22:K22 L21:L22 L24:L30 M1:S43 A1:K2 L1:L15">
    <cfRule type="cellIs" dxfId="3" priority="6" stopIfTrue="1" operator="equal">
      <formula>"No cumple"</formula>
    </cfRule>
  </conditionalFormatting>
  <conditionalFormatting sqref="D43">
    <cfRule type="containsText" dxfId="2" priority="5" stopIfTrue="1" operator="containsText" text="RECHAZO">
      <formula>NOT(ISERROR(SEARCH("RECHAZO",D43)))</formula>
    </cfRule>
  </conditionalFormatting>
  <conditionalFormatting sqref="G24:G25">
    <cfRule type="cellIs" dxfId="1" priority="4" stopIfTrue="1" operator="lessThan">
      <formula>10</formula>
    </cfRule>
  </conditionalFormatting>
  <conditionalFormatting sqref="G24:G25">
    <cfRule type="cellIs" dxfId="0" priority="3" stopIfTrue="1" operator="lessThan">
      <formula>10</formula>
    </cfRule>
  </conditionalFormatting>
  <dataValidations count="2">
    <dataValidation type="list" allowBlank="1" showInputMessage="1" showErrorMessage="1" sqref="G8 G12:G15 H24:I25">
      <formula1>VALE</formula1>
    </dataValidation>
    <dataValidation type="list" allowBlank="1" showInputMessage="1" showErrorMessage="1" sqref="H13:H15">
      <formula1>POSGRADO</formula1>
    </dataValidation>
  </dataValidations>
  <pageMargins left="0.7" right="0.7" top="0.75" bottom="0.75" header="0.3" footer="0.3"/>
  <pageSetup paperSize="9" scale="2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6"/>
  <dimension ref="A2:C21"/>
  <sheetViews>
    <sheetView view="pageBreakPreview" zoomScale="60" workbookViewId="0">
      <selection activeCell="A22" sqref="A22"/>
    </sheetView>
  </sheetViews>
  <sheetFormatPr baseColWidth="10" defaultRowHeight="12.75"/>
  <cols>
    <col min="1" max="1" width="23" bestFit="1" customWidth="1"/>
    <col min="2" max="2" width="25.28515625" customWidth="1"/>
    <col min="3" max="3" width="19" customWidth="1"/>
  </cols>
  <sheetData>
    <row r="2" spans="1:3">
      <c r="B2" s="100" t="s">
        <v>31</v>
      </c>
      <c r="C2">
        <v>0</v>
      </c>
    </row>
    <row r="3" spans="1:3">
      <c r="B3" s="100" t="s">
        <v>32</v>
      </c>
      <c r="C3">
        <v>1</v>
      </c>
    </row>
    <row r="4" spans="1:3">
      <c r="C4">
        <v>2</v>
      </c>
    </row>
    <row r="5" spans="1:3">
      <c r="C5">
        <v>3</v>
      </c>
    </row>
    <row r="9" spans="1:3" ht="13.5" thickBot="1"/>
    <row r="10" spans="1:3" ht="13.5" thickBot="1">
      <c r="A10" s="292" t="s">
        <v>52</v>
      </c>
      <c r="B10" s="293"/>
      <c r="C10" s="294"/>
    </row>
    <row r="11" spans="1:3" ht="13.5" thickBot="1">
      <c r="A11" s="103"/>
      <c r="B11" s="7"/>
      <c r="C11" s="83"/>
    </row>
    <row r="12" spans="1:3" ht="35.25" customHeight="1" thickBot="1">
      <c r="A12" s="106"/>
      <c r="B12" s="107" t="s">
        <v>53</v>
      </c>
      <c r="C12" s="108" t="s">
        <v>44</v>
      </c>
    </row>
    <row r="13" spans="1:3">
      <c r="A13" s="290" t="s">
        <v>0</v>
      </c>
      <c r="B13" s="101">
        <v>8</v>
      </c>
      <c r="C13" s="104">
        <v>90</v>
      </c>
    </row>
    <row r="14" spans="1:3">
      <c r="A14" s="290"/>
      <c r="B14" s="101">
        <v>9</v>
      </c>
      <c r="C14" s="104">
        <v>105</v>
      </c>
    </row>
    <row r="15" spans="1:3" ht="13.5" thickBot="1">
      <c r="A15" s="291"/>
      <c r="B15" s="102">
        <v>10</v>
      </c>
      <c r="C15" s="105">
        <v>140</v>
      </c>
    </row>
    <row r="16" spans="1:3">
      <c r="A16" s="289" t="s">
        <v>72</v>
      </c>
      <c r="B16" s="101">
        <v>6</v>
      </c>
      <c r="C16" s="104">
        <v>80</v>
      </c>
    </row>
    <row r="17" spans="1:3">
      <c r="A17" s="290"/>
      <c r="B17" s="101">
        <v>7</v>
      </c>
      <c r="C17" s="104">
        <v>95</v>
      </c>
    </row>
    <row r="18" spans="1:3" ht="13.5" thickBot="1">
      <c r="A18" s="291"/>
      <c r="B18" s="102">
        <v>8</v>
      </c>
      <c r="C18" s="105">
        <v>120</v>
      </c>
    </row>
    <row r="19" spans="1:3">
      <c r="A19" s="289" t="s">
        <v>73</v>
      </c>
      <c r="B19" s="101">
        <v>5</v>
      </c>
      <c r="C19" s="104">
        <v>80</v>
      </c>
    </row>
    <row r="20" spans="1:3">
      <c r="A20" s="290"/>
      <c r="B20" s="101">
        <v>6</v>
      </c>
      <c r="C20" s="104">
        <v>95</v>
      </c>
    </row>
    <row r="21" spans="1:3" ht="13.5" thickBot="1">
      <c r="A21" s="291"/>
      <c r="B21" s="102">
        <v>7</v>
      </c>
      <c r="C21" s="105">
        <v>120</v>
      </c>
    </row>
  </sheetData>
  <mergeCells count="4">
    <mergeCell ref="A16:A18"/>
    <mergeCell ref="A19:A21"/>
    <mergeCell ref="A10:C10"/>
    <mergeCell ref="A13:A15"/>
  </mergeCells>
  <phoneticPr fontId="4" type="noConversion"/>
  <pageMargins left="0.74803149606299213" right="0.74803149606299213" top="0.98425196850393704" bottom="0.98425196850393704" header="0" footer="0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DIRECTOR</vt:lpstr>
      <vt:lpstr>SUB TECNICO</vt:lpstr>
      <vt:lpstr>ESPECIALISTA JURIDICO</vt:lpstr>
      <vt:lpstr>ESPECIALISTA FINANCIERO</vt:lpstr>
      <vt:lpstr>Hoja3</vt:lpstr>
      <vt:lpstr>DIRECTOR!Área_de_impresión</vt:lpstr>
      <vt:lpstr>'ESPECIALISTA FINANCIERO'!Área_de_impresión</vt:lpstr>
      <vt:lpstr>'ESPECIALISTA JURIDICO'!Área_de_impresión</vt:lpstr>
      <vt:lpstr>'SUB TECNICO'!Área_de_impresión</vt:lpstr>
      <vt:lpstr>POSGRADO</vt:lpstr>
      <vt:lpstr>VALE</vt:lpstr>
    </vt:vector>
  </TitlesOfParts>
  <Company>INCO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adgnecco</dc:creator>
  <cp:lastModifiedBy>Carlos Rivera</cp:lastModifiedBy>
  <cp:lastPrinted>2010-10-23T00:19:18Z</cp:lastPrinted>
  <dcterms:created xsi:type="dcterms:W3CDTF">2008-10-02T15:33:01Z</dcterms:created>
  <dcterms:modified xsi:type="dcterms:W3CDTF">2011-08-18T00:15:58Z</dcterms:modified>
</cp:coreProperties>
</file>