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uran\Documents\2016\ACCESOS NORTE\"/>
    </mc:Choice>
  </mc:AlternateContent>
  <bookViews>
    <workbookView xWindow="0" yWindow="0" windowWidth="20490" windowHeight="7650" tabRatio="772" activeTab="1"/>
  </bookViews>
  <sheets>
    <sheet name="Tablero Adjudicación R1" sheetId="2" r:id="rId1"/>
    <sheet name="Puntaje Total R1" sheetId="6" r:id="rId2"/>
    <sheet name="Datos Grupo 3" sheetId="3" state="hidden" r:id="rId3"/>
  </sheets>
  <definedNames>
    <definedName name="_xlnm.Print_Area" localSheetId="0">'Tablero Adjudicación R1'!$A$1:$O$33</definedName>
  </definedNames>
  <calcPr calcId="171027" iterate="1" concurrentCalc="0"/>
</workbook>
</file>

<file path=xl/calcChain.xml><?xml version="1.0" encoding="utf-8"?>
<calcChain xmlns="http://schemas.openxmlformats.org/spreadsheetml/2006/main">
  <c r="P42" i="3" l="1"/>
  <c r="O42" i="3"/>
  <c r="Q42" i="3"/>
  <c r="D43" i="3"/>
  <c r="E43" i="3"/>
  <c r="F43" i="3"/>
  <c r="G43" i="3"/>
  <c r="H43" i="3"/>
  <c r="I43" i="3"/>
  <c r="J43" i="3"/>
  <c r="BA19" i="3"/>
  <c r="BB19" i="3"/>
  <c r="BC19" i="3"/>
  <c r="BD19" i="3"/>
  <c r="BE19" i="3"/>
  <c r="BA20" i="3"/>
  <c r="BB20" i="3"/>
  <c r="BC20" i="3"/>
  <c r="BD20" i="3"/>
  <c r="BE20" i="3"/>
  <c r="BA21" i="3"/>
  <c r="BB21" i="3"/>
  <c r="BC21" i="3"/>
  <c r="BD21" i="3"/>
  <c r="BE21" i="3"/>
  <c r="BA22" i="3"/>
  <c r="BB22" i="3"/>
  <c r="BC22" i="3"/>
  <c r="BD22" i="3"/>
  <c r="BE22" i="3"/>
  <c r="BA23" i="3"/>
  <c r="BB23" i="3"/>
  <c r="BC23" i="3"/>
  <c r="BD23" i="3"/>
  <c r="BE23" i="3"/>
  <c r="BA24" i="3"/>
  <c r="BB24" i="3"/>
  <c r="BC24" i="3"/>
  <c r="BD24" i="3"/>
  <c r="BE24" i="3"/>
  <c r="BA25" i="3"/>
  <c r="BB25" i="3"/>
  <c r="BC25" i="3"/>
  <c r="BD25" i="3"/>
  <c r="BE25" i="3"/>
  <c r="BA26" i="3"/>
  <c r="BB26" i="3"/>
  <c r="BC26" i="3"/>
  <c r="BD26" i="3"/>
  <c r="BE26" i="3"/>
  <c r="BA27" i="3"/>
  <c r="BB27" i="3"/>
  <c r="BC27" i="3"/>
  <c r="BD27" i="3"/>
  <c r="BE27" i="3"/>
  <c r="BA28" i="3"/>
  <c r="BB28" i="3"/>
  <c r="BC28" i="3"/>
  <c r="BD28" i="3"/>
  <c r="BE28" i="3"/>
  <c r="BA29" i="3"/>
  <c r="BB29" i="3"/>
  <c r="BC29" i="3"/>
  <c r="BD29" i="3"/>
  <c r="BE29" i="3"/>
  <c r="BA30" i="3"/>
  <c r="BB30" i="3"/>
  <c r="BC30" i="3"/>
  <c r="BD30" i="3"/>
  <c r="BE30" i="3"/>
  <c r="BA31" i="3"/>
  <c r="BB31" i="3"/>
  <c r="BC31" i="3"/>
  <c r="BD31" i="3"/>
  <c r="BE31" i="3"/>
  <c r="BA32" i="3"/>
  <c r="BB32" i="3"/>
  <c r="BC32" i="3"/>
  <c r="BD32" i="3"/>
  <c r="BE32" i="3"/>
  <c r="BA33" i="3"/>
  <c r="BB33" i="3"/>
  <c r="BC33" i="3"/>
  <c r="BD33" i="3"/>
  <c r="BE33" i="3"/>
  <c r="BA34" i="3"/>
  <c r="BB34" i="3"/>
  <c r="BC34" i="3"/>
  <c r="BD34" i="3"/>
  <c r="BE34" i="3"/>
  <c r="BA35" i="3"/>
  <c r="BB35" i="3"/>
  <c r="BC35" i="3"/>
  <c r="BD35" i="3"/>
  <c r="BE35" i="3"/>
  <c r="BA36" i="3"/>
  <c r="BB36" i="3"/>
  <c r="BC36" i="3"/>
  <c r="BD36" i="3"/>
  <c r="BE36" i="3"/>
  <c r="BA37" i="3"/>
  <c r="BB37" i="3"/>
  <c r="BC37" i="3"/>
  <c r="BD37" i="3"/>
  <c r="BE37" i="3"/>
  <c r="BA38" i="3"/>
  <c r="BB38" i="3"/>
  <c r="BC38" i="3"/>
  <c r="BD38" i="3"/>
  <c r="BE38" i="3"/>
  <c r="BA39" i="3"/>
  <c r="BB39" i="3"/>
  <c r="BC39" i="3"/>
  <c r="BD39" i="3"/>
  <c r="BE39" i="3"/>
  <c r="BA40" i="3"/>
  <c r="BB40" i="3"/>
  <c r="BC40" i="3"/>
  <c r="BD40" i="3"/>
  <c r="BE40" i="3"/>
  <c r="BA41" i="3"/>
  <c r="BB41" i="3"/>
  <c r="BC41" i="3"/>
  <c r="BD41" i="3"/>
  <c r="BE41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19" i="3"/>
  <c r="D70" i="3"/>
  <c r="D71" i="3"/>
  <c r="D72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48" i="3"/>
  <c r="D47" i="3"/>
  <c r="D73" i="3"/>
  <c r="O41" i="3"/>
  <c r="X41" i="3"/>
  <c r="V41" i="3"/>
  <c r="O40" i="3"/>
  <c r="W40" i="3"/>
  <c r="Y40" i="3"/>
  <c r="O39" i="3"/>
  <c r="W39" i="3"/>
  <c r="Z39" i="3"/>
  <c r="O38" i="3"/>
  <c r="W38" i="3"/>
  <c r="AA38" i="3"/>
  <c r="O37" i="3"/>
  <c r="W37" i="3"/>
  <c r="AB37" i="3"/>
  <c r="O36" i="3"/>
  <c r="W36" i="3"/>
  <c r="AC36" i="3"/>
  <c r="O35" i="3"/>
  <c r="W35" i="3"/>
  <c r="AD35" i="3"/>
  <c r="O34" i="3"/>
  <c r="W34" i="3"/>
  <c r="AE34" i="3"/>
  <c r="O33" i="3"/>
  <c r="W33" i="3"/>
  <c r="AF33" i="3"/>
  <c r="O32" i="3"/>
  <c r="O31" i="3"/>
  <c r="O30" i="3"/>
  <c r="W30" i="3"/>
  <c r="AI30" i="3"/>
  <c r="O29" i="3"/>
  <c r="W29" i="3"/>
  <c r="AJ29" i="3"/>
  <c r="O28" i="3"/>
  <c r="W28" i="3"/>
  <c r="AK28" i="3"/>
  <c r="O27" i="3"/>
  <c r="W27" i="3"/>
  <c r="AL27" i="3"/>
  <c r="O26" i="3"/>
  <c r="W26" i="3"/>
  <c r="AM26" i="3"/>
  <c r="O25" i="3"/>
  <c r="W25" i="3"/>
  <c r="AN25" i="3"/>
  <c r="O24" i="3"/>
  <c r="O23" i="3"/>
  <c r="W23" i="3"/>
  <c r="AP23" i="3"/>
  <c r="O22" i="3"/>
  <c r="W22" i="3"/>
  <c r="AQ22" i="3"/>
  <c r="O21" i="3"/>
  <c r="O20" i="3"/>
  <c r="W20" i="3"/>
  <c r="AS20" i="3"/>
  <c r="O19" i="3"/>
  <c r="W19" i="3"/>
  <c r="AT19" i="3"/>
  <c r="O18" i="3"/>
  <c r="W18" i="3"/>
  <c r="AU18" i="3"/>
  <c r="O17" i="3"/>
  <c r="O16" i="3"/>
  <c r="W16" i="3"/>
  <c r="AW16" i="3"/>
  <c r="B16" i="3"/>
  <c r="B17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D6" i="3"/>
  <c r="D8" i="3"/>
  <c r="W41" i="3"/>
  <c r="W24" i="3"/>
  <c r="AO24" i="3"/>
  <c r="W21" i="3"/>
  <c r="AR21" i="3"/>
  <c r="W32" i="3"/>
  <c r="AG32" i="3"/>
  <c r="W17" i="3"/>
  <c r="AV17" i="3"/>
  <c r="O43" i="3"/>
  <c r="D5" i="3"/>
  <c r="D9" i="3"/>
  <c r="P17" i="3"/>
  <c r="B18" i="3"/>
  <c r="AV16" i="3"/>
  <c r="W31" i="3"/>
  <c r="AH31" i="3"/>
  <c r="P16" i="3"/>
  <c r="AW15" i="3"/>
  <c r="AV15" i="3"/>
  <c r="Q17" i="3"/>
  <c r="R17" i="3"/>
  <c r="Q16" i="3"/>
  <c r="R16" i="3"/>
  <c r="P18" i="3"/>
  <c r="AU17" i="3"/>
  <c r="AU16" i="3"/>
  <c r="AU15" i="3"/>
  <c r="B19" i="3"/>
  <c r="B20" i="3"/>
  <c r="P19" i="3"/>
  <c r="AT18" i="3"/>
  <c r="AT17" i="3"/>
  <c r="AT16" i="3"/>
  <c r="AT15" i="3"/>
  <c r="Q18" i="3"/>
  <c r="R18" i="3"/>
  <c r="Q19" i="3"/>
  <c r="AS19" i="3"/>
  <c r="AS18" i="3"/>
  <c r="AS17" i="3"/>
  <c r="AS16" i="3"/>
  <c r="AS15" i="3"/>
  <c r="P20" i="3"/>
  <c r="B21" i="3"/>
  <c r="Q20" i="3"/>
  <c r="R20" i="3"/>
  <c r="AR20" i="3"/>
  <c r="AR19" i="3"/>
  <c r="AR18" i="3"/>
  <c r="AR17" i="3"/>
  <c r="AR16" i="3"/>
  <c r="AR15" i="3"/>
  <c r="B22" i="3"/>
  <c r="P21" i="3"/>
  <c r="R19" i="3"/>
  <c r="B23" i="3"/>
  <c r="AQ21" i="3"/>
  <c r="AQ20" i="3"/>
  <c r="AQ19" i="3"/>
  <c r="AQ18" i="3"/>
  <c r="AQ17" i="3"/>
  <c r="AQ16" i="3"/>
  <c r="AQ15" i="3"/>
  <c r="P22" i="3"/>
  <c r="Q21" i="3"/>
  <c r="R21" i="3"/>
  <c r="Q22" i="3"/>
  <c r="R22" i="3"/>
  <c r="P23" i="3"/>
  <c r="B24" i="3"/>
  <c r="AP22" i="3"/>
  <c r="AP21" i="3"/>
  <c r="AP20" i="3"/>
  <c r="AP19" i="3"/>
  <c r="AP18" i="3"/>
  <c r="AP17" i="3"/>
  <c r="AP16" i="3"/>
  <c r="AP15" i="3"/>
  <c r="AO23" i="3"/>
  <c r="AO22" i="3"/>
  <c r="AO21" i="3"/>
  <c r="AO20" i="3"/>
  <c r="AO19" i="3"/>
  <c r="AO18" i="3"/>
  <c r="AO17" i="3"/>
  <c r="AO16" i="3"/>
  <c r="AO15" i="3"/>
  <c r="P24" i="3"/>
  <c r="B25" i="3"/>
  <c r="Q23" i="3"/>
  <c r="R23" i="3"/>
  <c r="AN24" i="3"/>
  <c r="AN23" i="3"/>
  <c r="AN22" i="3"/>
  <c r="AN21" i="3"/>
  <c r="AN20" i="3"/>
  <c r="AN19" i="3"/>
  <c r="AN18" i="3"/>
  <c r="AN17" i="3"/>
  <c r="AN16" i="3"/>
  <c r="AN15" i="3"/>
  <c r="P25" i="3"/>
  <c r="B26" i="3"/>
  <c r="Q24" i="3"/>
  <c r="R24" i="3"/>
  <c r="AM25" i="3"/>
  <c r="AM24" i="3"/>
  <c r="AM23" i="3"/>
  <c r="AM22" i="3"/>
  <c r="AM21" i="3"/>
  <c r="AM20" i="3"/>
  <c r="AM19" i="3"/>
  <c r="AM18" i="3"/>
  <c r="AM17" i="3"/>
  <c r="AM16" i="3"/>
  <c r="AM15" i="3"/>
  <c r="P26" i="3"/>
  <c r="B27" i="3"/>
  <c r="Q25" i="3"/>
  <c r="R25" i="3"/>
  <c r="Q26" i="3"/>
  <c r="R26" i="3"/>
  <c r="B28" i="3"/>
  <c r="P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Q27" i="3"/>
  <c r="R27" i="3"/>
  <c r="B29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P28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P29" i="3"/>
  <c r="B30" i="3"/>
  <c r="Q28" i="3"/>
  <c r="R28" i="3"/>
  <c r="B31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P30" i="3"/>
  <c r="Q29" i="3"/>
  <c r="R29" i="3"/>
  <c r="Q30" i="3"/>
  <c r="R30" i="3"/>
  <c r="P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B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P32" i="3"/>
  <c r="B33" i="3"/>
  <c r="Q31" i="3"/>
  <c r="R31" i="3"/>
  <c r="Q32" i="3"/>
  <c r="R32" i="3"/>
  <c r="P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B34" i="3"/>
  <c r="P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B35" i="3"/>
  <c r="Q33" i="3"/>
  <c r="R33" i="3"/>
  <c r="B36" i="3"/>
  <c r="P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Q34" i="3"/>
  <c r="R34" i="3"/>
  <c r="Q35" i="3"/>
  <c r="R35" i="3"/>
  <c r="B37" i="3"/>
  <c r="P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P37" i="3"/>
  <c r="B38" i="3"/>
  <c r="Q36" i="3"/>
  <c r="R36" i="3"/>
  <c r="B39" i="3"/>
  <c r="P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Q37" i="3"/>
  <c r="R37" i="3"/>
  <c r="Q38" i="3"/>
  <c r="R38" i="3"/>
  <c r="B40" i="3"/>
  <c r="P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P40" i="3"/>
  <c r="B41" i="3"/>
  <c r="Q39" i="3"/>
  <c r="R39" i="3"/>
  <c r="X40" i="3"/>
  <c r="D10" i="3"/>
  <c r="P41" i="3"/>
  <c r="Q40" i="3"/>
  <c r="R40" i="3"/>
  <c r="Q41" i="3"/>
  <c r="Q43" i="3"/>
  <c r="P43" i="3"/>
  <c r="D12" i="3"/>
  <c r="V40" i="3"/>
  <c r="X39" i="3"/>
  <c r="R43" i="3"/>
  <c r="E5" i="3"/>
  <c r="V39" i="3"/>
  <c r="X38" i="3"/>
  <c r="R41" i="3"/>
  <c r="V38" i="3"/>
  <c r="X37" i="3"/>
  <c r="V37" i="3"/>
  <c r="X36" i="3"/>
  <c r="V36" i="3"/>
  <c r="X35" i="3"/>
  <c r="V35" i="3"/>
  <c r="X34" i="3"/>
  <c r="V34" i="3"/>
  <c r="X33" i="3"/>
  <c r="V33" i="3"/>
  <c r="X32" i="3"/>
  <c r="V32" i="3"/>
  <c r="X31" i="3"/>
  <c r="V31" i="3"/>
  <c r="X30" i="3"/>
  <c r="V30" i="3"/>
  <c r="X29" i="3"/>
  <c r="V29" i="3"/>
  <c r="X28" i="3"/>
  <c r="V28" i="3"/>
  <c r="X27" i="3"/>
  <c r="V27" i="3"/>
  <c r="X26" i="3"/>
  <c r="V26" i="3"/>
  <c r="X25" i="3"/>
  <c r="V25" i="3"/>
  <c r="X24" i="3"/>
  <c r="V24" i="3"/>
  <c r="X23" i="3"/>
  <c r="V23" i="3"/>
  <c r="X22" i="3"/>
  <c r="V22" i="3"/>
  <c r="X21" i="3"/>
  <c r="V21" i="3"/>
  <c r="X20" i="3"/>
  <c r="V20" i="3"/>
  <c r="X19" i="3"/>
  <c r="V19" i="3"/>
  <c r="X18" i="3"/>
  <c r="V18" i="3"/>
  <c r="X17" i="3"/>
  <c r="V17" i="3"/>
  <c r="X16" i="3"/>
  <c r="X15" i="3"/>
  <c r="V15" i="3"/>
  <c r="V16" i="3"/>
</calcChain>
</file>

<file path=xl/sharedStrings.xml><?xml version="1.0" encoding="utf-8"?>
<sst xmlns="http://schemas.openxmlformats.org/spreadsheetml/2006/main" count="156" uniqueCount="80">
  <si>
    <t>ppto oficial</t>
  </si>
  <si>
    <t>No. Oferta</t>
  </si>
  <si>
    <t>Total</t>
  </si>
  <si>
    <t>%</t>
  </si>
  <si>
    <t>Oferta Económica</t>
  </si>
  <si>
    <t>METODO:</t>
  </si>
  <si>
    <t>Puntaje</t>
  </si>
  <si>
    <t>BALOTA:</t>
  </si>
  <si>
    <t>check</t>
  </si>
  <si>
    <t>Año</t>
  </si>
  <si>
    <t>Fecha</t>
  </si>
  <si>
    <t>% VF ofertado</t>
  </si>
  <si>
    <r>
      <t xml:space="preserve"> </t>
    </r>
    <r>
      <rPr>
        <b/>
        <sz val="11"/>
        <color theme="1"/>
        <rFont val="Calibri"/>
        <family val="2"/>
      </rPr>
      <t>∑VP =</t>
    </r>
  </si>
  <si>
    <r>
      <t xml:space="preserve"> </t>
    </r>
    <r>
      <rPr>
        <b/>
        <sz val="11"/>
        <color theme="1"/>
        <rFont val="Calibri"/>
        <family val="2"/>
      </rPr>
      <t>∑VP ctes 31/12/2012 =</t>
    </r>
  </si>
  <si>
    <t>% Dólares =</t>
  </si>
  <si>
    <t>TRM dia oferta =</t>
  </si>
  <si>
    <t>VF Dólares =</t>
  </si>
  <si>
    <t>Proyecto</t>
  </si>
  <si>
    <t>TDI =</t>
  </si>
  <si>
    <t>Tasa descuento =</t>
  </si>
  <si>
    <t>VPAA  Perfil V.F =</t>
  </si>
  <si>
    <t>VPAA  Perfil O.E. =</t>
  </si>
  <si>
    <t>V I G E N C I A S   F.</t>
  </si>
  <si>
    <t>Perfil O.E. ($COP)</t>
  </si>
  <si>
    <t>Porción Dólares</t>
  </si>
  <si>
    <t>Porción Pesos</t>
  </si>
  <si>
    <t>UF 1</t>
  </si>
  <si>
    <t>UF 2</t>
  </si>
  <si>
    <t>UF 3</t>
  </si>
  <si>
    <t>UF 4</t>
  </si>
  <si>
    <t>UF 5</t>
  </si>
  <si>
    <t>UF 6</t>
  </si>
  <si>
    <t>TOTAL</t>
  </si>
  <si>
    <t>Vigencias Futuras</t>
  </si>
  <si>
    <t>Perfil Vigencias Futuras</t>
  </si>
  <si>
    <t>OF.ECON. (700 puntos):</t>
  </si>
  <si>
    <t>MEDIA GEOMETRICA CON P.O.</t>
  </si>
  <si>
    <t>TDI</t>
  </si>
  <si>
    <t>VPAA</t>
  </si>
  <si>
    <t>REDOND</t>
  </si>
  <si>
    <t>Total Ofertas Válidas</t>
  </si>
  <si>
    <t>Agencia Nacional de Infraestructura</t>
  </si>
  <si>
    <t>Proponente</t>
  </si>
  <si>
    <t>PUNTAJE OFERTA ECONÓMICA</t>
  </si>
  <si>
    <t>Oferta Técnica</t>
  </si>
  <si>
    <t>PUNTAJE TOTAL</t>
  </si>
  <si>
    <t>Puntaje Oferta Económica</t>
  </si>
  <si>
    <t>Apoyo Industria Nacional</t>
  </si>
  <si>
    <t>Perimetral del Oriente de Cundinamarca</t>
  </si>
  <si>
    <t>Seleccionar alternativa</t>
  </si>
  <si>
    <t>Media aritmética con mediana</t>
  </si>
  <si>
    <t>Media geométrica ajustada</t>
  </si>
  <si>
    <t>Factor de calidad</t>
  </si>
  <si>
    <t>VPIP</t>
  </si>
  <si>
    <t>Límite inferior</t>
  </si>
  <si>
    <t>Valor Presente del Recaudo de Peaje en pesos de diciembre de 2014</t>
  </si>
  <si>
    <t>Media aritmética</t>
  </si>
  <si>
    <t>busqyeda ganador</t>
  </si>
  <si>
    <t>VPIP:</t>
  </si>
  <si>
    <t>VPIP FORMULADO (Calculo ANI)</t>
  </si>
  <si>
    <t>SOCIEDAD ANONIMA DE OBRAS Y SERVICIOS COPASA</t>
  </si>
  <si>
    <t>PROMESA DE SOCIEDAD FUTURA ACCESOS NORTE DE BOGOTÁ S.A. 
-ACCENORTE-</t>
  </si>
  <si>
    <t>VPIP Ofertado igual VPIP Formulado</t>
  </si>
  <si>
    <t>Proyecto Vial de Iniciativa Privada "ACCESOS NORTE"</t>
  </si>
  <si>
    <t>DESCUENTO SOBRE EL 76%</t>
  </si>
  <si>
    <t>Cálculo del % Accesos Norte 1</t>
  </si>
  <si>
    <t>% OFERTA ECONOMICA</t>
  </si>
  <si>
    <t>% PUNTAJE MEJOR OFERTA</t>
  </si>
  <si>
    <t>OFERTA ECONOMICA</t>
  </si>
  <si>
    <t>TECHO</t>
  </si>
  <si>
    <t>PISO</t>
  </si>
  <si>
    <t>% FACTOR CALIDAD</t>
  </si>
  <si>
    <t>PF (PORCENTAJE FINAL DEL RECAUDO TOTAL)</t>
  </si>
  <si>
    <t xml:space="preserve"> Selección Abreviada No. VJ-VE-APP-IPV-002-2016/VJ-VE-APP-IPV-SA-008-2016</t>
  </si>
  <si>
    <t>MEDIA GEOM. CON P. O.</t>
  </si>
  <si>
    <t>OK</t>
  </si>
  <si>
    <t/>
  </si>
  <si>
    <t>Ok</t>
  </si>
  <si>
    <t>Mejora Oferta</t>
  </si>
  <si>
    <t>RECHAZADA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</si>
</sst>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_);[Red]\(&quot;$&quot;\ #,##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_(&quot;C$&quot;* #,##0_);_(&quot;C$&quot;* \(#,##0\);_(&quot;C$&quot;* &quot;-&quot;_);_(@_)"/>
    <numFmt numFmtId="171" formatCode="_(&quot;C$&quot;* #,##0.00_);_(&quot;C$&quot;* \(#,##0.00\);_(&quot;C$&quot;* &quot;-&quot;??_);_(@_)"/>
    <numFmt numFmtId="172" formatCode="_([$€-2]* #,##0.00_);_([$€-2]* \(#,##0.00\);_([$€-2]* &quot;-&quot;??_)"/>
    <numFmt numFmtId="173" formatCode="_ * #,##0.00_ ;_ * \-#,##0.00_ ;_ * &quot;-&quot;??_ ;_ @_ "/>
    <numFmt numFmtId="174" formatCode="_ &quot;$&quot;\ * #,##0.00_ ;_ &quot;$&quot;\ * \-#,##0.00_ ;_ &quot;$&quot;\ * &quot;-&quot;??_ ;_ @_ "/>
    <numFmt numFmtId="175" formatCode="_(&quot;$&quot;\ * #,##0_);_(&quot;$&quot;\ * \(#,##0\);_(&quot;$&quot;\ * &quot;-&quot;??_);_(@_)"/>
    <numFmt numFmtId="176" formatCode="0.0%"/>
    <numFmt numFmtId="177" formatCode="0.0000%"/>
    <numFmt numFmtId="178" formatCode="_(* #,##0.00000_);_(* \(#,##0.00000\);_(* &quot;-&quot;??_);_(@_)"/>
    <numFmt numFmtId="179" formatCode="_-* #,##0_-;\-* #,##0_-;_-* &quot;-&quot;??_-;_-@_-"/>
    <numFmt numFmtId="181" formatCode="0.000000%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u/>
      <sz val="10"/>
      <color indexed="36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9" tint="-0.24997711111789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Arial Narrow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name val="Arial Narrow"/>
      <family val="2"/>
    </font>
    <font>
      <b/>
      <sz val="18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24"/>
      <name val="Arial Narrow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4"/>
      <color theme="0"/>
      <name val="Calibri"/>
      <family val="2"/>
      <scheme val="minor"/>
    </font>
    <font>
      <sz val="28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8"/>
      <name val="Arial Narrow"/>
      <family val="2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0"/>
      <name val="Arial Narrow"/>
      <family val="2"/>
    </font>
    <font>
      <sz val="8"/>
      <color theme="0"/>
      <name val="Calibri"/>
      <family val="2"/>
      <scheme val="minor"/>
    </font>
    <font>
      <sz val="16"/>
      <color theme="1"/>
      <name val="Arial Narrow"/>
      <family val="2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fgColor theme="8" tint="0.59996337778862885"/>
        <bgColor theme="0"/>
      </patternFill>
    </fill>
    <fill>
      <patternFill patternType="gray0625">
        <fgColor theme="8" tint="0.59996337778862885"/>
        <bgColor theme="2"/>
      </patternFill>
    </fill>
    <fill>
      <patternFill patternType="gray0625">
        <fgColor theme="8" tint="0.59996337778862885"/>
        <bgColor indexed="65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9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/>
    <xf numFmtId="0" fontId="13" fillId="4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15" fillId="0" borderId="0" xfId="0" applyFont="1" applyFill="1"/>
    <xf numFmtId="0" fontId="15" fillId="0" borderId="0" xfId="0" applyFont="1" applyAlignment="1">
      <alignment horizontal="center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left"/>
      <protection locked="0"/>
    </xf>
    <xf numFmtId="168" fontId="14" fillId="0" borderId="0" xfId="0" applyNumberFormat="1" applyFont="1" applyFill="1" applyAlignment="1">
      <alignment horizontal="center"/>
    </xf>
    <xf numFmtId="168" fontId="16" fillId="0" borderId="4" xfId="1" applyNumberFormat="1" applyFont="1" applyBorder="1" applyAlignment="1" applyProtection="1">
      <alignment horizontal="center"/>
      <protection locked="0"/>
    </xf>
    <xf numFmtId="176" fontId="16" fillId="0" borderId="10" xfId="2" applyNumberFormat="1" applyFont="1" applyBorder="1" applyAlignment="1">
      <alignment horizontal="center"/>
    </xf>
    <xf numFmtId="168" fontId="16" fillId="0" borderId="5" xfId="1" applyNumberFormat="1" applyFont="1" applyBorder="1" applyAlignment="1" applyProtection="1">
      <alignment horizontal="center"/>
      <protection locked="0"/>
    </xf>
    <xf numFmtId="176" fontId="16" fillId="0" borderId="11" xfId="2" applyNumberFormat="1" applyFont="1" applyBorder="1" applyAlignment="1">
      <alignment horizontal="center"/>
    </xf>
    <xf numFmtId="6" fontId="0" fillId="0" borderId="0" xfId="0" applyNumberFormat="1"/>
    <xf numFmtId="6" fontId="0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6" fontId="0" fillId="0" borderId="1" xfId="0" applyNumberFormat="1" applyBorder="1"/>
    <xf numFmtId="6" fontId="10" fillId="0" borderId="0" xfId="0" applyNumberFormat="1" applyFont="1"/>
    <xf numFmtId="6" fontId="2" fillId="0" borderId="0" xfId="0" applyNumberFormat="1" applyFont="1"/>
    <xf numFmtId="6" fontId="12" fillId="0" borderId="1" xfId="0" applyNumberFormat="1" applyFont="1" applyBorder="1" applyAlignment="1">
      <alignment horizontal="center"/>
    </xf>
    <xf numFmtId="44" fontId="10" fillId="0" borderId="0" xfId="31" applyFont="1"/>
    <xf numFmtId="6" fontId="11" fillId="0" borderId="1" xfId="0" applyNumberFormat="1" applyFont="1" applyBorder="1" applyAlignment="1">
      <alignment horizontal="center"/>
    </xf>
    <xf numFmtId="10" fontId="0" fillId="0" borderId="0" xfId="0" applyNumberFormat="1" applyFont="1"/>
    <xf numFmtId="177" fontId="9" fillId="0" borderId="0" xfId="0" applyNumberFormat="1" applyFont="1"/>
    <xf numFmtId="167" fontId="9" fillId="0" borderId="0" xfId="1" applyFont="1"/>
    <xf numFmtId="176" fontId="9" fillId="0" borderId="0" xfId="0" applyNumberFormat="1" applyFont="1"/>
    <xf numFmtId="0" fontId="18" fillId="0" borderId="12" xfId="0" applyFont="1" applyBorder="1"/>
    <xf numFmtId="0" fontId="19" fillId="0" borderId="12" xfId="0" applyFont="1" applyBorder="1"/>
    <xf numFmtId="177" fontId="20" fillId="0" borderId="12" xfId="0" applyNumberFormat="1" applyFont="1" applyBorder="1"/>
    <xf numFmtId="0" fontId="19" fillId="0" borderId="0" xfId="0" applyFont="1"/>
    <xf numFmtId="0" fontId="18" fillId="0" borderId="0" xfId="0" applyFont="1"/>
    <xf numFmtId="0" fontId="21" fillId="0" borderId="0" xfId="0" applyFont="1"/>
    <xf numFmtId="6" fontId="21" fillId="0" borderId="0" xfId="0" applyNumberFormat="1" applyFont="1"/>
    <xf numFmtId="6" fontId="22" fillId="0" borderId="0" xfId="0" applyNumberFormat="1" applyFont="1"/>
    <xf numFmtId="44" fontId="22" fillId="0" borderId="0" xfId="31" applyFont="1"/>
    <xf numFmtId="167" fontId="22" fillId="0" borderId="0" xfId="1" applyFont="1" applyAlignment="1">
      <alignment horizontal="right"/>
    </xf>
    <xf numFmtId="167" fontId="22" fillId="0" borderId="0" xfId="1" applyFont="1" applyAlignment="1">
      <alignment horizontal="left"/>
    </xf>
    <xf numFmtId="0" fontId="23" fillId="0" borderId="0" xfId="0" applyFont="1"/>
    <xf numFmtId="9" fontId="2" fillId="0" borderId="0" xfId="2" applyFont="1"/>
    <xf numFmtId="167" fontId="10" fillId="0" borderId="0" xfId="1" applyFont="1"/>
    <xf numFmtId="0" fontId="11" fillId="3" borderId="1" xfId="0" applyFont="1" applyFill="1" applyBorder="1" applyAlignment="1">
      <alignment horizontal="center"/>
    </xf>
    <xf numFmtId="0" fontId="19" fillId="0" borderId="0" xfId="0" applyFont="1" applyFill="1"/>
    <xf numFmtId="0" fontId="0" fillId="0" borderId="0" xfId="0" applyFill="1"/>
    <xf numFmtId="6" fontId="0" fillId="0" borderId="0" xfId="0" applyNumberFormat="1" applyFill="1"/>
    <xf numFmtId="6" fontId="10" fillId="0" borderId="0" xfId="0" applyNumberFormat="1" applyFont="1" applyFill="1"/>
    <xf numFmtId="44" fontId="10" fillId="0" borderId="0" xfId="31" applyFont="1" applyFill="1"/>
    <xf numFmtId="0" fontId="2" fillId="3" borderId="13" xfId="0" applyFont="1" applyFill="1" applyBorder="1" applyAlignment="1">
      <alignment horizontal="center"/>
    </xf>
    <xf numFmtId="6" fontId="0" fillId="0" borderId="13" xfId="0" applyNumberFormat="1" applyBorder="1"/>
    <xf numFmtId="6" fontId="9" fillId="0" borderId="13" xfId="0" applyNumberFormat="1" applyFont="1" applyBorder="1" applyAlignment="1">
      <alignment horizontal="center"/>
    </xf>
    <xf numFmtId="9" fontId="9" fillId="0" borderId="13" xfId="0" applyNumberFormat="1" applyFont="1" applyBorder="1" applyAlignment="1">
      <alignment horizontal="center"/>
    </xf>
    <xf numFmtId="0" fontId="2" fillId="0" borderId="14" xfId="0" applyFont="1" applyFill="1" applyBorder="1"/>
    <xf numFmtId="6" fontId="11" fillId="0" borderId="14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6" fontId="12" fillId="0" borderId="16" xfId="0" applyNumberFormat="1" applyFont="1" applyFill="1" applyBorder="1"/>
    <xf numFmtId="168" fontId="12" fillId="0" borderId="16" xfId="1" applyNumberFormat="1" applyFont="1" applyFill="1" applyBorder="1" applyAlignment="1">
      <alignment horizontal="center"/>
    </xf>
    <xf numFmtId="168" fontId="0" fillId="0" borderId="0" xfId="0" applyNumberFormat="1"/>
    <xf numFmtId="168" fontId="2" fillId="0" borderId="0" xfId="0" applyNumberFormat="1" applyFont="1"/>
    <xf numFmtId="167" fontId="0" fillId="0" borderId="0" xfId="1" applyFont="1"/>
    <xf numFmtId="168" fontId="24" fillId="0" borderId="3" xfId="1" applyNumberFormat="1" applyFont="1" applyBorder="1" applyAlignment="1" applyProtection="1">
      <alignment horizontal="center"/>
      <protection locked="0"/>
    </xf>
    <xf numFmtId="176" fontId="24" fillId="0" borderId="9" xfId="2" applyNumberFormat="1" applyFont="1" applyBorder="1" applyAlignment="1">
      <alignment horizontal="center"/>
    </xf>
    <xf numFmtId="168" fontId="24" fillId="0" borderId="4" xfId="1" applyNumberFormat="1" applyFont="1" applyBorder="1" applyAlignment="1" applyProtection="1">
      <alignment horizontal="center"/>
      <protection locked="0"/>
    </xf>
    <xf numFmtId="176" fontId="24" fillId="0" borderId="10" xfId="2" applyNumberFormat="1" applyFont="1" applyBorder="1" applyAlignment="1">
      <alignment horizontal="center"/>
    </xf>
    <xf numFmtId="0" fontId="25" fillId="0" borderId="0" xfId="0" applyFont="1" applyFill="1" applyProtection="1">
      <protection locked="0"/>
    </xf>
    <xf numFmtId="0" fontId="24" fillId="0" borderId="0" xfId="0" applyFont="1" applyFill="1"/>
    <xf numFmtId="0" fontId="24" fillId="0" borderId="0" xfId="0" applyFont="1"/>
    <xf numFmtId="175" fontId="25" fillId="0" borderId="0" xfId="29" applyNumberFormat="1" applyFont="1" applyFill="1" applyAlignment="1" applyProtection="1">
      <alignment horizontal="left"/>
      <protection locked="0"/>
    </xf>
    <xf numFmtId="9" fontId="24" fillId="0" borderId="0" xfId="2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168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77" fontId="15" fillId="0" borderId="0" xfId="0" applyNumberFormat="1" applyFont="1" applyFill="1"/>
    <xf numFmtId="0" fontId="0" fillId="0" borderId="0" xfId="0" applyAlignment="1">
      <alignment horizontal="left"/>
    </xf>
    <xf numFmtId="168" fontId="31" fillId="6" borderId="1" xfId="0" applyNumberFormat="1" applyFont="1" applyFill="1" applyBorder="1" applyAlignment="1">
      <alignment horizontal="left"/>
    </xf>
    <xf numFmtId="0" fontId="15" fillId="6" borderId="1" xfId="0" applyFont="1" applyFill="1" applyBorder="1"/>
    <xf numFmtId="168" fontId="31" fillId="6" borderId="1" xfId="0" applyNumberFormat="1" applyFont="1" applyFill="1" applyBorder="1" applyAlignment="1">
      <alignment horizontal="center"/>
    </xf>
    <xf numFmtId="0" fontId="13" fillId="4" borderId="17" xfId="0" applyFont="1" applyFill="1" applyBorder="1" applyAlignment="1" applyProtection="1">
      <alignment horizontal="center"/>
      <protection locked="0"/>
    </xf>
    <xf numFmtId="164" fontId="14" fillId="0" borderId="1" xfId="1" applyNumberFormat="1" applyFont="1" applyFill="1" applyBorder="1" applyAlignment="1" applyProtection="1">
      <alignment horizontal="center"/>
    </xf>
    <xf numFmtId="0" fontId="15" fillId="0" borderId="0" xfId="0" applyFont="1" applyFill="1" applyBorder="1"/>
    <xf numFmtId="0" fontId="15" fillId="0" borderId="1" xfId="0" applyFont="1" applyFill="1" applyBorder="1" applyAlignment="1">
      <alignment horizontal="center"/>
    </xf>
    <xf numFmtId="168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168" fontId="30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32" fillId="6" borderId="1" xfId="1" applyNumberFormat="1" applyFont="1" applyFill="1" applyBorder="1" applyAlignment="1">
      <alignment horizontal="center"/>
    </xf>
    <xf numFmtId="168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Border="1" applyAlignment="1" applyProtection="1">
      <alignment horizontal="center"/>
      <protection locked="0"/>
    </xf>
    <xf numFmtId="176" fontId="13" fillId="5" borderId="0" xfId="2" applyNumberFormat="1" applyFont="1" applyFill="1" applyBorder="1" applyAlignment="1" applyProtection="1">
      <alignment horizontal="center"/>
      <protection locked="0"/>
    </xf>
    <xf numFmtId="168" fontId="13" fillId="5" borderId="0" xfId="1" applyNumberFormat="1" applyFont="1" applyFill="1" applyBorder="1" applyAlignment="1" applyProtection="1">
      <alignment horizontal="center"/>
      <protection locked="0"/>
    </xf>
    <xf numFmtId="0" fontId="29" fillId="5" borderId="0" xfId="0" applyFont="1" applyFill="1" applyBorder="1" applyAlignment="1">
      <alignment horizontal="center" vertical="center" wrapText="1"/>
    </xf>
    <xf numFmtId="164" fontId="14" fillId="5" borderId="0" xfId="1" applyNumberFormat="1" applyFont="1" applyFill="1" applyBorder="1" applyAlignment="1" applyProtection="1">
      <alignment horizontal="center"/>
    </xf>
    <xf numFmtId="168" fontId="31" fillId="5" borderId="0" xfId="0" applyNumberFormat="1" applyFont="1" applyFill="1" applyBorder="1" applyAlignment="1">
      <alignment horizontal="center"/>
    </xf>
    <xf numFmtId="0" fontId="34" fillId="0" borderId="1" xfId="0" applyFont="1" applyBorder="1" applyAlignment="1">
      <alignment vertical="center" wrapText="1"/>
    </xf>
    <xf numFmtId="168" fontId="15" fillId="0" borderId="0" xfId="0" applyNumberFormat="1" applyFont="1"/>
    <xf numFmtId="0" fontId="35" fillId="0" borderId="0" xfId="0" applyFont="1"/>
    <xf numFmtId="0" fontId="36" fillId="0" borderId="1" xfId="0" applyFont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168" fontId="11" fillId="0" borderId="14" xfId="0" applyNumberFormat="1" applyFont="1" applyFill="1" applyBorder="1" applyAlignment="1">
      <alignment horizontal="center"/>
    </xf>
    <xf numFmtId="43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/>
    <xf numFmtId="0" fontId="16" fillId="0" borderId="0" xfId="0" applyFont="1"/>
    <xf numFmtId="0" fontId="13" fillId="0" borderId="0" xfId="0" applyFont="1" applyFill="1" applyProtection="1">
      <protection locked="0"/>
    </xf>
    <xf numFmtId="175" fontId="13" fillId="0" borderId="0" xfId="29" applyNumberFormat="1" applyFont="1" applyFill="1" applyAlignment="1" applyProtection="1">
      <alignment horizontal="left"/>
      <protection locked="0"/>
    </xf>
    <xf numFmtId="9" fontId="16" fillId="0" borderId="0" xfId="2" applyFont="1" applyFill="1" applyAlignment="1">
      <alignment horizontal="center"/>
    </xf>
    <xf numFmtId="0" fontId="16" fillId="5" borderId="0" xfId="0" applyFont="1" applyFill="1"/>
    <xf numFmtId="168" fontId="3" fillId="2" borderId="13" xfId="1" applyNumberFormat="1" applyFont="1" applyFill="1" applyBorder="1" applyAlignment="1" applyProtection="1">
      <alignment horizontal="center" vertical="center" wrapText="1"/>
      <protection locked="0"/>
    </xf>
    <xf numFmtId="168" fontId="38" fillId="6" borderId="1" xfId="0" applyNumberFormat="1" applyFont="1" applyFill="1" applyBorder="1" applyAlignment="1">
      <alignment horizontal="center"/>
    </xf>
    <xf numFmtId="179" fontId="14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168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42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43" fillId="2" borderId="1" xfId="1" applyNumberFormat="1" applyFont="1" applyFill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44" fillId="0" borderId="0" xfId="0" applyFont="1" applyFill="1"/>
    <xf numFmtId="0" fontId="44" fillId="0" borderId="0" xfId="0" applyFont="1"/>
    <xf numFmtId="168" fontId="16" fillId="0" borderId="10" xfId="1" applyNumberFormat="1" applyFont="1" applyBorder="1" applyAlignment="1" applyProtection="1">
      <alignment horizontal="center"/>
      <protection locked="0"/>
    </xf>
    <xf numFmtId="168" fontId="16" fillId="0" borderId="23" xfId="1" applyNumberFormat="1" applyFont="1" applyBorder="1" applyAlignment="1" applyProtection="1">
      <alignment horizontal="center"/>
      <protection locked="0"/>
    </xf>
    <xf numFmtId="176" fontId="16" fillId="0" borderId="0" xfId="2" applyNumberFormat="1" applyFont="1" applyBorder="1" applyAlignment="1">
      <alignment horizontal="center"/>
    </xf>
    <xf numFmtId="8" fontId="44" fillId="0" borderId="0" xfId="0" applyNumberFormat="1" applyFont="1" applyFill="1"/>
    <xf numFmtId="8" fontId="44" fillId="0" borderId="0" xfId="0" applyNumberFormat="1" applyFont="1"/>
    <xf numFmtId="0" fontId="45" fillId="0" borderId="0" xfId="0" applyFont="1" applyFill="1" applyProtection="1">
      <protection locked="0"/>
    </xf>
    <xf numFmtId="175" fontId="45" fillId="0" borderId="0" xfId="29" applyNumberFormat="1" applyFont="1" applyFill="1" applyAlignment="1" applyProtection="1">
      <alignment horizontal="left"/>
      <protection locked="0"/>
    </xf>
    <xf numFmtId="9" fontId="44" fillId="0" borderId="0" xfId="2" applyFont="1" applyFill="1" applyAlignment="1">
      <alignment horizontal="center"/>
    </xf>
    <xf numFmtId="10" fontId="37" fillId="0" borderId="1" xfId="2" applyNumberFormat="1" applyFont="1" applyBorder="1" applyAlignment="1">
      <alignment horizontal="center" vertical="center"/>
    </xf>
    <xf numFmtId="168" fontId="39" fillId="0" borderId="1" xfId="1" applyNumberFormat="1" applyFont="1" applyBorder="1" applyAlignment="1" applyProtection="1">
      <alignment horizontal="left" vertical="distributed"/>
      <protection locked="0"/>
    </xf>
    <xf numFmtId="10" fontId="0" fillId="0" borderId="0" xfId="2" applyNumberFormat="1" applyFont="1"/>
    <xf numFmtId="168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0" xfId="0" applyFont="1" applyFill="1" applyBorder="1" applyAlignment="1">
      <alignment horizontal="center"/>
    </xf>
    <xf numFmtId="0" fontId="48" fillId="8" borderId="0" xfId="0" applyFont="1" applyFill="1" applyBorder="1" applyAlignment="1">
      <alignment horizontal="center" vertical="center" wrapText="1"/>
    </xf>
    <xf numFmtId="0" fontId="16" fillId="8" borderId="0" xfId="0" applyFont="1" applyFill="1"/>
    <xf numFmtId="0" fontId="16" fillId="9" borderId="0" xfId="0" applyFont="1" applyFill="1"/>
    <xf numFmtId="176" fontId="49" fillId="8" borderId="0" xfId="2" applyNumberFormat="1" applyFont="1" applyFill="1" applyBorder="1" applyAlignment="1">
      <alignment horizontal="center" vertical="center"/>
    </xf>
    <xf numFmtId="168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3" fontId="50" fillId="0" borderId="1" xfId="1" applyNumberFormat="1" applyFont="1" applyBorder="1" applyAlignment="1" applyProtection="1">
      <alignment horizontal="center" vertical="distributed"/>
      <protection locked="0"/>
    </xf>
    <xf numFmtId="0" fontId="29" fillId="6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29" fillId="6" borderId="22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3" fontId="32" fillId="0" borderId="1" xfId="1" applyNumberFormat="1" applyFont="1" applyFill="1" applyBorder="1" applyAlignment="1">
      <alignment horizontal="center"/>
    </xf>
    <xf numFmtId="168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/>
    </xf>
    <xf numFmtId="168" fontId="51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8" fontId="52" fillId="8" borderId="0" xfId="1" applyNumberFormat="1" applyFont="1" applyFill="1" applyBorder="1" applyAlignment="1" applyProtection="1">
      <alignment horizontal="left" vertical="distributed"/>
      <protection locked="0"/>
    </xf>
    <xf numFmtId="176" fontId="19" fillId="8" borderId="0" xfId="2" applyNumberFormat="1" applyFont="1" applyFill="1" applyBorder="1" applyAlignment="1">
      <alignment horizontal="center" vertical="center"/>
    </xf>
    <xf numFmtId="3" fontId="40" fillId="0" borderId="1" xfId="1" applyNumberFormat="1" applyFont="1" applyFill="1" applyBorder="1" applyAlignment="1">
      <alignment horizontal="center"/>
    </xf>
    <xf numFmtId="168" fontId="53" fillId="2" borderId="1" xfId="1" applyNumberFormat="1" applyFont="1" applyFill="1" applyBorder="1" applyAlignment="1">
      <alignment horizontal="center"/>
    </xf>
    <xf numFmtId="179" fontId="0" fillId="0" borderId="0" xfId="0" applyNumberFormat="1" applyFill="1"/>
    <xf numFmtId="17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" fontId="2" fillId="0" borderId="0" xfId="0" applyNumberFormat="1" applyFont="1"/>
    <xf numFmtId="168" fontId="55" fillId="10" borderId="0" xfId="1" applyNumberFormat="1" applyFont="1" applyFill="1"/>
    <xf numFmtId="0" fontId="21" fillId="10" borderId="0" xfId="0" applyFont="1" applyFill="1"/>
    <xf numFmtId="168" fontId="56" fillId="11" borderId="24" xfId="1" applyNumberFormat="1" applyFont="1" applyFill="1" applyBorder="1" applyAlignment="1">
      <alignment horizontal="center"/>
    </xf>
    <xf numFmtId="0" fontId="57" fillId="10" borderId="0" xfId="0" applyFont="1" applyFill="1"/>
    <xf numFmtId="168" fontId="57" fillId="10" borderId="0" xfId="0" applyNumberFormat="1" applyFont="1" applyFill="1"/>
    <xf numFmtId="168" fontId="58" fillId="0" borderId="1" xfId="1" applyNumberFormat="1" applyFont="1" applyFill="1" applyBorder="1" applyAlignment="1">
      <alignment horizontal="center"/>
    </xf>
    <xf numFmtId="0" fontId="59" fillId="10" borderId="0" xfId="0" applyFont="1" applyFill="1"/>
    <xf numFmtId="0" fontId="29" fillId="6" borderId="15" xfId="0" applyFont="1" applyFill="1" applyBorder="1" applyAlignment="1">
      <alignment horizontal="center" vertical="center" wrapText="1"/>
    </xf>
    <xf numFmtId="10" fontId="40" fillId="0" borderId="1" xfId="2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181" fontId="0" fillId="0" borderId="0" xfId="0" applyNumberFormat="1"/>
    <xf numFmtId="168" fontId="57" fillId="10" borderId="0" xfId="1" applyNumberFormat="1" applyFont="1" applyFill="1"/>
    <xf numFmtId="0" fontId="47" fillId="0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60" fillId="10" borderId="0" xfId="0" applyFont="1" applyFill="1"/>
    <xf numFmtId="10" fontId="47" fillId="0" borderId="0" xfId="0" applyNumberFormat="1" applyFont="1" applyAlignment="1">
      <alignment horizontal="center"/>
    </xf>
    <xf numFmtId="4" fontId="32" fillId="0" borderId="1" xfId="1" applyNumberFormat="1" applyFont="1" applyFill="1" applyBorder="1" applyAlignment="1">
      <alignment horizontal="center"/>
    </xf>
    <xf numFmtId="4" fontId="40" fillId="0" borderId="1" xfId="1" applyNumberFormat="1" applyFont="1" applyFill="1" applyBorder="1" applyAlignment="1">
      <alignment horizontal="center"/>
    </xf>
    <xf numFmtId="0" fontId="47" fillId="0" borderId="0" xfId="0" applyFont="1"/>
    <xf numFmtId="0" fontId="26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9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168" fontId="18" fillId="6" borderId="1" xfId="0" applyNumberFormat="1" applyFont="1" applyFill="1" applyBorder="1" applyAlignment="1">
      <alignment horizontal="center" vertical="center" wrapText="1"/>
    </xf>
    <xf numFmtId="177" fontId="3" fillId="6" borderId="1" xfId="2" applyNumberFormat="1" applyFont="1" applyFill="1" applyBorder="1" applyAlignment="1" applyProtection="1">
      <alignment horizontal="center" vertical="center" wrapText="1"/>
      <protection locked="0"/>
    </xf>
    <xf numFmtId="168" fontId="54" fillId="6" borderId="1" xfId="0" applyNumberFormat="1" applyFont="1" applyFill="1" applyBorder="1" applyAlignment="1">
      <alignment horizontal="center"/>
    </xf>
    <xf numFmtId="168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16" fillId="0" borderId="0" xfId="2" applyFont="1"/>
    <xf numFmtId="177" fontId="16" fillId="0" borderId="0" xfId="2" applyNumberFormat="1" applyFont="1" applyAlignment="1">
      <alignment horizontal="center"/>
    </xf>
    <xf numFmtId="9" fontId="16" fillId="0" borderId="0" xfId="2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Fill="1" applyBorder="1"/>
    <xf numFmtId="0" fontId="16" fillId="0" borderId="0" xfId="0" applyFont="1" applyFill="1" applyBorder="1"/>
    <xf numFmtId="168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13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10" fontId="61" fillId="0" borderId="0" xfId="0" applyNumberFormat="1" applyFont="1"/>
    <xf numFmtId="0" fontId="61" fillId="0" borderId="0" xfId="0" applyFont="1"/>
    <xf numFmtId="167" fontId="62" fillId="8" borderId="0" xfId="1" applyNumberFormat="1" applyFont="1" applyFill="1" applyBorder="1" applyAlignment="1" applyProtection="1">
      <alignment horizontal="left" vertical="distributed"/>
      <protection locked="0"/>
    </xf>
    <xf numFmtId="176" fontId="49" fillId="8" borderId="0" xfId="2" applyNumberFormat="1" applyFont="1" applyFill="1" applyBorder="1" applyAlignment="1">
      <alignment horizontal="center" vertical="center" wrapText="1"/>
    </xf>
    <xf numFmtId="168" fontId="16" fillId="8" borderId="0" xfId="1" applyNumberFormat="1" applyFont="1" applyFill="1"/>
    <xf numFmtId="0" fontId="47" fillId="0" borderId="0" xfId="0" applyFont="1" applyAlignment="1">
      <alignment horizontal="left"/>
    </xf>
    <xf numFmtId="0" fontId="47" fillId="5" borderId="0" xfId="0" applyFont="1" applyFill="1" applyAlignment="1">
      <alignment horizontal="left"/>
    </xf>
    <xf numFmtId="0" fontId="63" fillId="0" borderId="0" xfId="0" applyFont="1"/>
    <xf numFmtId="0" fontId="16" fillId="5" borderId="0" xfId="0" applyFont="1" applyFill="1" applyBorder="1"/>
    <xf numFmtId="178" fontId="16" fillId="0" borderId="0" xfId="0" applyNumberFormat="1" applyFont="1"/>
    <xf numFmtId="0" fontId="16" fillId="0" borderId="0" xfId="0" applyFont="1" applyBorder="1"/>
    <xf numFmtId="3" fontId="46" fillId="0" borderId="0" xfId="0" applyNumberFormat="1" applyFont="1"/>
    <xf numFmtId="168" fontId="16" fillId="0" borderId="0" xfId="1" applyNumberFormat="1" applyFont="1" applyAlignment="1">
      <alignment horizontal="center"/>
    </xf>
    <xf numFmtId="4" fontId="50" fillId="0" borderId="1" xfId="1" applyNumberFormat="1" applyFont="1" applyBorder="1" applyAlignment="1" applyProtection="1">
      <alignment horizontal="center" vertical="distributed"/>
      <protection locked="0"/>
    </xf>
  </cellXfs>
  <cellStyles count="33">
    <cellStyle name="Coma1" xfId="6"/>
    <cellStyle name="Comma [0]_ventas1-Pacto Andino" xfId="7"/>
    <cellStyle name="Comma_ventas1-Pacto Andino" xfId="8"/>
    <cellStyle name="Currency [0]_DEPRECIACIONES" xfId="9"/>
    <cellStyle name="Currency_DEPRECIACIONES" xfId="10"/>
    <cellStyle name="Euro" xfId="11"/>
    <cellStyle name="Followed Hyperlink" xfId="12"/>
    <cellStyle name="Hyperlink" xfId="13"/>
    <cellStyle name="Javier" xfId="14"/>
    <cellStyle name="Millares" xfId="1" builtinId="3"/>
    <cellStyle name="Millares 2" xfId="15"/>
    <cellStyle name="Millares 3" xfId="16"/>
    <cellStyle name="Millares 4" xfId="17"/>
    <cellStyle name="Millares 4 2" xfId="32"/>
    <cellStyle name="Millares 5" xfId="18"/>
    <cellStyle name="Millares 6" xfId="19"/>
    <cellStyle name="Millares 7" xfId="30"/>
    <cellStyle name="Moneda" xfId="29" builtinId="4"/>
    <cellStyle name="Moneda 2" xfId="20"/>
    <cellStyle name="Moneda 3" xfId="21"/>
    <cellStyle name="Moneda 4" xfId="22"/>
    <cellStyle name="Moneda 5" xfId="31"/>
    <cellStyle name="Normal" xfId="0" builtinId="0"/>
    <cellStyle name="Normal 2" xfId="5"/>
    <cellStyle name="Normal 2 3" xfId="23"/>
    <cellStyle name="Normal 3" xfId="24"/>
    <cellStyle name="Normal 4" xfId="25"/>
    <cellStyle name="Normal 5" xfId="26"/>
    <cellStyle name="Normal 6" xfId="27"/>
    <cellStyle name="Normal 7" xfId="3"/>
    <cellStyle name="Porcentaje" xfId="2" builtinId="5"/>
    <cellStyle name="Porcentaje 2" xfId="4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3</xdr:row>
      <xdr:rowOff>127000</xdr:rowOff>
    </xdr:from>
    <xdr:to>
      <xdr:col>1</xdr:col>
      <xdr:colOff>985309</xdr:colOff>
      <xdr:row>6</xdr:row>
      <xdr:rowOff>26064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232834" y="285750"/>
          <a:ext cx="1376892" cy="555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0</xdr:rowOff>
    </xdr:from>
    <xdr:to>
      <xdr:col>2</xdr:col>
      <xdr:colOff>838200</xdr:colOff>
      <xdr:row>4</xdr:row>
      <xdr:rowOff>56907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828676" y="190500"/>
          <a:ext cx="1533524" cy="742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63"/>
  <sheetViews>
    <sheetView showGridLines="0" topLeftCell="A3" zoomScale="70" zoomScaleNormal="70" zoomScaleSheetLayoutView="150" workbookViewId="0">
      <selection activeCell="B3" sqref="B3"/>
    </sheetView>
  </sheetViews>
  <sheetFormatPr baseColWidth="10" defaultColWidth="11.42578125" defaultRowHeight="12.75" x14ac:dyDescent="0.2"/>
  <cols>
    <col min="1" max="1" width="9.28515625" style="4" bestFit="1" customWidth="1"/>
    <col min="2" max="2" width="33.42578125" style="4" customWidth="1"/>
    <col min="3" max="5" width="33.42578125" style="6" customWidth="1"/>
    <col min="6" max="6" width="39.28515625" style="6" customWidth="1"/>
    <col min="7" max="8" width="2.140625" style="6" customWidth="1"/>
    <col min="9" max="9" width="2.140625" style="4" customWidth="1"/>
    <col min="10" max="10" width="7" style="4" hidden="1" customWidth="1"/>
    <col min="11" max="11" width="6.85546875" style="4" hidden="1" customWidth="1"/>
    <col min="12" max="12" width="7" style="4" hidden="1" customWidth="1"/>
    <col min="13" max="13" width="6.85546875" style="4" hidden="1" customWidth="1"/>
    <col min="14" max="14" width="20.5703125" style="4" bestFit="1" customWidth="1"/>
    <col min="15" max="18" width="12.85546875" style="101" customWidth="1"/>
    <col min="19" max="19" width="12.85546875" style="105" customWidth="1"/>
    <col min="20" max="20" width="20.7109375" style="105" bestFit="1" customWidth="1"/>
    <col min="21" max="21" width="12.42578125" style="105" customWidth="1"/>
    <col min="22" max="22" width="17.7109375" style="105" customWidth="1"/>
    <col min="23" max="25" width="11.42578125" style="101"/>
    <col min="26" max="16384" width="11.42578125" style="4"/>
  </cols>
  <sheetData>
    <row r="1" spans="1:26" hidden="1" x14ac:dyDescent="0.2">
      <c r="A1" s="2" t="s">
        <v>7</v>
      </c>
      <c r="B1" s="3">
        <v>3</v>
      </c>
      <c r="C1" s="4"/>
      <c r="D1" s="4"/>
      <c r="E1" s="4"/>
      <c r="F1" s="4"/>
      <c r="G1" s="4"/>
      <c r="H1" s="4"/>
      <c r="R1" s="101" t="s">
        <v>5</v>
      </c>
      <c r="S1" s="87">
        <v>3</v>
      </c>
      <c r="T1" s="87" t="s">
        <v>74</v>
      </c>
      <c r="U1" s="87"/>
      <c r="V1" s="87"/>
    </row>
    <row r="2" spans="1:26" hidden="1" x14ac:dyDescent="0.2">
      <c r="C2" s="4"/>
      <c r="D2" s="4"/>
      <c r="E2" s="4"/>
      <c r="F2" s="4"/>
      <c r="G2" s="4"/>
      <c r="H2" s="4"/>
      <c r="R2" s="101" t="s">
        <v>35</v>
      </c>
      <c r="S2" s="87"/>
      <c r="T2" s="87" t="s">
        <v>60</v>
      </c>
      <c r="U2" s="88">
        <v>0.94099999931717448</v>
      </c>
      <c r="V2" s="89">
        <v>803992937000</v>
      </c>
    </row>
    <row r="3" spans="1:26" x14ac:dyDescent="0.2">
      <c r="C3" s="4"/>
      <c r="D3" s="4"/>
      <c r="E3" s="4"/>
      <c r="F3" s="4"/>
      <c r="G3" s="4"/>
      <c r="H3" s="4"/>
      <c r="S3" s="87"/>
      <c r="T3" s="87"/>
      <c r="U3" s="88"/>
      <c r="V3" s="89"/>
    </row>
    <row r="4" spans="1:26" x14ac:dyDescent="0.2">
      <c r="C4" s="4"/>
      <c r="D4" s="4"/>
      <c r="E4" s="4"/>
      <c r="F4" s="4"/>
      <c r="G4" s="4"/>
      <c r="H4" s="4"/>
      <c r="S4" s="87"/>
      <c r="T4" s="87"/>
      <c r="U4" s="88"/>
      <c r="V4" s="89"/>
    </row>
    <row r="5" spans="1:26" customFormat="1" ht="23.25" x14ac:dyDescent="0.25">
      <c r="B5" s="175" t="s">
        <v>41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210"/>
      <c r="P5" s="210"/>
      <c r="Q5" s="210"/>
      <c r="R5" s="210"/>
      <c r="S5" s="211"/>
      <c r="T5" s="211"/>
      <c r="U5" s="211"/>
      <c r="V5" s="211"/>
      <c r="W5" s="210"/>
      <c r="X5" s="210"/>
      <c r="Y5" s="210"/>
      <c r="Z5" s="75"/>
    </row>
    <row r="6" spans="1:26" customFormat="1" ht="15.75" x14ac:dyDescent="0.25">
      <c r="B6" s="176" t="s">
        <v>73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210"/>
      <c r="P6" s="210"/>
      <c r="Q6" s="210"/>
      <c r="R6" s="210"/>
      <c r="S6" s="211"/>
      <c r="T6" s="211"/>
      <c r="U6" s="211"/>
      <c r="V6" s="211"/>
      <c r="W6" s="210"/>
      <c r="X6" s="210"/>
      <c r="Y6" s="210"/>
      <c r="Z6" s="75"/>
    </row>
    <row r="7" spans="1:26" customFormat="1" ht="15.75" x14ac:dyDescent="0.25">
      <c r="B7" s="177" t="s">
        <v>63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210"/>
      <c r="P7" s="212"/>
      <c r="Q7" s="212"/>
      <c r="R7" s="212"/>
      <c r="S7" s="211"/>
      <c r="T7" s="211"/>
      <c r="U7" s="211"/>
      <c r="V7" s="211"/>
      <c r="W7" s="210"/>
      <c r="X7" s="210"/>
      <c r="Y7" s="210"/>
      <c r="Z7" s="75"/>
    </row>
    <row r="8" spans="1:26" x14ac:dyDescent="0.2">
      <c r="C8" s="4"/>
      <c r="D8" s="4"/>
      <c r="E8" s="4"/>
      <c r="F8" s="4"/>
      <c r="G8" s="4"/>
      <c r="H8" s="4"/>
      <c r="S8" s="87"/>
      <c r="T8" s="87"/>
      <c r="U8" s="88"/>
      <c r="V8" s="89"/>
    </row>
    <row r="9" spans="1:26" ht="15.75" x14ac:dyDescent="0.25">
      <c r="A9" s="138" t="s">
        <v>58</v>
      </c>
      <c r="B9" s="154">
        <v>854402696688</v>
      </c>
      <c r="C9" s="216">
        <v>854402696688</v>
      </c>
      <c r="D9" s="4"/>
      <c r="E9" s="4"/>
      <c r="F9" s="4"/>
      <c r="G9" s="4"/>
      <c r="H9" s="4"/>
    </row>
    <row r="10" spans="1:26" ht="15.75" x14ac:dyDescent="0.2">
      <c r="A10" s="138" t="s">
        <v>37</v>
      </c>
      <c r="B10" s="74">
        <v>6.4970000000000002E-3</v>
      </c>
      <c r="C10" s="4"/>
      <c r="D10" s="4"/>
      <c r="E10" s="4"/>
      <c r="F10" s="4"/>
      <c r="G10" s="4"/>
      <c r="H10" s="4"/>
      <c r="J10" s="67"/>
      <c r="K10" s="68"/>
      <c r="L10" s="69"/>
      <c r="M10" s="69"/>
      <c r="N10" s="68"/>
    </row>
    <row r="11" spans="1:26" s="101" customFormat="1" ht="15.75" x14ac:dyDescent="0.2">
      <c r="A11" s="100" t="s">
        <v>38</v>
      </c>
      <c r="B11" s="145"/>
      <c r="J11" s="102"/>
      <c r="K11" s="100"/>
      <c r="L11" s="103"/>
      <c r="M11" s="104"/>
      <c r="N11" s="100"/>
      <c r="S11" s="105"/>
      <c r="T11" s="105"/>
      <c r="U11" s="105"/>
      <c r="V11" s="105"/>
    </row>
    <row r="12" spans="1:26" s="118" customFormat="1" hidden="1" x14ac:dyDescent="0.2">
      <c r="A12" s="117" t="s">
        <v>39</v>
      </c>
      <c r="B12" s="122">
        <v>854402696688</v>
      </c>
      <c r="C12" s="123">
        <v>803992937000</v>
      </c>
      <c r="D12" s="123">
        <v>0</v>
      </c>
      <c r="E12" s="123">
        <v>0</v>
      </c>
      <c r="F12" s="123">
        <v>0</v>
      </c>
      <c r="G12" s="101"/>
      <c r="H12" s="101"/>
      <c r="J12" s="124"/>
      <c r="K12" s="117"/>
      <c r="L12" s="125"/>
      <c r="M12" s="126"/>
      <c r="N12" s="117"/>
      <c r="O12" s="101"/>
      <c r="P12" s="101"/>
      <c r="Q12" s="101"/>
      <c r="R12" s="101"/>
      <c r="S12" s="105"/>
      <c r="T12" s="105"/>
      <c r="U12" s="105"/>
      <c r="V12" s="105"/>
      <c r="W12" s="101"/>
      <c r="X12" s="101"/>
      <c r="Y12" s="101"/>
    </row>
    <row r="13" spans="1:26" s="118" customFormat="1" hidden="1" x14ac:dyDescent="0.2">
      <c r="A13" s="117"/>
      <c r="B13" s="122">
        <v>854402696688</v>
      </c>
      <c r="C13" s="122">
        <v>803992937000</v>
      </c>
      <c r="D13" s="122">
        <v>0</v>
      </c>
      <c r="E13" s="122">
        <v>0</v>
      </c>
      <c r="F13" s="122">
        <v>0</v>
      </c>
      <c r="G13" s="101"/>
      <c r="H13" s="101"/>
      <c r="J13" s="124"/>
      <c r="K13" s="117"/>
      <c r="L13" s="125"/>
      <c r="M13" s="126"/>
      <c r="N13" s="117"/>
      <c r="O13" s="101"/>
      <c r="P13" s="101"/>
      <c r="Q13" s="101"/>
      <c r="R13" s="101"/>
      <c r="S13" s="105"/>
      <c r="T13" s="105"/>
      <c r="U13" s="105"/>
      <c r="V13" s="105"/>
      <c r="W13" s="101"/>
      <c r="X13" s="101"/>
      <c r="Y13" s="101"/>
    </row>
    <row r="14" spans="1:26" ht="15.75" customHeight="1" x14ac:dyDescent="0.2">
      <c r="B14" s="181" t="s">
        <v>55</v>
      </c>
      <c r="C14" s="181"/>
      <c r="D14" s="181"/>
      <c r="E14" s="181"/>
      <c r="F14" s="181"/>
      <c r="G14" s="101"/>
      <c r="H14" s="101"/>
      <c r="J14" s="67"/>
      <c r="K14" s="68"/>
      <c r="L14" s="70"/>
      <c r="M14" s="71"/>
    </row>
    <row r="15" spans="1:26" ht="97.5" customHeight="1" x14ac:dyDescent="0.2">
      <c r="A15" s="138" t="s">
        <v>9</v>
      </c>
      <c r="B15" s="139" t="s">
        <v>61</v>
      </c>
      <c r="C15" s="139" t="s">
        <v>60</v>
      </c>
      <c r="D15" s="139"/>
      <c r="E15" s="139"/>
      <c r="F15" s="139"/>
      <c r="G15" s="101"/>
      <c r="H15" s="101"/>
      <c r="J15" s="67"/>
      <c r="K15" s="68"/>
      <c r="L15" s="70"/>
      <c r="M15" s="71"/>
      <c r="V15" s="101"/>
    </row>
    <row r="16" spans="1:26" ht="14.45" customHeight="1" x14ac:dyDescent="0.2">
      <c r="A16" s="72" t="s">
        <v>53</v>
      </c>
      <c r="B16" s="73">
        <v>854402696688</v>
      </c>
      <c r="C16" s="73">
        <v>803992937000</v>
      </c>
      <c r="D16" s="73"/>
      <c r="E16" s="73"/>
      <c r="F16" s="73"/>
      <c r="G16" s="101"/>
      <c r="H16" s="101"/>
      <c r="J16" s="67"/>
      <c r="K16" s="68"/>
      <c r="L16" s="70"/>
      <c r="M16" s="71"/>
      <c r="V16" s="101"/>
    </row>
    <row r="17" spans="1:25" x14ac:dyDescent="0.2">
      <c r="A17" s="82"/>
      <c r="B17" s="83">
        <v>854402696688</v>
      </c>
      <c r="C17" s="83">
        <v>803992937000</v>
      </c>
      <c r="D17" s="83"/>
      <c r="E17" s="83"/>
      <c r="F17" s="83"/>
      <c r="G17" s="101"/>
      <c r="H17" s="101"/>
      <c r="J17" s="67"/>
      <c r="K17" s="68"/>
      <c r="L17" s="70"/>
      <c r="M17" s="71"/>
      <c r="N17" s="100"/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/>
      <c r="U17" s="101"/>
      <c r="V17" s="213"/>
    </row>
    <row r="18" spans="1:25" x14ac:dyDescent="0.2">
      <c r="A18" s="144"/>
      <c r="B18" s="143" t="s">
        <v>75</v>
      </c>
      <c r="C18" s="143" t="s">
        <v>75</v>
      </c>
      <c r="D18" s="143" t="s">
        <v>76</v>
      </c>
      <c r="E18" s="143" t="s">
        <v>76</v>
      </c>
      <c r="F18" s="143" t="s">
        <v>76</v>
      </c>
      <c r="G18" s="101"/>
      <c r="H18" s="101"/>
      <c r="J18" s="67"/>
      <c r="K18" s="68"/>
      <c r="L18" s="70"/>
      <c r="M18" s="71"/>
      <c r="N18" s="100"/>
      <c r="S18" s="101"/>
      <c r="T18" s="101"/>
      <c r="U18" s="101"/>
      <c r="V18" s="213"/>
    </row>
    <row r="19" spans="1:25" s="101" customFormat="1" ht="13.5" thickBot="1" x14ac:dyDescent="0.25">
      <c r="B19" s="189">
        <v>1</v>
      </c>
      <c r="C19" s="190">
        <v>0.94099999931717448</v>
      </c>
      <c r="D19" s="191">
        <v>0</v>
      </c>
      <c r="E19" s="191">
        <v>0</v>
      </c>
      <c r="F19" s="191">
        <v>0</v>
      </c>
      <c r="J19" s="102"/>
      <c r="K19" s="100"/>
      <c r="L19" s="103"/>
      <c r="M19" s="104"/>
      <c r="N19" s="100"/>
      <c r="S19" s="105"/>
      <c r="T19" s="105"/>
      <c r="U19" s="105"/>
      <c r="V19" s="105"/>
    </row>
    <row r="20" spans="1:25" s="101" customFormat="1" ht="13.5" thickBot="1" x14ac:dyDescent="0.25">
      <c r="C20" s="192">
        <v>5.9000000682825515E-2</v>
      </c>
      <c r="D20" s="193"/>
      <c r="E20" s="194"/>
      <c r="F20" s="194"/>
      <c r="G20" s="194"/>
      <c r="H20" s="194"/>
      <c r="J20" s="195">
        <v>1</v>
      </c>
      <c r="K20" s="196"/>
      <c r="L20" s="195">
        <v>3</v>
      </c>
      <c r="M20" s="197"/>
      <c r="S20" s="105"/>
      <c r="T20" s="105"/>
      <c r="U20" s="105"/>
      <c r="V20" s="105"/>
    </row>
    <row r="21" spans="1:25" s="101" customFormat="1" ht="13.5" thickBot="1" x14ac:dyDescent="0.25">
      <c r="A21" s="198"/>
      <c r="B21" s="199"/>
      <c r="C21" s="200"/>
      <c r="D21" s="201">
        <v>0.86894000000000005</v>
      </c>
      <c r="E21" s="201">
        <v>0.13105999999999995</v>
      </c>
      <c r="F21" s="200"/>
      <c r="G21" s="200"/>
      <c r="H21" s="200"/>
      <c r="J21" s="202"/>
      <c r="K21" s="203"/>
      <c r="L21" s="202"/>
      <c r="M21" s="204"/>
      <c r="S21" s="105"/>
      <c r="T21" s="105"/>
      <c r="U21" s="105"/>
      <c r="V21" s="105"/>
    </row>
    <row r="22" spans="1:25" ht="55.5" customHeight="1" thickBot="1" x14ac:dyDescent="0.25">
      <c r="A22" s="138" t="s">
        <v>1</v>
      </c>
      <c r="B22" s="140" t="s">
        <v>42</v>
      </c>
      <c r="C22" s="138" t="s">
        <v>59</v>
      </c>
      <c r="D22" s="90"/>
      <c r="E22" s="90"/>
      <c r="F22" s="138" t="s">
        <v>62</v>
      </c>
      <c r="G22" s="90"/>
      <c r="H22" s="90"/>
      <c r="I22" s="5"/>
      <c r="J22" s="7" t="s">
        <v>6</v>
      </c>
      <c r="K22" s="8" t="s">
        <v>3</v>
      </c>
      <c r="L22" s="7" t="s">
        <v>6</v>
      </c>
      <c r="M22" s="79" t="s">
        <v>3</v>
      </c>
    </row>
    <row r="23" spans="1:25" ht="51" customHeight="1" x14ac:dyDescent="0.2">
      <c r="A23" s="116">
        <v>1</v>
      </c>
      <c r="B23" s="93" t="s">
        <v>61</v>
      </c>
      <c r="C23" s="136">
        <v>854402696688</v>
      </c>
      <c r="D23" s="115"/>
      <c r="E23" s="108"/>
      <c r="F23" s="113" t="s">
        <v>77</v>
      </c>
      <c r="G23" s="108"/>
      <c r="H23" s="108"/>
      <c r="I23" s="5"/>
      <c r="J23" s="63">
        <v>598</v>
      </c>
      <c r="K23" s="64">
        <v>1</v>
      </c>
      <c r="L23" s="63">
        <v>598</v>
      </c>
      <c r="M23" s="64">
        <v>1</v>
      </c>
    </row>
    <row r="24" spans="1:25" ht="51" customHeight="1" x14ac:dyDescent="0.2">
      <c r="A24" s="116">
        <v>2</v>
      </c>
      <c r="B24" s="93" t="s">
        <v>60</v>
      </c>
      <c r="C24" s="136">
        <v>803992937000</v>
      </c>
      <c r="D24" s="108"/>
      <c r="E24" s="108"/>
      <c r="F24" s="113" t="s">
        <v>77</v>
      </c>
      <c r="G24" s="108"/>
      <c r="H24" s="108"/>
      <c r="I24" s="5"/>
      <c r="J24" s="65">
        <v>640</v>
      </c>
      <c r="K24" s="66">
        <v>0.94099999931717448</v>
      </c>
      <c r="L24" s="65">
        <v>640</v>
      </c>
      <c r="M24" s="66">
        <v>0.94099999931717448</v>
      </c>
    </row>
    <row r="25" spans="1:25" ht="51" hidden="1" customHeight="1" x14ac:dyDescent="0.2">
      <c r="A25" s="109">
        <v>3</v>
      </c>
      <c r="B25" s="93"/>
      <c r="C25" s="136"/>
      <c r="D25" s="115"/>
      <c r="E25" s="108"/>
      <c r="F25" s="113" t="s">
        <v>77</v>
      </c>
      <c r="G25" s="108"/>
      <c r="H25" s="108"/>
      <c r="I25" s="5"/>
      <c r="J25" s="65" t="s">
        <v>76</v>
      </c>
      <c r="K25" s="66">
        <v>0</v>
      </c>
      <c r="L25" s="65" t="s">
        <v>76</v>
      </c>
      <c r="M25" s="66">
        <v>0</v>
      </c>
      <c r="P25" s="214"/>
    </row>
    <row r="26" spans="1:25" ht="51" hidden="1" customHeight="1" x14ac:dyDescent="0.2">
      <c r="A26" s="109">
        <v>4</v>
      </c>
      <c r="B26" s="93"/>
      <c r="C26" s="136"/>
      <c r="D26" s="115"/>
      <c r="E26" s="108"/>
      <c r="F26" s="113" t="s">
        <v>77</v>
      </c>
      <c r="G26" s="108"/>
      <c r="H26" s="108"/>
      <c r="I26" s="5"/>
      <c r="J26" s="65" t="s">
        <v>76</v>
      </c>
      <c r="K26" s="66">
        <v>0</v>
      </c>
      <c r="L26" s="65" t="s">
        <v>76</v>
      </c>
      <c r="M26" s="66">
        <v>0</v>
      </c>
      <c r="O26" s="215"/>
      <c r="P26" s="214"/>
    </row>
    <row r="27" spans="1:25" ht="51" hidden="1" customHeight="1" x14ac:dyDescent="0.2">
      <c r="A27" s="109">
        <v>5</v>
      </c>
      <c r="B27" s="93"/>
      <c r="C27" s="136"/>
      <c r="D27" s="91"/>
      <c r="E27" s="91"/>
      <c r="F27" s="113" t="s">
        <v>77</v>
      </c>
      <c r="G27" s="91"/>
      <c r="H27" s="91"/>
      <c r="I27" s="5"/>
      <c r="J27" s="11" t="s">
        <v>76</v>
      </c>
      <c r="K27" s="12">
        <v>0</v>
      </c>
      <c r="L27" s="11" t="s">
        <v>76</v>
      </c>
      <c r="M27" s="12">
        <v>0</v>
      </c>
      <c r="O27" s="121"/>
    </row>
    <row r="28" spans="1:25" ht="39.6" hidden="1" customHeight="1" x14ac:dyDescent="0.2">
      <c r="A28" s="109">
        <v>6</v>
      </c>
      <c r="B28" s="93">
        <v>0</v>
      </c>
      <c r="C28" s="106"/>
      <c r="D28" s="91"/>
      <c r="E28" s="91"/>
      <c r="F28" s="91"/>
      <c r="G28" s="91"/>
      <c r="H28" s="91"/>
      <c r="I28" s="5"/>
      <c r="J28" s="11" t="s">
        <v>76</v>
      </c>
      <c r="K28" s="12">
        <v>0</v>
      </c>
      <c r="L28" s="11" t="s">
        <v>76</v>
      </c>
      <c r="M28" s="12">
        <v>0</v>
      </c>
      <c r="N28" s="113" t="s">
        <v>77</v>
      </c>
      <c r="O28" s="121"/>
    </row>
    <row r="29" spans="1:25" ht="39.6" hidden="1" customHeight="1" x14ac:dyDescent="0.2">
      <c r="A29" s="109">
        <v>7</v>
      </c>
      <c r="B29" s="93">
        <v>0</v>
      </c>
      <c r="C29" s="106"/>
      <c r="D29" s="91"/>
      <c r="E29" s="91"/>
      <c r="F29" s="91"/>
      <c r="G29" s="91"/>
      <c r="H29" s="91"/>
      <c r="I29" s="5"/>
      <c r="J29" s="11" t="s">
        <v>76</v>
      </c>
      <c r="K29" s="12">
        <v>0</v>
      </c>
      <c r="L29" s="11" t="s">
        <v>76</v>
      </c>
      <c r="M29" s="12">
        <v>0</v>
      </c>
      <c r="N29" s="113" t="s">
        <v>77</v>
      </c>
      <c r="O29" s="121"/>
    </row>
    <row r="30" spans="1:25" hidden="1" x14ac:dyDescent="0.2">
      <c r="A30" s="72"/>
      <c r="B30" s="9"/>
      <c r="C30" s="80"/>
      <c r="D30" s="91"/>
      <c r="E30" s="91"/>
      <c r="F30" s="91"/>
      <c r="G30" s="91"/>
      <c r="H30" s="91"/>
      <c r="I30" s="5"/>
      <c r="J30" s="11" t="s">
        <v>76</v>
      </c>
      <c r="K30" s="12">
        <v>0</v>
      </c>
      <c r="L30" s="11" t="s">
        <v>76</v>
      </c>
      <c r="M30" s="12">
        <v>0</v>
      </c>
      <c r="N30" s="119" t="s">
        <v>76</v>
      </c>
      <c r="O30" s="121"/>
    </row>
    <row r="31" spans="1:25" hidden="1" x14ac:dyDescent="0.2">
      <c r="A31" s="72"/>
      <c r="B31" s="9"/>
      <c r="C31" s="80"/>
      <c r="D31" s="91"/>
      <c r="E31" s="91"/>
      <c r="F31" s="91"/>
      <c r="G31" s="91"/>
      <c r="H31" s="91"/>
      <c r="I31" s="5"/>
      <c r="J31" s="11" t="s">
        <v>76</v>
      </c>
      <c r="K31" s="12">
        <v>0</v>
      </c>
      <c r="L31" s="11" t="s">
        <v>76</v>
      </c>
      <c r="M31" s="12">
        <v>0</v>
      </c>
      <c r="N31" s="119" t="s">
        <v>76</v>
      </c>
      <c r="O31" s="121"/>
    </row>
    <row r="32" spans="1:25" s="5" customFormat="1" ht="18" hidden="1" customHeight="1" thickBot="1" x14ac:dyDescent="0.25">
      <c r="A32" s="72"/>
      <c r="B32" s="9"/>
      <c r="C32" s="80"/>
      <c r="D32" s="91"/>
      <c r="E32" s="91"/>
      <c r="F32" s="91"/>
      <c r="G32" s="91"/>
      <c r="H32" s="91"/>
      <c r="J32" s="13" t="s">
        <v>76</v>
      </c>
      <c r="K32" s="14">
        <v>0</v>
      </c>
      <c r="L32" s="13" t="s">
        <v>76</v>
      </c>
      <c r="M32" s="14">
        <v>0</v>
      </c>
      <c r="N32" s="120" t="s">
        <v>76</v>
      </c>
      <c r="O32" s="121"/>
      <c r="P32" s="100"/>
      <c r="Q32" s="100"/>
      <c r="R32" s="100"/>
      <c r="S32" s="105"/>
      <c r="T32" s="105"/>
      <c r="U32" s="105"/>
      <c r="V32" s="105"/>
      <c r="W32" s="100"/>
      <c r="X32" s="100"/>
      <c r="Y32" s="100"/>
    </row>
    <row r="33" spans="1:25" s="5" customFormat="1" ht="21" x14ac:dyDescent="0.35">
      <c r="A33" s="76" t="s">
        <v>40</v>
      </c>
      <c r="B33" s="77"/>
      <c r="C33" s="107">
        <v>2</v>
      </c>
      <c r="D33" s="92"/>
      <c r="E33" s="92"/>
      <c r="F33" s="92"/>
      <c r="G33" s="92"/>
      <c r="H33" s="92"/>
      <c r="N33" s="81"/>
      <c r="O33" s="199"/>
      <c r="P33" s="100"/>
      <c r="Q33" s="100"/>
      <c r="R33" s="100"/>
      <c r="S33" s="105"/>
      <c r="T33" s="105"/>
      <c r="U33" s="105"/>
      <c r="V33" s="105"/>
      <c r="W33" s="100"/>
      <c r="X33" s="100"/>
      <c r="Y33" s="100"/>
    </row>
    <row r="34" spans="1:25" s="5" customFormat="1" x14ac:dyDescent="0.2">
      <c r="A34" s="10"/>
      <c r="C34" s="10"/>
      <c r="D34" s="10"/>
      <c r="E34" s="10"/>
      <c r="F34" s="10"/>
      <c r="G34" s="10"/>
      <c r="H34" s="10"/>
      <c r="O34" s="199"/>
      <c r="P34" s="100"/>
      <c r="Q34" s="100"/>
      <c r="R34" s="100"/>
      <c r="S34" s="105"/>
      <c r="T34" s="105"/>
      <c r="U34" s="105"/>
      <c r="V34" s="105"/>
      <c r="W34" s="100"/>
      <c r="X34" s="100"/>
      <c r="Y34" s="100"/>
    </row>
    <row r="35" spans="1:25" hidden="1" x14ac:dyDescent="0.2"/>
    <row r="37" spans="1:25" ht="27" customHeight="1" x14ac:dyDescent="0.2">
      <c r="A37" s="182" t="s">
        <v>0</v>
      </c>
      <c r="B37" s="182"/>
      <c r="C37" s="130">
        <v>854402696688</v>
      </c>
      <c r="D37" s="86"/>
      <c r="E37" s="86"/>
      <c r="F37" s="86"/>
      <c r="G37" s="86"/>
      <c r="H37" s="86"/>
      <c r="I37" s="94"/>
      <c r="N37" s="95"/>
    </row>
    <row r="38" spans="1:25" ht="27" customHeight="1" x14ac:dyDescent="0.2">
      <c r="A38" s="182" t="s">
        <v>76</v>
      </c>
      <c r="B38" s="182"/>
      <c r="C38" s="112">
        <v>0</v>
      </c>
      <c r="D38" s="99"/>
      <c r="E38" s="86" t="s">
        <v>49</v>
      </c>
      <c r="F38" s="84" t="s">
        <v>51</v>
      </c>
      <c r="G38" s="86"/>
      <c r="H38" s="86"/>
      <c r="I38" s="94"/>
      <c r="N38" s="205">
        <v>0.81899999999999995</v>
      </c>
    </row>
    <row r="39" spans="1:25" ht="27" customHeight="1" x14ac:dyDescent="0.2">
      <c r="A39" s="184" t="s">
        <v>51</v>
      </c>
      <c r="B39" s="182"/>
      <c r="C39" s="112">
        <v>841511424092.5824</v>
      </c>
      <c r="D39" s="86"/>
      <c r="E39" s="86"/>
      <c r="F39" s="86"/>
      <c r="G39" s="86"/>
      <c r="H39" s="86"/>
      <c r="I39" s="94"/>
      <c r="N39" s="206">
        <v>81.900000000000006</v>
      </c>
    </row>
    <row r="40" spans="1:25" ht="27" customHeight="1" x14ac:dyDescent="0.2">
      <c r="A40" s="183" t="s">
        <v>54</v>
      </c>
      <c r="B40" s="183"/>
      <c r="C40" s="112">
        <v>757360281683.32422</v>
      </c>
      <c r="D40" s="86"/>
      <c r="E40" s="86"/>
      <c r="F40" s="86"/>
      <c r="G40" s="86"/>
      <c r="H40" s="86"/>
      <c r="I40" s="94"/>
      <c r="N40" s="101">
        <v>85.4</v>
      </c>
    </row>
    <row r="41" spans="1:25" x14ac:dyDescent="0.2">
      <c r="C41" s="4"/>
      <c r="D41" s="4"/>
      <c r="E41" s="4"/>
      <c r="F41" s="4"/>
      <c r="G41" s="4"/>
      <c r="H41" s="4"/>
      <c r="N41" s="101"/>
    </row>
    <row r="42" spans="1:25" x14ac:dyDescent="0.2">
      <c r="C42" s="4"/>
      <c r="D42" s="4"/>
      <c r="E42" s="4"/>
      <c r="F42" s="4"/>
      <c r="G42" s="4"/>
      <c r="H42" s="4"/>
    </row>
    <row r="43" spans="1:25" x14ac:dyDescent="0.2">
      <c r="C43" s="4"/>
      <c r="D43" s="4"/>
      <c r="E43" s="4"/>
      <c r="F43" s="4"/>
      <c r="G43" s="4"/>
      <c r="H43" s="4"/>
    </row>
    <row r="44" spans="1:25" x14ac:dyDescent="0.2">
      <c r="C44" s="4"/>
      <c r="D44" s="4"/>
      <c r="E44" s="4"/>
      <c r="F44" s="4"/>
      <c r="G44" s="4"/>
      <c r="H44" s="4"/>
    </row>
    <row r="45" spans="1:25" hidden="1" x14ac:dyDescent="0.2">
      <c r="A45" s="178" t="s">
        <v>43</v>
      </c>
      <c r="B45" s="178"/>
      <c r="C45" s="179" t="s">
        <v>36</v>
      </c>
      <c r="D45" s="180"/>
      <c r="E45" s="97"/>
      <c r="F45" s="97"/>
      <c r="G45" s="97"/>
      <c r="H45" s="97"/>
    </row>
    <row r="46" spans="1:25" ht="40.5" x14ac:dyDescent="0.2">
      <c r="A46" s="141" t="s">
        <v>1</v>
      </c>
      <c r="B46" s="141" t="s">
        <v>42</v>
      </c>
      <c r="C46" s="141" t="s">
        <v>46</v>
      </c>
      <c r="D46" s="141" t="s">
        <v>3</v>
      </c>
      <c r="E46" s="131"/>
      <c r="F46" s="132"/>
      <c r="G46" s="132"/>
      <c r="H46" s="132"/>
      <c r="I46" s="133"/>
      <c r="J46" s="134"/>
      <c r="K46" s="134"/>
      <c r="L46" s="134"/>
      <c r="M46" s="134"/>
      <c r="N46" s="133" t="s">
        <v>57</v>
      </c>
    </row>
    <row r="47" spans="1:25" ht="67.5" customHeight="1" x14ac:dyDescent="0.2">
      <c r="A47" s="110">
        <v>1</v>
      </c>
      <c r="B47" s="111" t="s">
        <v>61</v>
      </c>
      <c r="C47" s="218">
        <v>598.69999952202215</v>
      </c>
      <c r="D47" s="127">
        <v>1</v>
      </c>
      <c r="E47" s="207">
        <v>598.69999952202215</v>
      </c>
      <c r="F47" s="208" t="s">
        <v>61</v>
      </c>
      <c r="G47" s="135"/>
      <c r="H47" s="135"/>
      <c r="I47" s="133"/>
      <c r="J47" s="134"/>
      <c r="K47" s="134"/>
      <c r="L47" s="134"/>
      <c r="M47" s="134"/>
      <c r="N47" s="209">
        <v>803992937000</v>
      </c>
      <c r="O47" s="101" t="s">
        <v>60</v>
      </c>
    </row>
    <row r="48" spans="1:25" ht="65.25" customHeight="1" x14ac:dyDescent="0.2">
      <c r="A48" s="110">
        <v>2</v>
      </c>
      <c r="B48" s="111" t="s">
        <v>60</v>
      </c>
      <c r="C48" s="218">
        <v>700</v>
      </c>
      <c r="D48" s="127">
        <v>0.94099999931717448</v>
      </c>
      <c r="E48" s="207">
        <v>640</v>
      </c>
      <c r="F48" s="208" t="s">
        <v>60</v>
      </c>
      <c r="G48" s="135"/>
      <c r="H48" s="135"/>
      <c r="I48" s="133"/>
      <c r="J48" s="134"/>
      <c r="K48" s="134"/>
      <c r="L48" s="134"/>
      <c r="M48" s="134"/>
      <c r="N48" s="133"/>
    </row>
    <row r="49" spans="1:22" ht="51" hidden="1" customHeight="1" x14ac:dyDescent="0.2">
      <c r="A49" s="110">
        <v>3</v>
      </c>
      <c r="B49" s="111">
        <v>0</v>
      </c>
      <c r="C49" s="137" t="s">
        <v>76</v>
      </c>
      <c r="D49" s="127">
        <v>0</v>
      </c>
      <c r="E49" s="147" t="s">
        <v>76</v>
      </c>
      <c r="F49" s="148">
        <v>0</v>
      </c>
      <c r="G49" s="135"/>
      <c r="H49" s="135"/>
      <c r="I49" s="133"/>
      <c r="J49" s="134"/>
      <c r="K49" s="134"/>
      <c r="L49" s="134"/>
      <c r="M49" s="134"/>
      <c r="N49" s="133"/>
    </row>
    <row r="50" spans="1:22" ht="51" hidden="1" customHeight="1" x14ac:dyDescent="0.2">
      <c r="A50" s="110">
        <v>4</v>
      </c>
      <c r="B50" s="111">
        <v>0</v>
      </c>
      <c r="C50" s="137" t="s">
        <v>76</v>
      </c>
      <c r="D50" s="127">
        <v>0</v>
      </c>
      <c r="E50" s="147" t="s">
        <v>76</v>
      </c>
      <c r="F50" s="148">
        <v>0</v>
      </c>
      <c r="G50" s="135"/>
      <c r="H50" s="135"/>
      <c r="I50" s="133"/>
      <c r="J50" s="134"/>
      <c r="K50" s="134"/>
      <c r="L50" s="134"/>
      <c r="M50" s="134"/>
      <c r="N50" s="133"/>
    </row>
    <row r="51" spans="1:22" ht="51" hidden="1" customHeight="1" x14ac:dyDescent="0.2">
      <c r="A51" s="110">
        <v>5</v>
      </c>
      <c r="B51" s="111">
        <v>0</v>
      </c>
      <c r="C51" s="137" t="s">
        <v>76</v>
      </c>
      <c r="D51" s="127">
        <v>0</v>
      </c>
      <c r="E51" s="147" t="s">
        <v>76</v>
      </c>
      <c r="F51" s="148">
        <v>0</v>
      </c>
      <c r="G51" s="133"/>
      <c r="H51" s="133"/>
      <c r="I51" s="133"/>
      <c r="J51" s="134"/>
      <c r="K51" s="134"/>
      <c r="L51" s="134"/>
      <c r="M51" s="134"/>
      <c r="N51" s="133"/>
    </row>
    <row r="52" spans="1:22" ht="36" hidden="1" x14ac:dyDescent="0.2">
      <c r="A52" s="110">
        <v>6</v>
      </c>
      <c r="B52" s="111">
        <v>0</v>
      </c>
      <c r="C52" s="128" t="s">
        <v>76</v>
      </c>
      <c r="D52" s="127">
        <v>0</v>
      </c>
    </row>
    <row r="53" spans="1:22" ht="36" hidden="1" x14ac:dyDescent="0.2">
      <c r="A53" s="110">
        <v>7</v>
      </c>
      <c r="B53" s="111">
        <v>0</v>
      </c>
      <c r="C53" s="128" t="s">
        <v>76</v>
      </c>
      <c r="D53" s="127">
        <v>0</v>
      </c>
    </row>
    <row r="54" spans="1:22" x14ac:dyDescent="0.2">
      <c r="A54" s="6"/>
      <c r="B54" s="6"/>
    </row>
    <row r="60" spans="1:22" s="101" customFormat="1" x14ac:dyDescent="0.2">
      <c r="B60" s="101" t="s">
        <v>50</v>
      </c>
      <c r="C60" s="217"/>
      <c r="D60" s="193"/>
      <c r="E60" s="193"/>
      <c r="F60" s="193"/>
      <c r="G60" s="193"/>
      <c r="H60" s="193"/>
      <c r="S60" s="105"/>
      <c r="T60" s="105"/>
      <c r="U60" s="105"/>
      <c r="V60" s="105"/>
    </row>
    <row r="61" spans="1:22" s="101" customFormat="1" x14ac:dyDescent="0.2">
      <c r="B61" s="101" t="s">
        <v>56</v>
      </c>
      <c r="C61" s="193"/>
      <c r="D61" s="193"/>
      <c r="E61" s="193"/>
      <c r="F61" s="193"/>
      <c r="G61" s="193"/>
      <c r="H61" s="193"/>
      <c r="S61" s="105"/>
      <c r="T61" s="105"/>
      <c r="U61" s="105"/>
      <c r="V61" s="105"/>
    </row>
    <row r="62" spans="1:22" s="101" customFormat="1" x14ac:dyDescent="0.2">
      <c r="B62" s="101" t="s">
        <v>51</v>
      </c>
      <c r="C62" s="193"/>
      <c r="D62" s="193"/>
      <c r="E62" s="193"/>
      <c r="F62" s="193"/>
      <c r="G62" s="193"/>
      <c r="H62" s="193"/>
      <c r="S62" s="105"/>
      <c r="T62" s="105"/>
      <c r="U62" s="105"/>
      <c r="V62" s="105"/>
    </row>
    <row r="63" spans="1:22" s="101" customFormat="1" x14ac:dyDescent="0.2">
      <c r="C63" s="193"/>
      <c r="D63" s="193"/>
      <c r="E63" s="193"/>
      <c r="F63" s="193"/>
      <c r="G63" s="193"/>
      <c r="H63" s="193"/>
      <c r="S63" s="105"/>
      <c r="T63" s="105"/>
      <c r="U63" s="105"/>
      <c r="V63" s="105"/>
    </row>
  </sheetData>
  <dataConsolidate/>
  <mergeCells count="12">
    <mergeCell ref="A38:B38"/>
    <mergeCell ref="A40:B40"/>
    <mergeCell ref="A45:B45"/>
    <mergeCell ref="C45:D45"/>
    <mergeCell ref="A37:B37"/>
    <mergeCell ref="A39:B39"/>
    <mergeCell ref="J20:K20"/>
    <mergeCell ref="L20:M20"/>
    <mergeCell ref="B5:N5"/>
    <mergeCell ref="B6:N6"/>
    <mergeCell ref="B7:N7"/>
    <mergeCell ref="B14:F14"/>
  </mergeCells>
  <dataValidations disablePrompts="1" count="1">
    <dataValidation type="list" allowBlank="1" showInputMessage="1" showErrorMessage="1" sqref="F38">
      <formula1>$B$60:$B$62</formula1>
    </dataValidation>
  </dataValidations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N29"/>
  <sheetViews>
    <sheetView showGridLines="0" tabSelected="1" zoomScale="80" zoomScaleNormal="80" workbookViewId="0">
      <selection activeCell="D20" sqref="D20:E20"/>
    </sheetView>
  </sheetViews>
  <sheetFormatPr baseColWidth="10" defaultRowHeight="15" x14ac:dyDescent="0.25"/>
  <cols>
    <col min="3" max="3" width="56.140625" customWidth="1"/>
    <col min="4" max="4" width="18.5703125" customWidth="1"/>
    <col min="5" max="8" width="18" customWidth="1"/>
    <col min="9" max="9" width="20.7109375" bestFit="1" customWidth="1"/>
    <col min="10" max="10" width="18" customWidth="1"/>
  </cols>
  <sheetData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ht="23.25" x14ac:dyDescent="0.25">
      <c r="B3" s="175" t="s">
        <v>41</v>
      </c>
      <c r="C3" s="175"/>
      <c r="D3" s="175"/>
      <c r="E3" s="175"/>
      <c r="F3" s="175"/>
      <c r="G3" s="175"/>
      <c r="H3" s="175"/>
      <c r="I3" s="175"/>
      <c r="J3" s="175"/>
    </row>
    <row r="4" spans="2:10" ht="15.75" x14ac:dyDescent="0.25">
      <c r="B4" s="176" t="s">
        <v>73</v>
      </c>
      <c r="C4" s="176"/>
      <c r="D4" s="176"/>
      <c r="E4" s="176"/>
      <c r="F4" s="176"/>
      <c r="G4" s="176"/>
      <c r="H4" s="176"/>
      <c r="I4" s="176"/>
      <c r="J4" s="176"/>
    </row>
    <row r="5" spans="2:10" ht="15.75" x14ac:dyDescent="0.25">
      <c r="B5" s="177" t="s">
        <v>63</v>
      </c>
      <c r="C5" s="177"/>
      <c r="D5" s="177"/>
      <c r="E5" s="177"/>
      <c r="F5" s="177"/>
      <c r="G5" s="177"/>
      <c r="H5" s="177"/>
      <c r="I5" s="177"/>
      <c r="J5" s="177"/>
    </row>
    <row r="7" spans="2:10" ht="31.5" x14ac:dyDescent="0.25">
      <c r="B7" s="138" t="s">
        <v>1</v>
      </c>
      <c r="C7" s="138" t="s">
        <v>42</v>
      </c>
      <c r="D7" s="138" t="s">
        <v>4</v>
      </c>
      <c r="E7" s="138" t="s">
        <v>44</v>
      </c>
      <c r="F7" s="138" t="s">
        <v>47</v>
      </c>
      <c r="G7" s="138" t="s">
        <v>52</v>
      </c>
      <c r="H7" s="138" t="s">
        <v>45</v>
      </c>
      <c r="J7" s="162" t="s">
        <v>67</v>
      </c>
    </row>
    <row r="8" spans="2:10" ht="45.75" customHeight="1" x14ac:dyDescent="0.35">
      <c r="B8" s="109">
        <v>1</v>
      </c>
      <c r="C8" s="96" t="s">
        <v>61</v>
      </c>
      <c r="D8" s="172">
        <v>598.69999952202215</v>
      </c>
      <c r="E8" s="172">
        <v>50</v>
      </c>
      <c r="F8" s="172">
        <v>100</v>
      </c>
      <c r="G8" s="172">
        <v>150</v>
      </c>
      <c r="H8" s="173">
        <v>898.69999952202215</v>
      </c>
      <c r="I8" s="150" t="s">
        <v>78</v>
      </c>
      <c r="J8" s="163">
        <v>0.99855555502446902</v>
      </c>
    </row>
    <row r="9" spans="2:10" ht="34.5" customHeight="1" x14ac:dyDescent="0.3">
      <c r="B9" s="109">
        <v>2</v>
      </c>
      <c r="C9" s="96" t="s">
        <v>60</v>
      </c>
      <c r="D9" s="172">
        <v>700</v>
      </c>
      <c r="E9" s="172">
        <v>50</v>
      </c>
      <c r="F9" s="172">
        <v>100</v>
      </c>
      <c r="G9" s="172">
        <v>50</v>
      </c>
      <c r="H9" s="173">
        <v>900</v>
      </c>
    </row>
    <row r="10" spans="2:10" ht="20.25" hidden="1" x14ac:dyDescent="0.3">
      <c r="B10" s="109">
        <v>3</v>
      </c>
      <c r="C10" s="96">
        <v>0</v>
      </c>
      <c r="D10" s="142" t="s">
        <v>76</v>
      </c>
      <c r="E10" s="142">
        <v>100</v>
      </c>
      <c r="F10" s="142">
        <v>100</v>
      </c>
      <c r="G10" s="142">
        <v>100</v>
      </c>
      <c r="H10" s="149" t="s">
        <v>79</v>
      </c>
    </row>
    <row r="11" spans="2:10" ht="20.25" hidden="1" x14ac:dyDescent="0.3">
      <c r="B11" s="109">
        <v>4</v>
      </c>
      <c r="C11" s="96">
        <v>0</v>
      </c>
      <c r="D11" s="142" t="s">
        <v>76</v>
      </c>
      <c r="E11" s="142">
        <v>100</v>
      </c>
      <c r="F11" s="142">
        <v>100</v>
      </c>
      <c r="G11" s="142">
        <v>100</v>
      </c>
      <c r="H11" s="149" t="s">
        <v>79</v>
      </c>
    </row>
    <row r="12" spans="2:10" ht="20.25" hidden="1" x14ac:dyDescent="0.3">
      <c r="B12" s="109">
        <v>5</v>
      </c>
      <c r="C12" s="96">
        <v>0</v>
      </c>
      <c r="D12" s="142" t="s">
        <v>76</v>
      </c>
      <c r="E12" s="142">
        <v>100</v>
      </c>
      <c r="F12" s="142">
        <v>100</v>
      </c>
      <c r="G12" s="142">
        <v>100</v>
      </c>
      <c r="H12" s="149" t="s">
        <v>79</v>
      </c>
    </row>
    <row r="13" spans="2:10" ht="67.5" hidden="1" customHeight="1" x14ac:dyDescent="0.4">
      <c r="B13" s="109">
        <v>6</v>
      </c>
      <c r="C13" s="96">
        <v>0</v>
      </c>
      <c r="D13" s="85" t="s">
        <v>76</v>
      </c>
      <c r="E13" s="85">
        <v>100</v>
      </c>
      <c r="F13" s="85">
        <v>100</v>
      </c>
      <c r="G13" s="85">
        <v>100</v>
      </c>
      <c r="H13" s="114" t="s">
        <v>79</v>
      </c>
    </row>
    <row r="14" spans="2:10" ht="67.5" hidden="1" customHeight="1" x14ac:dyDescent="0.4">
      <c r="B14" s="109">
        <v>7</v>
      </c>
      <c r="C14" s="96">
        <v>0</v>
      </c>
      <c r="D14" s="85" t="s">
        <v>76</v>
      </c>
      <c r="E14" s="85">
        <v>100</v>
      </c>
      <c r="F14" s="85">
        <v>100</v>
      </c>
      <c r="G14" s="85">
        <v>100</v>
      </c>
      <c r="H14" s="114" t="s">
        <v>79</v>
      </c>
    </row>
    <row r="15" spans="2:10" ht="15.75" x14ac:dyDescent="0.25">
      <c r="B15" s="76" t="s">
        <v>40</v>
      </c>
      <c r="C15" s="77"/>
      <c r="D15" s="78">
        <v>2</v>
      </c>
    </row>
    <row r="18" spans="2:14" ht="18.75" x14ac:dyDescent="0.3">
      <c r="C18" s="186" t="s">
        <v>65</v>
      </c>
      <c r="D18" s="186"/>
      <c r="E18" s="186"/>
      <c r="H18" s="129"/>
      <c r="I18" s="129"/>
      <c r="J18" s="129"/>
    </row>
    <row r="19" spans="2:14" ht="21" x14ac:dyDescent="0.3">
      <c r="C19" s="96" t="s">
        <v>68</v>
      </c>
      <c r="D19" s="187">
        <v>803992937000</v>
      </c>
      <c r="E19" s="187"/>
      <c r="F19" s="155" t="s">
        <v>75</v>
      </c>
      <c r="G19" s="156"/>
      <c r="H19" s="146"/>
      <c r="I19" s="146"/>
      <c r="J19" s="146"/>
    </row>
    <row r="20" spans="2:14" ht="21" x14ac:dyDescent="0.3">
      <c r="B20" s="1" t="s">
        <v>69</v>
      </c>
      <c r="C20" s="157">
        <v>5</v>
      </c>
      <c r="D20" s="188">
        <v>811682561853.38818</v>
      </c>
      <c r="E20" s="188"/>
      <c r="F20" s="158">
        <v>0.72199999999999998</v>
      </c>
      <c r="G20" s="159">
        <v>-7689624853.3881836</v>
      </c>
      <c r="H20" s="158"/>
      <c r="I20" s="158"/>
      <c r="J20" s="158"/>
      <c r="K20" s="174"/>
      <c r="L20" s="164"/>
      <c r="M20" s="164"/>
      <c r="N20" s="164"/>
    </row>
    <row r="21" spans="2:14" ht="21" x14ac:dyDescent="0.3">
      <c r="B21" s="1" t="s">
        <v>70</v>
      </c>
      <c r="C21" s="160">
        <v>6</v>
      </c>
      <c r="D21" s="188">
        <v>803138534886.51038</v>
      </c>
      <c r="E21" s="188"/>
      <c r="F21" s="158">
        <v>0.71440000000000003</v>
      </c>
      <c r="G21" s="159">
        <v>854402113.48962402</v>
      </c>
      <c r="H21" s="159">
        <v>-7689624853.3881836</v>
      </c>
      <c r="I21" s="167">
        <v>-7689624853.3881836</v>
      </c>
      <c r="J21" s="158">
        <v>0.71515999948123921</v>
      </c>
      <c r="K21" s="174"/>
      <c r="L21" s="164"/>
      <c r="M21" s="164"/>
      <c r="N21" s="164"/>
    </row>
    <row r="22" spans="2:14" x14ac:dyDescent="0.25">
      <c r="F22" s="170"/>
      <c r="G22" s="158"/>
      <c r="H22" s="159">
        <v>-7689624853.3881836</v>
      </c>
      <c r="I22" s="167">
        <v>0</v>
      </c>
      <c r="J22" s="158">
        <v>0</v>
      </c>
      <c r="K22" s="174"/>
      <c r="L22" s="164"/>
      <c r="M22" s="164"/>
      <c r="N22" s="164"/>
    </row>
    <row r="23" spans="2:14" ht="21" x14ac:dyDescent="0.25">
      <c r="C23" s="96" t="s">
        <v>66</v>
      </c>
      <c r="D23" s="185">
        <v>4.4840000518760803E-2</v>
      </c>
      <c r="E23" s="185"/>
      <c r="F23" s="171"/>
      <c r="G23" s="169"/>
      <c r="H23" s="168"/>
      <c r="I23" s="167">
        <v>-7689624853.3881836</v>
      </c>
      <c r="J23" s="158">
        <v>0.71515999948123921</v>
      </c>
      <c r="K23" s="174"/>
      <c r="L23" s="164"/>
      <c r="M23" s="164"/>
      <c r="N23" s="164"/>
    </row>
    <row r="24" spans="2:14" x14ac:dyDescent="0.25">
      <c r="C24" s="151"/>
      <c r="D24" s="152"/>
      <c r="E24" s="153"/>
      <c r="F24" s="168"/>
      <c r="G24" s="168"/>
      <c r="H24" s="169"/>
      <c r="I24" s="169"/>
      <c r="J24" s="169"/>
      <c r="K24" s="174"/>
      <c r="L24" s="164"/>
      <c r="M24" s="164"/>
      <c r="N24" s="164"/>
    </row>
    <row r="25" spans="2:14" ht="21" x14ac:dyDescent="0.25">
      <c r="C25" s="96" t="s">
        <v>71</v>
      </c>
      <c r="D25" s="185">
        <v>0</v>
      </c>
      <c r="E25" s="185"/>
      <c r="F25" s="165"/>
      <c r="G25" s="165"/>
      <c r="H25" s="164"/>
      <c r="I25" s="164"/>
      <c r="J25" s="164"/>
      <c r="K25" s="164"/>
      <c r="L25" s="164"/>
      <c r="M25" s="164"/>
      <c r="N25" s="164"/>
    </row>
    <row r="26" spans="2:14" x14ac:dyDescent="0.25">
      <c r="C26" s="151"/>
      <c r="D26" s="152"/>
      <c r="E26" s="153"/>
      <c r="F26" s="161" t="s">
        <v>64</v>
      </c>
      <c r="G26" s="153"/>
      <c r="H26" s="164"/>
      <c r="I26" s="164"/>
      <c r="J26" s="164"/>
      <c r="K26" s="164"/>
      <c r="L26" s="164"/>
      <c r="M26" s="164"/>
      <c r="N26" s="164"/>
    </row>
    <row r="27" spans="2:14" ht="21" x14ac:dyDescent="0.25">
      <c r="C27" s="96" t="s">
        <v>72</v>
      </c>
      <c r="D27" s="185">
        <v>0.71515999948123921</v>
      </c>
      <c r="E27" s="185"/>
      <c r="F27" s="185">
        <v>4.4840000518760803E-2</v>
      </c>
      <c r="G27" s="185"/>
      <c r="H27" s="164"/>
      <c r="I27" s="164"/>
      <c r="J27" s="164"/>
      <c r="K27" s="164"/>
      <c r="L27" s="164"/>
      <c r="M27" s="164"/>
      <c r="N27" s="164"/>
    </row>
    <row r="28" spans="2:14" x14ac:dyDescent="0.25">
      <c r="C28" s="151"/>
      <c r="D28" s="152"/>
      <c r="E28" s="153"/>
      <c r="F28" s="153"/>
      <c r="G28" s="153"/>
    </row>
    <row r="29" spans="2:14" x14ac:dyDescent="0.25">
      <c r="F29" s="166"/>
    </row>
  </sheetData>
  <mergeCells count="11">
    <mergeCell ref="B3:J3"/>
    <mergeCell ref="B4:J4"/>
    <mergeCell ref="B5:J5"/>
    <mergeCell ref="D25:E25"/>
    <mergeCell ref="D27:E27"/>
    <mergeCell ref="F27:G27"/>
    <mergeCell ref="C18:E18"/>
    <mergeCell ref="D19:E19"/>
    <mergeCell ref="D20:E20"/>
    <mergeCell ref="D21:E21"/>
    <mergeCell ref="D23:E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73"/>
  <sheetViews>
    <sheetView workbookViewId="0">
      <pane xSplit="8" ySplit="1" topLeftCell="I2" activePane="bottomRight" state="frozen"/>
      <selection activeCell="E22" sqref="E22"/>
      <selection pane="topRight" activeCell="E22" sqref="E22"/>
      <selection pane="bottomLeft" activeCell="E22" sqref="E22"/>
      <selection pane="bottomRight" activeCell="D20" sqref="D20"/>
    </sheetView>
  </sheetViews>
  <sheetFormatPr baseColWidth="10" defaultRowHeight="15" x14ac:dyDescent="0.25"/>
  <cols>
    <col min="1" max="1" width="20.7109375" bestFit="1" customWidth="1"/>
    <col min="2" max="2" width="5.28515625" bestFit="1" customWidth="1"/>
    <col min="3" max="3" width="6.5703125" bestFit="1" customWidth="1"/>
    <col min="4" max="4" width="21.5703125" bestFit="1" customWidth="1"/>
    <col min="5" max="5" width="17.85546875" bestFit="1" customWidth="1"/>
    <col min="6" max="6" width="17.42578125" bestFit="1" customWidth="1"/>
    <col min="7" max="7" width="18.5703125" bestFit="1" customWidth="1"/>
    <col min="8" max="8" width="17.42578125" bestFit="1" customWidth="1"/>
    <col min="9" max="9" width="15.7109375" style="36" bestFit="1" customWidth="1"/>
    <col min="10" max="10" width="18.5703125" bestFit="1" customWidth="1"/>
    <col min="11" max="11" width="6.7109375" style="47" bestFit="1" customWidth="1"/>
    <col min="12" max="12" width="9.5703125" style="1" bestFit="1" customWidth="1"/>
    <col min="13" max="14" width="17.42578125" bestFit="1" customWidth="1"/>
    <col min="15" max="15" width="18" customWidth="1"/>
    <col min="16" max="16" width="15.7109375" bestFit="1" customWidth="1"/>
    <col min="17" max="17" width="18.140625" customWidth="1"/>
    <col min="18" max="35" width="15.7109375" bestFit="1" customWidth="1"/>
    <col min="36" max="37" width="14.7109375" bestFit="1" customWidth="1"/>
    <col min="38" max="40" width="3" bestFit="1" customWidth="1"/>
    <col min="52" max="52" width="14.7109375" bestFit="1" customWidth="1"/>
  </cols>
  <sheetData>
    <row r="1" spans="1:49" s="34" customFormat="1" ht="18.75" x14ac:dyDescent="0.3">
      <c r="A1" s="31" t="s">
        <v>17</v>
      </c>
      <c r="B1" s="32"/>
      <c r="C1" s="32"/>
      <c r="D1" s="33" t="s">
        <v>48</v>
      </c>
      <c r="E1" s="32"/>
      <c r="F1" s="32"/>
      <c r="G1" s="32"/>
      <c r="H1" s="32"/>
      <c r="I1" s="36"/>
      <c r="K1" s="46"/>
      <c r="L1" s="35"/>
    </row>
    <row r="2" spans="1:49" x14ac:dyDescent="0.25">
      <c r="A2" t="s">
        <v>18</v>
      </c>
      <c r="D2" s="28">
        <v>5.6709999999999998E-3</v>
      </c>
    </row>
    <row r="3" spans="1:49" x14ac:dyDescent="0.25">
      <c r="A3" t="s">
        <v>14</v>
      </c>
      <c r="D3" s="30">
        <v>0.32</v>
      </c>
    </row>
    <row r="4" spans="1:49" x14ac:dyDescent="0.25">
      <c r="A4" t="s">
        <v>15</v>
      </c>
      <c r="D4" s="29">
        <v>2021</v>
      </c>
    </row>
    <row r="5" spans="1:49" x14ac:dyDescent="0.25">
      <c r="A5" t="s">
        <v>16</v>
      </c>
      <c r="D5" s="15">
        <f>+D3*O43/D4</f>
        <v>419151267.53678375</v>
      </c>
      <c r="E5" s="44">
        <f>+D5-P43</f>
        <v>0</v>
      </c>
    </row>
    <row r="6" spans="1:49" x14ac:dyDescent="0.25">
      <c r="A6" t="s">
        <v>19</v>
      </c>
      <c r="D6" s="27">
        <f>+(1+D2)^12-1</f>
        <v>7.0215216311309225E-2</v>
      </c>
    </row>
    <row r="7" spans="1:49" x14ac:dyDescent="0.25">
      <c r="A7" s="42" t="s">
        <v>22</v>
      </c>
      <c r="B7" s="1" t="s">
        <v>3</v>
      </c>
      <c r="C7" s="1"/>
      <c r="D7" s="27"/>
      <c r="E7" s="43"/>
    </row>
    <row r="8" spans="1:49" s="15" customFormat="1" x14ac:dyDescent="0.25">
      <c r="A8" t="s">
        <v>20</v>
      </c>
      <c r="D8" s="15">
        <f>+NPV(D6,D15:D41)</f>
        <v>1036974079424.2269</v>
      </c>
      <c r="E8"/>
      <c r="G8"/>
      <c r="I8" s="37"/>
      <c r="K8" s="48"/>
      <c r="L8" s="23"/>
    </row>
    <row r="9" spans="1:49" s="15" customFormat="1" x14ac:dyDescent="0.25">
      <c r="A9" t="s">
        <v>21</v>
      </c>
      <c r="D9" s="16">
        <f>+NPV(D6,O15:O41)</f>
        <v>1036974079424.2269</v>
      </c>
      <c r="E9"/>
      <c r="G9"/>
      <c r="I9" s="37"/>
      <c r="K9" s="48"/>
      <c r="L9" s="23"/>
    </row>
    <row r="10" spans="1:49" s="15" customFormat="1" x14ac:dyDescent="0.25">
      <c r="A10" t="s">
        <v>21</v>
      </c>
      <c r="D10" s="16">
        <f>-PV($D$6,B41,0,D41,0)-PV($D$6,B40,0,D40,0)-PV($D$6,B39,0,D39,0)-PV($D$6,B38,0,D38,0)-PV($D$6,B37,0,D37,0)-PV($D$6,B36,0,D36,0)-PV($D$6,B35,0,D35,0)-PV($D$6,B34,0,D34,0)-PV($D$6,B33,0,D33,0)-PV($D$6,B32,0,D32,0)-PV($D$6,B31,0,D31,0)-PV($D$6,B30,0,D30,0)-PV($D$6,B29,0,D29,0)-PV($D$6,B28,0,D28,0)-PV($D$6,B27,0,D27,0)-PV($D$6,B26,0,D26,0)-PV($D$6,B25,0,D25,0)-PV($D$6,B24,0,D24,0)-PV($D$6,B23,0,D23,0)-PV($D$6,B22,0,D22,0)-PV($D$6,B21,0,D21,0)-PV($D$6,B20,0,D20,0)-PV($D$6,B19,0,D19,0)-PV($D$6,B18,0,D18,0)-PV($D$6,B17,0,D17,0)-PV($D$6,B16,0,D16,0)-PV($D$6,B15,0,D15,0)</f>
        <v>1036974079424.2275</v>
      </c>
      <c r="E10"/>
      <c r="G10"/>
      <c r="I10" s="37"/>
      <c r="K10" s="48"/>
      <c r="L10" s="23"/>
    </row>
    <row r="11" spans="1:49" s="15" customFormat="1" x14ac:dyDescent="0.25">
      <c r="A11"/>
      <c r="D11" s="16"/>
      <c r="E11"/>
      <c r="G11"/>
      <c r="I11" s="37"/>
      <c r="K11" s="48"/>
      <c r="L11" s="23"/>
    </row>
    <row r="12" spans="1:49" s="15" customFormat="1" x14ac:dyDescent="0.25">
      <c r="A12"/>
      <c r="B12" s="40" t="s">
        <v>8</v>
      </c>
      <c r="C12" s="40"/>
      <c r="D12" s="41">
        <f>+D8-D9+D9-D10+D8-D10+D5-P43</f>
        <v>-1.2205243110656738E-3</v>
      </c>
      <c r="E12"/>
      <c r="G12"/>
      <c r="I12" s="37"/>
      <c r="K12" s="48"/>
      <c r="L12" s="23"/>
    </row>
    <row r="13" spans="1:49" s="15" customFormat="1" x14ac:dyDescent="0.25">
      <c r="A13"/>
      <c r="E13"/>
      <c r="G13"/>
      <c r="I13" s="37"/>
      <c r="K13" s="48"/>
      <c r="L13" s="23"/>
    </row>
    <row r="14" spans="1:49" s="15" customFormat="1" x14ac:dyDescent="0.25">
      <c r="A14" s="17" t="s">
        <v>10</v>
      </c>
      <c r="B14" s="17" t="s">
        <v>9</v>
      </c>
      <c r="C14" s="17"/>
      <c r="D14" s="17" t="s">
        <v>34</v>
      </c>
      <c r="E14" s="45" t="s">
        <v>26</v>
      </c>
      <c r="F14" s="45" t="s">
        <v>27</v>
      </c>
      <c r="G14" s="45" t="s">
        <v>28</v>
      </c>
      <c r="H14" s="45" t="s">
        <v>29</v>
      </c>
      <c r="I14" s="45" t="s">
        <v>30</v>
      </c>
      <c r="J14" s="45" t="s">
        <v>31</v>
      </c>
      <c r="N14" s="51" t="s">
        <v>11</v>
      </c>
      <c r="O14" s="17" t="s">
        <v>23</v>
      </c>
      <c r="P14" s="17" t="s">
        <v>24</v>
      </c>
      <c r="Q14" s="17" t="s">
        <v>25</v>
      </c>
      <c r="R14" s="37"/>
      <c r="T14" s="48"/>
      <c r="U14" s="1"/>
      <c r="V14" s="17" t="s">
        <v>9</v>
      </c>
      <c r="W14" s="17"/>
      <c r="X14" s="17">
        <v>1</v>
      </c>
      <c r="Y14" s="17">
        <v>2</v>
      </c>
      <c r="Z14" s="17">
        <v>3</v>
      </c>
      <c r="AA14" s="17">
        <v>4</v>
      </c>
      <c r="AB14" s="17">
        <v>5</v>
      </c>
      <c r="AC14" s="17">
        <v>6</v>
      </c>
      <c r="AD14" s="17">
        <v>7</v>
      </c>
      <c r="AE14" s="17">
        <v>8</v>
      </c>
      <c r="AF14" s="17">
        <v>9</v>
      </c>
      <c r="AG14" s="17">
        <v>10</v>
      </c>
      <c r="AH14" s="17">
        <v>11</v>
      </c>
      <c r="AI14" s="17">
        <v>12</v>
      </c>
      <c r="AJ14" s="17">
        <v>13</v>
      </c>
      <c r="AK14" s="17">
        <v>14</v>
      </c>
      <c r="AL14" s="17">
        <v>15</v>
      </c>
      <c r="AM14" s="17">
        <v>16</v>
      </c>
      <c r="AN14" s="17">
        <v>17</v>
      </c>
      <c r="AO14" s="17">
        <v>18</v>
      </c>
      <c r="AP14" s="17">
        <v>19</v>
      </c>
      <c r="AQ14" s="17">
        <v>20</v>
      </c>
      <c r="AR14" s="17">
        <v>21</v>
      </c>
      <c r="AS14" s="17">
        <v>22</v>
      </c>
      <c r="AT14" s="17">
        <v>23</v>
      </c>
      <c r="AU14" s="17">
        <v>24</v>
      </c>
      <c r="AV14" s="17">
        <v>25</v>
      </c>
      <c r="AW14" s="17">
        <v>26</v>
      </c>
    </row>
    <row r="15" spans="1:49" s="15" customFormat="1" x14ac:dyDescent="0.25">
      <c r="A15" s="20">
        <v>41274</v>
      </c>
      <c r="B15" s="19">
        <v>0</v>
      </c>
      <c r="C15" s="57"/>
      <c r="D15" s="58"/>
      <c r="N15" s="52"/>
      <c r="O15" s="21"/>
      <c r="P15" s="21"/>
      <c r="Q15" s="21"/>
      <c r="R15" s="38" t="s">
        <v>8</v>
      </c>
      <c r="S15" s="22"/>
      <c r="T15" s="49"/>
      <c r="U15" s="18" t="s">
        <v>12</v>
      </c>
      <c r="V15" s="23">
        <f>SUM(X15:AW15)</f>
        <v>1036974079424.2272</v>
      </c>
      <c r="W15" s="15">
        <v>0</v>
      </c>
      <c r="X15" s="15">
        <f t="shared" ref="X15:AW15" si="0">+-PV($D$6,$B16-$B15,0,X16,0)</f>
        <v>19818726848.107334</v>
      </c>
      <c r="Y15" s="15">
        <f t="shared" si="0"/>
        <v>21210303040.761944</v>
      </c>
      <c r="Z15" s="15">
        <f t="shared" si="0"/>
        <v>22699589056.797462</v>
      </c>
      <c r="AA15" s="15">
        <f t="shared" si="0"/>
        <v>24293445612.598324</v>
      </c>
      <c r="AB15" s="15">
        <f t="shared" si="0"/>
        <v>25999215151.23394</v>
      </c>
      <c r="AC15" s="15">
        <f t="shared" si="0"/>
        <v>27824755667.002098</v>
      </c>
      <c r="AD15" s="15">
        <f t="shared" si="0"/>
        <v>29778476904.969978</v>
      </c>
      <c r="AE15" s="15">
        <f t="shared" si="0"/>
        <v>31869379102.273773</v>
      </c>
      <c r="AF15" s="15">
        <f t="shared" si="0"/>
        <v>34107094449.647045</v>
      </c>
      <c r="AG15" s="15">
        <f t="shared" si="0"/>
        <v>36501931464.179268</v>
      </c>
      <c r="AH15" s="15">
        <f t="shared" si="0"/>
        <v>39064922477.717201</v>
      </c>
      <c r="AI15" s="15">
        <f t="shared" si="0"/>
        <v>41807874459.674644</v>
      </c>
      <c r="AJ15" s="15">
        <f t="shared" si="0"/>
        <v>44743423408.376762</v>
      </c>
      <c r="AK15" s="15">
        <f t="shared" si="0"/>
        <v>47885092561.504433</v>
      </c>
      <c r="AL15" s="15">
        <f t="shared" si="0"/>
        <v>51247354693.797531</v>
      </c>
      <c r="AM15" s="15">
        <f t="shared" si="0"/>
        <v>54845698789.004913</v>
      </c>
      <c r="AN15" s="15">
        <f t="shared" si="0"/>
        <v>58696701393.219803</v>
      </c>
      <c r="AO15" s="15">
        <f t="shared" si="0"/>
        <v>62818102978.305054</v>
      </c>
      <c r="AP15" s="15">
        <f t="shared" si="0"/>
        <v>67228889667.192841</v>
      </c>
      <c r="AQ15" s="15">
        <f t="shared" si="0"/>
        <v>158165658498.99246</v>
      </c>
      <c r="AR15" s="15">
        <f t="shared" si="0"/>
        <v>31983051735.64093</v>
      </c>
      <c r="AS15" s="15">
        <f t="shared" si="0"/>
        <v>104384391463.22942</v>
      </c>
      <c r="AT15" s="15">
        <f t="shared" si="0"/>
        <v>0</v>
      </c>
      <c r="AU15" s="15">
        <f t="shared" si="0"/>
        <v>0</v>
      </c>
      <c r="AV15" s="15">
        <f t="shared" si="0"/>
        <v>0</v>
      </c>
      <c r="AW15" s="15">
        <f t="shared" si="0"/>
        <v>0</v>
      </c>
    </row>
    <row r="16" spans="1:49" s="15" customFormat="1" x14ac:dyDescent="0.25">
      <c r="A16" s="20">
        <f>+EOMONTH(A15,12)</f>
        <v>41639</v>
      </c>
      <c r="B16" s="19">
        <f>+B15+1</f>
        <v>1</v>
      </c>
      <c r="C16" s="57">
        <v>2013</v>
      </c>
      <c r="D16" s="59">
        <v>0</v>
      </c>
      <c r="N16" s="53"/>
      <c r="O16" s="24">
        <f t="shared" ref="O16:O41" si="1">+N16*D16</f>
        <v>0</v>
      </c>
      <c r="P16" s="24">
        <f t="shared" ref="P16:P41" si="2">IF(AND(B16&lt;20,B16&gt;=5),+$D$5/15,0)</f>
        <v>0</v>
      </c>
      <c r="Q16" s="24">
        <f t="shared" ref="Q16:Q41" si="3">+O16-P16*$D$4</f>
        <v>0</v>
      </c>
      <c r="R16" s="39">
        <f t="shared" ref="R16:R43" si="4">+P16*$D$4+Q16-O16</f>
        <v>0</v>
      </c>
      <c r="S16" s="25"/>
      <c r="T16" s="50"/>
      <c r="U16" s="1"/>
      <c r="V16" s="23">
        <f t="shared" ref="V16:V41" si="5">SUM(X16:AW16)</f>
        <v>1109785438720.2202</v>
      </c>
      <c r="W16" s="15">
        <f t="shared" ref="W16:W41" si="6">+O16</f>
        <v>0</v>
      </c>
      <c r="X16" s="15">
        <f t="shared" ref="X16:AV16" si="7">+-PV($D$6,$B17-$B16,0,X17,0)</f>
        <v>21210303040.761944</v>
      </c>
      <c r="Y16" s="15">
        <f t="shared" si="7"/>
        <v>22699589056.797462</v>
      </c>
      <c r="Z16" s="15">
        <f t="shared" si="7"/>
        <v>24293445612.598324</v>
      </c>
      <c r="AA16" s="15">
        <f t="shared" si="7"/>
        <v>25999215151.23394</v>
      </c>
      <c r="AB16" s="15">
        <f t="shared" si="7"/>
        <v>27824755667.002098</v>
      </c>
      <c r="AC16" s="15">
        <f t="shared" si="7"/>
        <v>29778476904.969978</v>
      </c>
      <c r="AD16" s="15">
        <f t="shared" si="7"/>
        <v>31869379102.273773</v>
      </c>
      <c r="AE16" s="15">
        <f t="shared" si="7"/>
        <v>34107094449.647045</v>
      </c>
      <c r="AF16" s="15">
        <f t="shared" si="7"/>
        <v>36501931464.179268</v>
      </c>
      <c r="AG16" s="15">
        <f t="shared" si="7"/>
        <v>39064922477.717201</v>
      </c>
      <c r="AH16" s="15">
        <f t="shared" si="7"/>
        <v>41807874459.674644</v>
      </c>
      <c r="AI16" s="15">
        <f t="shared" si="7"/>
        <v>44743423408.376762</v>
      </c>
      <c r="AJ16" s="15">
        <f t="shared" si="7"/>
        <v>47885092561.504433</v>
      </c>
      <c r="AK16" s="15">
        <f t="shared" si="7"/>
        <v>51247354693.797531</v>
      </c>
      <c r="AL16" s="15">
        <f t="shared" si="7"/>
        <v>54845698789.004913</v>
      </c>
      <c r="AM16" s="15">
        <f t="shared" si="7"/>
        <v>58696701393.219803</v>
      </c>
      <c r="AN16" s="15">
        <f t="shared" si="7"/>
        <v>62818102978.305054</v>
      </c>
      <c r="AO16" s="15">
        <f t="shared" si="7"/>
        <v>67228889667.192841</v>
      </c>
      <c r="AP16" s="15">
        <f t="shared" si="7"/>
        <v>71949380697.54393</v>
      </c>
      <c r="AQ16" s="15">
        <f t="shared" si="7"/>
        <v>169271294423.5199</v>
      </c>
      <c r="AR16" s="15">
        <f t="shared" si="7"/>
        <v>34228748631.554752</v>
      </c>
      <c r="AS16" s="15">
        <f t="shared" si="7"/>
        <v>111713764089.34445</v>
      </c>
      <c r="AT16" s="15">
        <f t="shared" si="7"/>
        <v>0</v>
      </c>
      <c r="AU16" s="15">
        <f t="shared" si="7"/>
        <v>0</v>
      </c>
      <c r="AV16" s="15">
        <f t="shared" si="7"/>
        <v>0</v>
      </c>
      <c r="AW16" s="15">
        <f>+W16</f>
        <v>0</v>
      </c>
    </row>
    <row r="17" spans="1:57" s="15" customFormat="1" x14ac:dyDescent="0.25">
      <c r="A17" s="20">
        <f t="shared" ref="A17:A42" si="8">+EOMONTH(A16,12)</f>
        <v>42004</v>
      </c>
      <c r="B17" s="19">
        <f t="shared" ref="B17:B41" si="9">+B16+1</f>
        <v>2</v>
      </c>
      <c r="C17" s="57">
        <v>2014</v>
      </c>
      <c r="D17" s="59">
        <v>0</v>
      </c>
      <c r="N17" s="53"/>
      <c r="O17" s="24">
        <f t="shared" si="1"/>
        <v>0</v>
      </c>
      <c r="P17" s="24">
        <f t="shared" si="2"/>
        <v>0</v>
      </c>
      <c r="Q17" s="24">
        <f t="shared" si="3"/>
        <v>0</v>
      </c>
      <c r="R17" s="39">
        <f t="shared" si="4"/>
        <v>0</v>
      </c>
      <c r="S17" s="25"/>
      <c r="T17" s="50"/>
      <c r="U17" s="1"/>
      <c r="V17" s="23">
        <f t="shared" si="5"/>
        <v>1187709263359.1016</v>
      </c>
      <c r="W17" s="15">
        <f t="shared" si="6"/>
        <v>0</v>
      </c>
      <c r="X17" s="15">
        <f t="shared" ref="X17:AU17" si="10">+-PV($D$6,$B18-$B17,0,X18,0)</f>
        <v>22699589056.797462</v>
      </c>
      <c r="Y17" s="15">
        <f t="shared" si="10"/>
        <v>24293445612.598324</v>
      </c>
      <c r="Z17" s="15">
        <f t="shared" si="10"/>
        <v>25999215151.23394</v>
      </c>
      <c r="AA17" s="15">
        <f t="shared" si="10"/>
        <v>27824755667.002098</v>
      </c>
      <c r="AB17" s="15">
        <f t="shared" si="10"/>
        <v>29778476904.969978</v>
      </c>
      <c r="AC17" s="15">
        <f t="shared" si="10"/>
        <v>31869379102.273773</v>
      </c>
      <c r="AD17" s="15">
        <f t="shared" si="10"/>
        <v>34107094449.647045</v>
      </c>
      <c r="AE17" s="15">
        <f t="shared" si="10"/>
        <v>36501931464.179268</v>
      </c>
      <c r="AF17" s="15">
        <f t="shared" si="10"/>
        <v>39064922477.717201</v>
      </c>
      <c r="AG17" s="15">
        <f t="shared" si="10"/>
        <v>41807874459.674644</v>
      </c>
      <c r="AH17" s="15">
        <f t="shared" si="10"/>
        <v>44743423408.376762</v>
      </c>
      <c r="AI17" s="15">
        <f t="shared" si="10"/>
        <v>47885092561.504433</v>
      </c>
      <c r="AJ17" s="15">
        <f t="shared" si="10"/>
        <v>51247354693.797531</v>
      </c>
      <c r="AK17" s="15">
        <f t="shared" si="10"/>
        <v>54845698789.004913</v>
      </c>
      <c r="AL17" s="15">
        <f t="shared" si="10"/>
        <v>58696701393.219803</v>
      </c>
      <c r="AM17" s="15">
        <f t="shared" si="10"/>
        <v>62818102978.305054</v>
      </c>
      <c r="AN17" s="15">
        <f t="shared" si="10"/>
        <v>67228889667.192841</v>
      </c>
      <c r="AO17" s="15">
        <f t="shared" si="10"/>
        <v>71949380697.54393</v>
      </c>
      <c r="AP17" s="15">
        <f t="shared" si="10"/>
        <v>77001322026.686707</v>
      </c>
      <c r="AQ17" s="15">
        <f t="shared" si="10"/>
        <v>181156714976.76266</v>
      </c>
      <c r="AR17" s="15">
        <f t="shared" si="10"/>
        <v>36632127620.784798</v>
      </c>
      <c r="AS17" s="15">
        <f t="shared" si="10"/>
        <v>119557770199.82834</v>
      </c>
      <c r="AT17" s="15">
        <f t="shared" si="10"/>
        <v>0</v>
      </c>
      <c r="AU17" s="15">
        <f t="shared" si="10"/>
        <v>0</v>
      </c>
      <c r="AV17" s="15">
        <f>+W17</f>
        <v>0</v>
      </c>
    </row>
    <row r="18" spans="1:57" s="15" customFormat="1" x14ac:dyDescent="0.25">
      <c r="A18" s="20">
        <f t="shared" si="8"/>
        <v>42369</v>
      </c>
      <c r="B18" s="19">
        <f t="shared" si="9"/>
        <v>3</v>
      </c>
      <c r="C18" s="57">
        <v>2015</v>
      </c>
      <c r="D18" s="59">
        <v>0</v>
      </c>
      <c r="N18" s="53"/>
      <c r="O18" s="24">
        <f t="shared" si="1"/>
        <v>0</v>
      </c>
      <c r="P18" s="24">
        <f t="shared" si="2"/>
        <v>0</v>
      </c>
      <c r="Q18" s="24">
        <f t="shared" si="3"/>
        <v>0</v>
      </c>
      <c r="R18" s="39">
        <f t="shared" si="4"/>
        <v>0</v>
      </c>
      <c r="S18" s="25"/>
      <c r="T18" s="50"/>
      <c r="U18" s="1"/>
      <c r="V18" s="23">
        <f t="shared" si="5"/>
        <v>1271104526200.8064</v>
      </c>
      <c r="W18" s="15">
        <f t="shared" si="6"/>
        <v>0</v>
      </c>
      <c r="X18" s="15">
        <f t="shared" ref="X18:AT18" si="11">+-PV($D$6,$B19-$B18,0,X19,0)</f>
        <v>24293445612.598324</v>
      </c>
      <c r="Y18" s="15">
        <f t="shared" si="11"/>
        <v>25999215151.23394</v>
      </c>
      <c r="Z18" s="15">
        <f t="shared" si="11"/>
        <v>27824755667.002098</v>
      </c>
      <c r="AA18" s="15">
        <f t="shared" si="11"/>
        <v>29778476904.969978</v>
      </c>
      <c r="AB18" s="15">
        <f t="shared" si="11"/>
        <v>31869379102.273773</v>
      </c>
      <c r="AC18" s="15">
        <f t="shared" si="11"/>
        <v>34107094449.647045</v>
      </c>
      <c r="AD18" s="15">
        <f t="shared" si="11"/>
        <v>36501931464.179268</v>
      </c>
      <c r="AE18" s="15">
        <f t="shared" si="11"/>
        <v>39064922477.717201</v>
      </c>
      <c r="AF18" s="15">
        <f t="shared" si="11"/>
        <v>41807874459.674644</v>
      </c>
      <c r="AG18" s="15">
        <f t="shared" si="11"/>
        <v>44743423408.376762</v>
      </c>
      <c r="AH18" s="15">
        <f t="shared" si="11"/>
        <v>47885092561.504433</v>
      </c>
      <c r="AI18" s="15">
        <f t="shared" si="11"/>
        <v>51247354693.797531</v>
      </c>
      <c r="AJ18" s="15">
        <f t="shared" si="11"/>
        <v>54845698789.004913</v>
      </c>
      <c r="AK18" s="15">
        <f t="shared" si="11"/>
        <v>58696701393.219803</v>
      </c>
      <c r="AL18" s="15">
        <f t="shared" si="11"/>
        <v>62818102978.305054</v>
      </c>
      <c r="AM18" s="15">
        <f t="shared" si="11"/>
        <v>67228889667.192841</v>
      </c>
      <c r="AN18" s="15">
        <f t="shared" si="11"/>
        <v>71949380697.54393</v>
      </c>
      <c r="AO18" s="15">
        <f t="shared" si="11"/>
        <v>77001322026.686707</v>
      </c>
      <c r="AP18" s="15">
        <f t="shared" si="11"/>
        <v>82407986509.047287</v>
      </c>
      <c r="AQ18" s="15">
        <f t="shared" si="11"/>
        <v>193876672905.10223</v>
      </c>
      <c r="AR18" s="15">
        <f t="shared" si="11"/>
        <v>39204260385.621689</v>
      </c>
      <c r="AS18" s="15">
        <f t="shared" si="11"/>
        <v>127952544896.10709</v>
      </c>
      <c r="AT18" s="15">
        <f t="shared" si="11"/>
        <v>0</v>
      </c>
      <c r="AU18" s="15">
        <f>+W18</f>
        <v>0</v>
      </c>
    </row>
    <row r="19" spans="1:57" s="15" customFormat="1" x14ac:dyDescent="0.25">
      <c r="A19" s="20">
        <f t="shared" si="8"/>
        <v>42735</v>
      </c>
      <c r="B19" s="19">
        <f t="shared" si="9"/>
        <v>4</v>
      </c>
      <c r="C19" s="57">
        <v>2016</v>
      </c>
      <c r="D19" s="59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62"/>
      <c r="N19" s="54">
        <v>1</v>
      </c>
      <c r="O19" s="24">
        <f t="shared" si="1"/>
        <v>0</v>
      </c>
      <c r="P19" s="24">
        <f t="shared" si="2"/>
        <v>0</v>
      </c>
      <c r="Q19" s="24">
        <f t="shared" si="3"/>
        <v>0</v>
      </c>
      <c r="R19" s="39">
        <f t="shared" si="4"/>
        <v>0</v>
      </c>
      <c r="S19" s="25"/>
      <c r="T19" s="50"/>
      <c r="U19" s="1"/>
      <c r="V19" s="23">
        <f t="shared" si="5"/>
        <v>1360355405462.2805</v>
      </c>
      <c r="W19" s="15">
        <f t="shared" si="6"/>
        <v>0</v>
      </c>
      <c r="X19" s="15">
        <f t="shared" ref="X19:AS19" si="12">+-PV($D$6,$B20-$B19,0,X20,0)</f>
        <v>25999215151.23394</v>
      </c>
      <c r="Y19" s="15">
        <f t="shared" si="12"/>
        <v>27824755667.002098</v>
      </c>
      <c r="Z19" s="15">
        <f t="shared" si="12"/>
        <v>29778476904.969978</v>
      </c>
      <c r="AA19" s="15">
        <f t="shared" si="12"/>
        <v>31869379102.273773</v>
      </c>
      <c r="AB19" s="15">
        <f t="shared" si="12"/>
        <v>34107094449.647045</v>
      </c>
      <c r="AC19" s="15">
        <f t="shared" si="12"/>
        <v>36501931464.179268</v>
      </c>
      <c r="AD19" s="15">
        <f t="shared" si="12"/>
        <v>39064922477.717201</v>
      </c>
      <c r="AE19" s="15">
        <f t="shared" si="12"/>
        <v>41807874459.674644</v>
      </c>
      <c r="AF19" s="15">
        <f t="shared" si="12"/>
        <v>44743423408.376762</v>
      </c>
      <c r="AG19" s="15">
        <f t="shared" si="12"/>
        <v>47885092561.504433</v>
      </c>
      <c r="AH19" s="15">
        <f t="shared" si="12"/>
        <v>51247354693.797531</v>
      </c>
      <c r="AI19" s="15">
        <f t="shared" si="12"/>
        <v>54845698789.004913</v>
      </c>
      <c r="AJ19" s="15">
        <f t="shared" si="12"/>
        <v>58696701393.219803</v>
      </c>
      <c r="AK19" s="15">
        <f t="shared" si="12"/>
        <v>62818102978.305054</v>
      </c>
      <c r="AL19" s="15">
        <f t="shared" si="12"/>
        <v>67228889667.192841</v>
      </c>
      <c r="AM19" s="15">
        <f t="shared" si="12"/>
        <v>71949380697.54393</v>
      </c>
      <c r="AN19" s="15">
        <f t="shared" si="12"/>
        <v>77001322026.686707</v>
      </c>
      <c r="AO19" s="15">
        <f t="shared" si="12"/>
        <v>82407986509.047287</v>
      </c>
      <c r="AP19" s="15">
        <f t="shared" si="12"/>
        <v>88194281107.559494</v>
      </c>
      <c r="AQ19" s="15">
        <f t="shared" si="12"/>
        <v>207489765430.85092</v>
      </c>
      <c r="AR19" s="15">
        <f t="shared" si="12"/>
        <v>41956996008.923004</v>
      </c>
      <c r="AS19" s="15">
        <f t="shared" si="12"/>
        <v>136936760513.56975</v>
      </c>
      <c r="AT19" s="15">
        <f>+W19</f>
        <v>0</v>
      </c>
      <c r="AZ19" s="15">
        <f>+ROUND(E19*1000000,0)</f>
        <v>0</v>
      </c>
      <c r="BA19" s="15">
        <f t="shared" ref="BA19:BE34" si="13">+ROUND(F19*1000000,0)</f>
        <v>0</v>
      </c>
      <c r="BB19" s="15">
        <f t="shared" si="13"/>
        <v>0</v>
      </c>
      <c r="BC19" s="15">
        <f t="shared" si="13"/>
        <v>0</v>
      </c>
      <c r="BD19" s="15">
        <f t="shared" si="13"/>
        <v>0</v>
      </c>
      <c r="BE19" s="15">
        <f t="shared" si="13"/>
        <v>0</v>
      </c>
    </row>
    <row r="20" spans="1:57" s="15" customFormat="1" x14ac:dyDescent="0.25">
      <c r="A20" s="20">
        <f t="shared" si="8"/>
        <v>43100</v>
      </c>
      <c r="B20" s="19">
        <f t="shared" si="9"/>
        <v>5</v>
      </c>
      <c r="C20" s="57">
        <v>2017</v>
      </c>
      <c r="D20" s="59">
        <v>146551804774</v>
      </c>
      <c r="K20" s="62"/>
      <c r="N20" s="54">
        <v>1</v>
      </c>
      <c r="O20" s="24">
        <f t="shared" si="1"/>
        <v>146551804774</v>
      </c>
      <c r="P20" s="24">
        <f t="shared" si="2"/>
        <v>27943417.835785583</v>
      </c>
      <c r="Q20" s="24">
        <f t="shared" si="3"/>
        <v>90078157327.877335</v>
      </c>
      <c r="R20" s="39">
        <f t="shared" si="4"/>
        <v>0</v>
      </c>
      <c r="S20" s="25"/>
      <c r="T20" s="50"/>
      <c r="U20" s="1"/>
      <c r="V20" s="23">
        <f t="shared" si="5"/>
        <v>1455873054517.073</v>
      </c>
      <c r="W20" s="15">
        <f t="shared" si="6"/>
        <v>146551804774</v>
      </c>
      <c r="X20" s="15">
        <f t="shared" ref="X20:AR20" si="14">+-PV($D$6,$B21-$B20,0,X21,0)</f>
        <v>27824755667.002098</v>
      </c>
      <c r="Y20" s="15">
        <f t="shared" si="14"/>
        <v>29778476904.969978</v>
      </c>
      <c r="Z20" s="15">
        <f t="shared" si="14"/>
        <v>31869379102.273773</v>
      </c>
      <c r="AA20" s="15">
        <f t="shared" si="14"/>
        <v>34107094449.647045</v>
      </c>
      <c r="AB20" s="15">
        <f t="shared" si="14"/>
        <v>36501931464.179268</v>
      </c>
      <c r="AC20" s="15">
        <f t="shared" si="14"/>
        <v>39064922477.717201</v>
      </c>
      <c r="AD20" s="15">
        <f t="shared" si="14"/>
        <v>41807874459.674644</v>
      </c>
      <c r="AE20" s="15">
        <f t="shared" si="14"/>
        <v>44743423408.376762</v>
      </c>
      <c r="AF20" s="15">
        <f t="shared" si="14"/>
        <v>47885092561.504433</v>
      </c>
      <c r="AG20" s="15">
        <f t="shared" si="14"/>
        <v>51247354693.797531</v>
      </c>
      <c r="AH20" s="15">
        <f t="shared" si="14"/>
        <v>54845698789.004913</v>
      </c>
      <c r="AI20" s="15">
        <f t="shared" si="14"/>
        <v>58696701393.219803</v>
      </c>
      <c r="AJ20" s="15">
        <f t="shared" si="14"/>
        <v>62818102978.305054</v>
      </c>
      <c r="AK20" s="15">
        <f t="shared" si="14"/>
        <v>67228889667.192841</v>
      </c>
      <c r="AL20" s="15">
        <f t="shared" si="14"/>
        <v>71949380697.54393</v>
      </c>
      <c r="AM20" s="15">
        <f t="shared" si="14"/>
        <v>77001322026.686707</v>
      </c>
      <c r="AN20" s="15">
        <f t="shared" si="14"/>
        <v>82407986509.047287</v>
      </c>
      <c r="AO20" s="15">
        <f t="shared" si="14"/>
        <v>88194281107.559494</v>
      </c>
      <c r="AP20" s="15">
        <f t="shared" si="14"/>
        <v>94386861632.947189</v>
      </c>
      <c r="AQ20" s="15">
        <f t="shared" si="14"/>
        <v>222058704192.96094</v>
      </c>
      <c r="AR20" s="15">
        <f t="shared" si="14"/>
        <v>44903015559.462273</v>
      </c>
      <c r="AS20" s="15">
        <f>+W20</f>
        <v>146551804774</v>
      </c>
      <c r="AZ20" s="15">
        <f t="shared" ref="AZ20:AZ41" si="15">+ROUND(E20*1000000,0)</f>
        <v>0</v>
      </c>
      <c r="BA20" s="15">
        <f t="shared" si="13"/>
        <v>0</v>
      </c>
      <c r="BB20" s="15">
        <f t="shared" si="13"/>
        <v>0</v>
      </c>
      <c r="BC20" s="15">
        <f t="shared" si="13"/>
        <v>0</v>
      </c>
      <c r="BD20" s="15">
        <f t="shared" si="13"/>
        <v>0</v>
      </c>
      <c r="BE20" s="15">
        <f t="shared" si="13"/>
        <v>0</v>
      </c>
    </row>
    <row r="21" spans="1:57" s="15" customFormat="1" x14ac:dyDescent="0.25">
      <c r="A21" s="20">
        <f t="shared" si="8"/>
        <v>43465</v>
      </c>
      <c r="B21" s="19">
        <f t="shared" si="9"/>
        <v>6</v>
      </c>
      <c r="C21" s="57">
        <v>2018</v>
      </c>
      <c r="D21" s="59">
        <v>48055890510</v>
      </c>
      <c r="K21" s="62"/>
      <c r="N21" s="54">
        <v>1</v>
      </c>
      <c r="O21" s="24">
        <f t="shared" si="1"/>
        <v>48055890510</v>
      </c>
      <c r="P21" s="24">
        <f t="shared" si="2"/>
        <v>27943417.835785583</v>
      </c>
      <c r="Q21" s="24">
        <f t="shared" si="3"/>
        <v>-8417756936.1226654</v>
      </c>
      <c r="R21" s="39">
        <f t="shared" si="4"/>
        <v>0</v>
      </c>
      <c r="S21" s="25"/>
      <c r="T21" s="50"/>
      <c r="U21" s="1"/>
      <c r="V21" s="23">
        <f t="shared" si="5"/>
        <v>1401255524514.7769</v>
      </c>
      <c r="W21" s="15">
        <f t="shared" si="6"/>
        <v>48055890510</v>
      </c>
      <c r="X21" s="15">
        <f t="shared" ref="X21:AQ21" si="16">+-PV($D$6,$B22-$B21,0,X22,0)</f>
        <v>29778476904.969978</v>
      </c>
      <c r="Y21" s="15">
        <f t="shared" si="16"/>
        <v>31869379102.273773</v>
      </c>
      <c r="Z21" s="15">
        <f t="shared" si="16"/>
        <v>34107094449.647045</v>
      </c>
      <c r="AA21" s="15">
        <f t="shared" si="16"/>
        <v>36501931464.179268</v>
      </c>
      <c r="AB21" s="15">
        <f t="shared" si="16"/>
        <v>39064922477.717201</v>
      </c>
      <c r="AC21" s="15">
        <f t="shared" si="16"/>
        <v>41807874459.674644</v>
      </c>
      <c r="AD21" s="15">
        <f t="shared" si="16"/>
        <v>44743423408.376762</v>
      </c>
      <c r="AE21" s="15">
        <f t="shared" si="16"/>
        <v>47885092561.504433</v>
      </c>
      <c r="AF21" s="15">
        <f t="shared" si="16"/>
        <v>51247354693.797531</v>
      </c>
      <c r="AG21" s="15">
        <f t="shared" si="16"/>
        <v>54845698789.004913</v>
      </c>
      <c r="AH21" s="15">
        <f t="shared" si="16"/>
        <v>58696701393.219803</v>
      </c>
      <c r="AI21" s="15">
        <f t="shared" si="16"/>
        <v>62818102978.305054</v>
      </c>
      <c r="AJ21" s="15">
        <f t="shared" si="16"/>
        <v>67228889667.192841</v>
      </c>
      <c r="AK21" s="15">
        <f t="shared" si="16"/>
        <v>71949380697.54393</v>
      </c>
      <c r="AL21" s="15">
        <f t="shared" si="16"/>
        <v>77001322026.686707</v>
      </c>
      <c r="AM21" s="15">
        <f t="shared" si="16"/>
        <v>82407986509.047287</v>
      </c>
      <c r="AN21" s="15">
        <f t="shared" si="16"/>
        <v>88194281107.559494</v>
      </c>
      <c r="AO21" s="15">
        <f t="shared" si="16"/>
        <v>94386861632.947189</v>
      </c>
      <c r="AP21" s="15">
        <f t="shared" si="16"/>
        <v>101014255539.4502</v>
      </c>
      <c r="AQ21" s="15">
        <f t="shared" si="16"/>
        <v>237650604141.67871</v>
      </c>
      <c r="AR21" s="15">
        <f>+W21</f>
        <v>48055890510</v>
      </c>
      <c r="AZ21" s="15">
        <f t="shared" si="15"/>
        <v>0</v>
      </c>
      <c r="BA21" s="15">
        <f t="shared" si="13"/>
        <v>0</v>
      </c>
      <c r="BB21" s="15">
        <f t="shared" si="13"/>
        <v>0</v>
      </c>
      <c r="BC21" s="15">
        <f t="shared" si="13"/>
        <v>0</v>
      </c>
      <c r="BD21" s="15">
        <f t="shared" si="13"/>
        <v>0</v>
      </c>
      <c r="BE21" s="15">
        <f t="shared" si="13"/>
        <v>0</v>
      </c>
    </row>
    <row r="22" spans="1:57" s="15" customFormat="1" x14ac:dyDescent="0.25">
      <c r="A22" s="20">
        <f t="shared" si="8"/>
        <v>43830</v>
      </c>
      <c r="B22" s="19">
        <f t="shared" si="9"/>
        <v>7</v>
      </c>
      <c r="C22" s="57">
        <v>2019</v>
      </c>
      <c r="D22" s="59">
        <v>254337292718</v>
      </c>
      <c r="K22" s="62"/>
      <c r="N22" s="54">
        <v>1</v>
      </c>
      <c r="O22" s="24">
        <f t="shared" si="1"/>
        <v>254337292718</v>
      </c>
      <c r="P22" s="24">
        <f t="shared" si="2"/>
        <v>27943417.835785583</v>
      </c>
      <c r="Q22" s="24">
        <f t="shared" si="3"/>
        <v>197863645271.87732</v>
      </c>
      <c r="R22" s="39">
        <f t="shared" si="4"/>
        <v>0</v>
      </c>
      <c r="S22" s="25"/>
      <c r="T22" s="50"/>
      <c r="U22" s="1"/>
      <c r="V22" s="23">
        <f t="shared" si="5"/>
        <v>1448214839018.8066</v>
      </c>
      <c r="W22" s="15">
        <f t="shared" si="6"/>
        <v>254337292718</v>
      </c>
      <c r="X22" s="15">
        <f t="shared" ref="X22:AP22" si="17">+-PV($D$6,$B23-$B22,0,X23,0)</f>
        <v>31869379102.273773</v>
      </c>
      <c r="Y22" s="15">
        <f t="shared" si="17"/>
        <v>34107094449.647045</v>
      </c>
      <c r="Z22" s="15">
        <f t="shared" si="17"/>
        <v>36501931464.179268</v>
      </c>
      <c r="AA22" s="15">
        <f t="shared" si="17"/>
        <v>39064922477.717201</v>
      </c>
      <c r="AB22" s="15">
        <f t="shared" si="17"/>
        <v>41807874459.674644</v>
      </c>
      <c r="AC22" s="15">
        <f t="shared" si="17"/>
        <v>44743423408.376762</v>
      </c>
      <c r="AD22" s="15">
        <f t="shared" si="17"/>
        <v>47885092561.504433</v>
      </c>
      <c r="AE22" s="15">
        <f t="shared" si="17"/>
        <v>51247354693.797531</v>
      </c>
      <c r="AF22" s="15">
        <f t="shared" si="17"/>
        <v>54845698789.004913</v>
      </c>
      <c r="AG22" s="15">
        <f t="shared" si="17"/>
        <v>58696701393.219803</v>
      </c>
      <c r="AH22" s="15">
        <f t="shared" si="17"/>
        <v>62818102978.305054</v>
      </c>
      <c r="AI22" s="15">
        <f t="shared" si="17"/>
        <v>67228889667.192841</v>
      </c>
      <c r="AJ22" s="15">
        <f t="shared" si="17"/>
        <v>71949380697.54393</v>
      </c>
      <c r="AK22" s="15">
        <f t="shared" si="17"/>
        <v>77001322026.686707</v>
      </c>
      <c r="AL22" s="15">
        <f t="shared" si="17"/>
        <v>82407986509.047287</v>
      </c>
      <c r="AM22" s="15">
        <f t="shared" si="17"/>
        <v>88194281107.559494</v>
      </c>
      <c r="AN22" s="15">
        <f t="shared" si="17"/>
        <v>94386861632.947189</v>
      </c>
      <c r="AO22" s="15">
        <f t="shared" si="17"/>
        <v>101014255539.4502</v>
      </c>
      <c r="AP22" s="15">
        <f t="shared" si="17"/>
        <v>108106993342.67856</v>
      </c>
      <c r="AQ22" s="15">
        <f>+W22</f>
        <v>254337292718</v>
      </c>
      <c r="AZ22" s="15">
        <f t="shared" si="15"/>
        <v>0</v>
      </c>
      <c r="BA22" s="15">
        <f t="shared" si="13"/>
        <v>0</v>
      </c>
      <c r="BB22" s="15">
        <f t="shared" si="13"/>
        <v>0</v>
      </c>
      <c r="BC22" s="15">
        <f t="shared" si="13"/>
        <v>0</v>
      </c>
      <c r="BD22" s="15">
        <f t="shared" si="13"/>
        <v>0</v>
      </c>
      <c r="BE22" s="15">
        <f t="shared" si="13"/>
        <v>0</v>
      </c>
    </row>
    <row r="23" spans="1:57" s="15" customFormat="1" x14ac:dyDescent="0.25">
      <c r="A23" s="20">
        <f t="shared" si="8"/>
        <v>44196</v>
      </c>
      <c r="B23" s="19">
        <f t="shared" si="9"/>
        <v>8</v>
      </c>
      <c r="C23" s="57">
        <v>2020</v>
      </c>
      <c r="D23" s="59">
        <v>115697749265</v>
      </c>
      <c r="K23" s="62"/>
      <c r="N23" s="54">
        <v>1</v>
      </c>
      <c r="O23" s="24">
        <f t="shared" si="1"/>
        <v>115697749265</v>
      </c>
      <c r="P23" s="24">
        <f t="shared" si="2"/>
        <v>27943417.835785583</v>
      </c>
      <c r="Q23" s="24">
        <f t="shared" si="3"/>
        <v>59224101818.877335</v>
      </c>
      <c r="R23" s="39">
        <f t="shared" si="4"/>
        <v>0</v>
      </c>
      <c r="S23" s="25"/>
      <c r="T23" s="50"/>
      <c r="U23" s="1"/>
      <c r="V23" s="23">
        <f t="shared" si="5"/>
        <v>1277705916463.5327</v>
      </c>
      <c r="W23" s="15">
        <f t="shared" si="6"/>
        <v>115697749265</v>
      </c>
      <c r="X23" s="15">
        <f t="shared" ref="X23:AO23" si="18">+-PV($D$6,$B24-$B23,0,X24,0)</f>
        <v>34107094449.647045</v>
      </c>
      <c r="Y23" s="15">
        <f t="shared" si="18"/>
        <v>36501931464.179268</v>
      </c>
      <c r="Z23" s="15">
        <f t="shared" si="18"/>
        <v>39064922477.717201</v>
      </c>
      <c r="AA23" s="15">
        <f t="shared" si="18"/>
        <v>41807874459.674644</v>
      </c>
      <c r="AB23" s="15">
        <f t="shared" si="18"/>
        <v>44743423408.376762</v>
      </c>
      <c r="AC23" s="15">
        <f t="shared" si="18"/>
        <v>47885092561.504433</v>
      </c>
      <c r="AD23" s="15">
        <f t="shared" si="18"/>
        <v>51247354693.797531</v>
      </c>
      <c r="AE23" s="15">
        <f t="shared" si="18"/>
        <v>54845698789.004913</v>
      </c>
      <c r="AF23" s="15">
        <f t="shared" si="18"/>
        <v>58696701393.219803</v>
      </c>
      <c r="AG23" s="15">
        <f t="shared" si="18"/>
        <v>62818102978.305054</v>
      </c>
      <c r="AH23" s="15">
        <f t="shared" si="18"/>
        <v>67228889667.192841</v>
      </c>
      <c r="AI23" s="15">
        <f t="shared" si="18"/>
        <v>71949380697.54393</v>
      </c>
      <c r="AJ23" s="15">
        <f t="shared" si="18"/>
        <v>77001322026.686707</v>
      </c>
      <c r="AK23" s="15">
        <f t="shared" si="18"/>
        <v>82407986509.047287</v>
      </c>
      <c r="AL23" s="15">
        <f t="shared" si="18"/>
        <v>88194281107.559494</v>
      </c>
      <c r="AM23" s="15">
        <f t="shared" si="18"/>
        <v>94386861632.947189</v>
      </c>
      <c r="AN23" s="15">
        <f t="shared" si="18"/>
        <v>101014255539.4502</v>
      </c>
      <c r="AO23" s="15">
        <f t="shared" si="18"/>
        <v>108106993342.67856</v>
      </c>
      <c r="AP23" s="15">
        <f>+W23</f>
        <v>115697749265</v>
      </c>
      <c r="AZ23" s="15">
        <f t="shared" si="15"/>
        <v>0</v>
      </c>
      <c r="BA23" s="15">
        <f t="shared" si="13"/>
        <v>0</v>
      </c>
      <c r="BB23" s="15">
        <f t="shared" si="13"/>
        <v>0</v>
      </c>
      <c r="BC23" s="15">
        <f t="shared" si="13"/>
        <v>0</v>
      </c>
      <c r="BD23" s="15">
        <f t="shared" si="13"/>
        <v>0</v>
      </c>
      <c r="BE23" s="15">
        <f t="shared" si="13"/>
        <v>0</v>
      </c>
    </row>
    <row r="24" spans="1:57" s="15" customFormat="1" x14ac:dyDescent="0.25">
      <c r="A24" s="20">
        <f t="shared" si="8"/>
        <v>44561</v>
      </c>
      <c r="B24" s="19">
        <f t="shared" si="9"/>
        <v>9</v>
      </c>
      <c r="C24" s="57">
        <v>2021</v>
      </c>
      <c r="D24" s="59">
        <v>115697749265</v>
      </c>
      <c r="K24" s="62"/>
      <c r="N24" s="54">
        <v>1</v>
      </c>
      <c r="O24" s="24">
        <f t="shared" si="1"/>
        <v>115697749265</v>
      </c>
      <c r="P24" s="24">
        <f t="shared" si="2"/>
        <v>27943417.835785583</v>
      </c>
      <c r="Q24" s="24">
        <f t="shared" si="3"/>
        <v>59224101818.877335</v>
      </c>
      <c r="R24" s="39">
        <f t="shared" si="4"/>
        <v>0</v>
      </c>
      <c r="S24" s="25"/>
      <c r="T24" s="50"/>
      <c r="U24" s="1"/>
      <c r="V24" s="23">
        <f t="shared" si="5"/>
        <v>1243598822013.8857</v>
      </c>
      <c r="W24" s="15">
        <f t="shared" si="6"/>
        <v>115697749265</v>
      </c>
      <c r="X24" s="15">
        <f t="shared" ref="X24:AN24" si="19">+-PV($D$6,$B25-$B24,0,X25,0)</f>
        <v>36501931464.179268</v>
      </c>
      <c r="Y24" s="15">
        <f t="shared" si="19"/>
        <v>39064922477.717201</v>
      </c>
      <c r="Z24" s="15">
        <f t="shared" si="19"/>
        <v>41807874459.674644</v>
      </c>
      <c r="AA24" s="15">
        <f t="shared" si="19"/>
        <v>44743423408.376762</v>
      </c>
      <c r="AB24" s="15">
        <f t="shared" si="19"/>
        <v>47885092561.504433</v>
      </c>
      <c r="AC24" s="15">
        <f t="shared" si="19"/>
        <v>51247354693.797531</v>
      </c>
      <c r="AD24" s="15">
        <f t="shared" si="19"/>
        <v>54845698789.004913</v>
      </c>
      <c r="AE24" s="15">
        <f t="shared" si="19"/>
        <v>58696701393.219803</v>
      </c>
      <c r="AF24" s="15">
        <f t="shared" si="19"/>
        <v>62818102978.305054</v>
      </c>
      <c r="AG24" s="15">
        <f t="shared" si="19"/>
        <v>67228889667.192841</v>
      </c>
      <c r="AH24" s="15">
        <f t="shared" si="19"/>
        <v>71949380697.54393</v>
      </c>
      <c r="AI24" s="15">
        <f t="shared" si="19"/>
        <v>77001322026.686707</v>
      </c>
      <c r="AJ24" s="15">
        <f t="shared" si="19"/>
        <v>82407986509.047287</v>
      </c>
      <c r="AK24" s="15">
        <f t="shared" si="19"/>
        <v>88194281107.559494</v>
      </c>
      <c r="AL24" s="15">
        <f t="shared" si="19"/>
        <v>94386861632.947189</v>
      </c>
      <c r="AM24" s="15">
        <f t="shared" si="19"/>
        <v>101014255539.4502</v>
      </c>
      <c r="AN24" s="15">
        <f t="shared" si="19"/>
        <v>108106993342.67856</v>
      </c>
      <c r="AO24" s="15">
        <f>+W24</f>
        <v>115697749265</v>
      </c>
      <c r="AZ24" s="15">
        <f t="shared" si="15"/>
        <v>0</v>
      </c>
      <c r="BA24" s="15">
        <f t="shared" si="13"/>
        <v>0</v>
      </c>
      <c r="BB24" s="15">
        <f t="shared" si="13"/>
        <v>0</v>
      </c>
      <c r="BC24" s="15">
        <f t="shared" si="13"/>
        <v>0</v>
      </c>
      <c r="BD24" s="15">
        <f t="shared" si="13"/>
        <v>0</v>
      </c>
      <c r="BE24" s="15">
        <f t="shared" si="13"/>
        <v>0</v>
      </c>
    </row>
    <row r="25" spans="1:57" s="15" customFormat="1" x14ac:dyDescent="0.25">
      <c r="A25" s="20">
        <f t="shared" si="8"/>
        <v>44926</v>
      </c>
      <c r="B25" s="19">
        <f t="shared" si="9"/>
        <v>10</v>
      </c>
      <c r="C25" s="57">
        <v>2022</v>
      </c>
      <c r="D25" s="59">
        <v>115697749265</v>
      </c>
      <c r="K25" s="62"/>
      <c r="N25" s="54">
        <v>1</v>
      </c>
      <c r="O25" s="24">
        <f t="shared" si="1"/>
        <v>115697749265</v>
      </c>
      <c r="P25" s="24">
        <f t="shared" si="2"/>
        <v>27943417.835785583</v>
      </c>
      <c r="Q25" s="24">
        <f t="shared" si="3"/>
        <v>59224101818.877335</v>
      </c>
      <c r="R25" s="39">
        <f t="shared" si="4"/>
        <v>0</v>
      </c>
      <c r="S25" s="25"/>
      <c r="T25" s="50"/>
      <c r="U25" s="1"/>
      <c r="V25" s="23">
        <f t="shared" si="5"/>
        <v>1207096890549.7063</v>
      </c>
      <c r="W25" s="15">
        <f t="shared" si="6"/>
        <v>115697749265</v>
      </c>
      <c r="X25" s="15">
        <f t="shared" ref="X25:AM25" si="20">+-PV($D$6,$B26-$B25,0,X26,0)</f>
        <v>39064922477.717201</v>
      </c>
      <c r="Y25" s="15">
        <f t="shared" si="20"/>
        <v>41807874459.674644</v>
      </c>
      <c r="Z25" s="15">
        <f t="shared" si="20"/>
        <v>44743423408.376762</v>
      </c>
      <c r="AA25" s="15">
        <f t="shared" si="20"/>
        <v>47885092561.504433</v>
      </c>
      <c r="AB25" s="15">
        <f t="shared" si="20"/>
        <v>51247354693.797531</v>
      </c>
      <c r="AC25" s="15">
        <f t="shared" si="20"/>
        <v>54845698789.004913</v>
      </c>
      <c r="AD25" s="15">
        <f t="shared" si="20"/>
        <v>58696701393.219803</v>
      </c>
      <c r="AE25" s="15">
        <f t="shared" si="20"/>
        <v>62818102978.305054</v>
      </c>
      <c r="AF25" s="15">
        <f t="shared" si="20"/>
        <v>67228889667.192841</v>
      </c>
      <c r="AG25" s="15">
        <f t="shared" si="20"/>
        <v>71949380697.54393</v>
      </c>
      <c r="AH25" s="15">
        <f t="shared" si="20"/>
        <v>77001322026.686707</v>
      </c>
      <c r="AI25" s="15">
        <f t="shared" si="20"/>
        <v>82407986509.047287</v>
      </c>
      <c r="AJ25" s="15">
        <f t="shared" si="20"/>
        <v>88194281107.559494</v>
      </c>
      <c r="AK25" s="15">
        <f t="shared" si="20"/>
        <v>94386861632.947189</v>
      </c>
      <c r="AL25" s="15">
        <f t="shared" si="20"/>
        <v>101014255539.4502</v>
      </c>
      <c r="AM25" s="15">
        <f t="shared" si="20"/>
        <v>108106993342.67856</v>
      </c>
      <c r="AN25" s="15">
        <f>+W25</f>
        <v>115697749265</v>
      </c>
      <c r="AZ25" s="15">
        <f t="shared" si="15"/>
        <v>0</v>
      </c>
      <c r="BA25" s="15">
        <f t="shared" si="13"/>
        <v>0</v>
      </c>
      <c r="BB25" s="15">
        <f t="shared" si="13"/>
        <v>0</v>
      </c>
      <c r="BC25" s="15">
        <f t="shared" si="13"/>
        <v>0</v>
      </c>
      <c r="BD25" s="15">
        <f t="shared" si="13"/>
        <v>0</v>
      </c>
      <c r="BE25" s="15">
        <f t="shared" si="13"/>
        <v>0</v>
      </c>
    </row>
    <row r="26" spans="1:57" s="15" customFormat="1" x14ac:dyDescent="0.25">
      <c r="A26" s="20">
        <f t="shared" si="8"/>
        <v>45291</v>
      </c>
      <c r="B26" s="19">
        <f t="shared" si="9"/>
        <v>11</v>
      </c>
      <c r="C26" s="57">
        <v>2023</v>
      </c>
      <c r="D26" s="59">
        <v>115697749265</v>
      </c>
      <c r="K26" s="62"/>
      <c r="N26" s="54">
        <v>1</v>
      </c>
      <c r="O26" s="24">
        <f t="shared" si="1"/>
        <v>115697749265</v>
      </c>
      <c r="P26" s="24">
        <f t="shared" si="2"/>
        <v>27943417.835785583</v>
      </c>
      <c r="Q26" s="24">
        <f t="shared" si="3"/>
        <v>59224101818.877335</v>
      </c>
      <c r="R26" s="39">
        <f t="shared" si="4"/>
        <v>0</v>
      </c>
      <c r="S26" s="25"/>
      <c r="T26" s="50"/>
      <c r="U26" s="1"/>
      <c r="V26" s="23">
        <f t="shared" si="5"/>
        <v>1168031968071.9893</v>
      </c>
      <c r="W26" s="15">
        <f t="shared" si="6"/>
        <v>115697749265</v>
      </c>
      <c r="X26" s="15">
        <f t="shared" ref="X26:AL26" si="21">+-PV($D$6,$B27-$B26,0,X27,0)</f>
        <v>41807874459.674644</v>
      </c>
      <c r="Y26" s="15">
        <f t="shared" si="21"/>
        <v>44743423408.376762</v>
      </c>
      <c r="Z26" s="15">
        <f t="shared" si="21"/>
        <v>47885092561.504433</v>
      </c>
      <c r="AA26" s="15">
        <f t="shared" si="21"/>
        <v>51247354693.797531</v>
      </c>
      <c r="AB26" s="15">
        <f t="shared" si="21"/>
        <v>54845698789.004913</v>
      </c>
      <c r="AC26" s="15">
        <f t="shared" si="21"/>
        <v>58696701393.219803</v>
      </c>
      <c r="AD26" s="15">
        <f t="shared" si="21"/>
        <v>62818102978.305054</v>
      </c>
      <c r="AE26" s="15">
        <f t="shared" si="21"/>
        <v>67228889667.192841</v>
      </c>
      <c r="AF26" s="15">
        <f t="shared" si="21"/>
        <v>71949380697.54393</v>
      </c>
      <c r="AG26" s="15">
        <f t="shared" si="21"/>
        <v>77001322026.686707</v>
      </c>
      <c r="AH26" s="15">
        <f t="shared" si="21"/>
        <v>82407986509.047287</v>
      </c>
      <c r="AI26" s="15">
        <f t="shared" si="21"/>
        <v>88194281107.559494</v>
      </c>
      <c r="AJ26" s="15">
        <f t="shared" si="21"/>
        <v>94386861632.947189</v>
      </c>
      <c r="AK26" s="15">
        <f t="shared" si="21"/>
        <v>101014255539.4502</v>
      </c>
      <c r="AL26" s="15">
        <f t="shared" si="21"/>
        <v>108106993342.67856</v>
      </c>
      <c r="AM26" s="15">
        <f>+W26</f>
        <v>115697749265</v>
      </c>
      <c r="AZ26" s="15">
        <f t="shared" si="15"/>
        <v>0</v>
      </c>
      <c r="BA26" s="15">
        <f t="shared" si="13"/>
        <v>0</v>
      </c>
      <c r="BB26" s="15">
        <f t="shared" si="13"/>
        <v>0</v>
      </c>
      <c r="BC26" s="15">
        <f t="shared" si="13"/>
        <v>0</v>
      </c>
      <c r="BD26" s="15">
        <f t="shared" si="13"/>
        <v>0</v>
      </c>
      <c r="BE26" s="15">
        <f t="shared" si="13"/>
        <v>0</v>
      </c>
    </row>
    <row r="27" spans="1:57" s="15" customFormat="1" x14ac:dyDescent="0.25">
      <c r="A27" s="20">
        <f t="shared" si="8"/>
        <v>45657</v>
      </c>
      <c r="B27" s="19">
        <f t="shared" si="9"/>
        <v>12</v>
      </c>
      <c r="C27" s="57">
        <v>2024</v>
      </c>
      <c r="D27" s="59">
        <v>115697749265</v>
      </c>
      <c r="K27" s="62"/>
      <c r="N27" s="54">
        <v>1</v>
      </c>
      <c r="O27" s="24">
        <f t="shared" si="1"/>
        <v>115697749265</v>
      </c>
      <c r="P27" s="24">
        <f t="shared" si="2"/>
        <v>27943417.835785583</v>
      </c>
      <c r="Q27" s="24">
        <f t="shared" si="3"/>
        <v>59224101818.877335</v>
      </c>
      <c r="R27" s="39">
        <f t="shared" si="4"/>
        <v>0</v>
      </c>
      <c r="S27" s="25"/>
      <c r="T27" s="50"/>
      <c r="U27" s="1"/>
      <c r="V27" s="23">
        <f t="shared" si="5"/>
        <v>1126224093612.3147</v>
      </c>
      <c r="W27" s="15">
        <f t="shared" si="6"/>
        <v>115697749265</v>
      </c>
      <c r="X27" s="15">
        <f t="shared" ref="X27:AK27" si="22">+-PV($D$6,$B28-$B27,0,X28,0)</f>
        <v>44743423408.376762</v>
      </c>
      <c r="Y27" s="15">
        <f t="shared" si="22"/>
        <v>47885092561.504433</v>
      </c>
      <c r="Z27" s="15">
        <f t="shared" si="22"/>
        <v>51247354693.797531</v>
      </c>
      <c r="AA27" s="15">
        <f t="shared" si="22"/>
        <v>54845698789.004913</v>
      </c>
      <c r="AB27" s="15">
        <f t="shared" si="22"/>
        <v>58696701393.219803</v>
      </c>
      <c r="AC27" s="15">
        <f t="shared" si="22"/>
        <v>62818102978.305054</v>
      </c>
      <c r="AD27" s="15">
        <f t="shared" si="22"/>
        <v>67228889667.192841</v>
      </c>
      <c r="AE27" s="15">
        <f t="shared" si="22"/>
        <v>71949380697.54393</v>
      </c>
      <c r="AF27" s="15">
        <f t="shared" si="22"/>
        <v>77001322026.686707</v>
      </c>
      <c r="AG27" s="15">
        <f t="shared" si="22"/>
        <v>82407986509.047287</v>
      </c>
      <c r="AH27" s="15">
        <f t="shared" si="22"/>
        <v>88194281107.559494</v>
      </c>
      <c r="AI27" s="15">
        <f t="shared" si="22"/>
        <v>94386861632.947189</v>
      </c>
      <c r="AJ27" s="15">
        <f t="shared" si="22"/>
        <v>101014255539.4502</v>
      </c>
      <c r="AK27" s="15">
        <f t="shared" si="22"/>
        <v>108106993342.67856</v>
      </c>
      <c r="AL27" s="15">
        <f>+W27</f>
        <v>115697749265</v>
      </c>
      <c r="AZ27" s="15">
        <f t="shared" si="15"/>
        <v>0</v>
      </c>
      <c r="BA27" s="15">
        <f t="shared" si="13"/>
        <v>0</v>
      </c>
      <c r="BB27" s="15">
        <f t="shared" si="13"/>
        <v>0</v>
      </c>
      <c r="BC27" s="15">
        <f t="shared" si="13"/>
        <v>0</v>
      </c>
      <c r="BD27" s="15">
        <f t="shared" si="13"/>
        <v>0</v>
      </c>
      <c r="BE27" s="15">
        <f t="shared" si="13"/>
        <v>0</v>
      </c>
    </row>
    <row r="28" spans="1:57" s="15" customFormat="1" x14ac:dyDescent="0.25">
      <c r="A28" s="20">
        <f t="shared" si="8"/>
        <v>46022</v>
      </c>
      <c r="B28" s="19">
        <f t="shared" si="9"/>
        <v>13</v>
      </c>
      <c r="C28" s="57">
        <v>2025</v>
      </c>
      <c r="D28" s="59">
        <v>115697749265</v>
      </c>
      <c r="K28" s="62"/>
      <c r="N28" s="54">
        <v>1</v>
      </c>
      <c r="O28" s="24">
        <f t="shared" si="1"/>
        <v>115697749265</v>
      </c>
      <c r="P28" s="24">
        <f t="shared" si="2"/>
        <v>27943417.835785583</v>
      </c>
      <c r="Q28" s="24">
        <f t="shared" si="3"/>
        <v>59224101818.877335</v>
      </c>
      <c r="R28" s="39">
        <f t="shared" si="4"/>
        <v>0</v>
      </c>
      <c r="S28" s="25"/>
      <c r="T28" s="50"/>
      <c r="U28" s="1"/>
      <c r="V28" s="23">
        <f t="shared" si="5"/>
        <v>1081480670203.9379</v>
      </c>
      <c r="W28" s="15">
        <f t="shared" si="6"/>
        <v>115697749265</v>
      </c>
      <c r="X28" s="15">
        <f t="shared" ref="X28:AJ28" si="23">+-PV($D$6,$B29-$B28,0,X29,0)</f>
        <v>47885092561.504433</v>
      </c>
      <c r="Y28" s="15">
        <f t="shared" si="23"/>
        <v>51247354693.797531</v>
      </c>
      <c r="Z28" s="15">
        <f t="shared" si="23"/>
        <v>54845698789.004913</v>
      </c>
      <c r="AA28" s="15">
        <f t="shared" si="23"/>
        <v>58696701393.219803</v>
      </c>
      <c r="AB28" s="15">
        <f t="shared" si="23"/>
        <v>62818102978.305054</v>
      </c>
      <c r="AC28" s="15">
        <f t="shared" si="23"/>
        <v>67228889667.192841</v>
      </c>
      <c r="AD28" s="15">
        <f t="shared" si="23"/>
        <v>71949380697.54393</v>
      </c>
      <c r="AE28" s="15">
        <f t="shared" si="23"/>
        <v>77001322026.686707</v>
      </c>
      <c r="AF28" s="15">
        <f t="shared" si="23"/>
        <v>82407986509.047287</v>
      </c>
      <c r="AG28" s="15">
        <f t="shared" si="23"/>
        <v>88194281107.559494</v>
      </c>
      <c r="AH28" s="15">
        <f t="shared" si="23"/>
        <v>94386861632.947189</v>
      </c>
      <c r="AI28" s="15">
        <f t="shared" si="23"/>
        <v>101014255539.4502</v>
      </c>
      <c r="AJ28" s="15">
        <f t="shared" si="23"/>
        <v>108106993342.67856</v>
      </c>
      <c r="AK28" s="15">
        <f>+W28</f>
        <v>115697749265</v>
      </c>
      <c r="AZ28" s="15">
        <f t="shared" si="15"/>
        <v>0</v>
      </c>
      <c r="BA28" s="15">
        <f t="shared" si="13"/>
        <v>0</v>
      </c>
      <c r="BB28" s="15">
        <f t="shared" si="13"/>
        <v>0</v>
      </c>
      <c r="BC28" s="15">
        <f t="shared" si="13"/>
        <v>0</v>
      </c>
      <c r="BD28" s="15">
        <f t="shared" si="13"/>
        <v>0</v>
      </c>
      <c r="BE28" s="15">
        <f t="shared" si="13"/>
        <v>0</v>
      </c>
    </row>
    <row r="29" spans="1:57" s="15" customFormat="1" x14ac:dyDescent="0.25">
      <c r="A29" s="20">
        <f t="shared" si="8"/>
        <v>46387</v>
      </c>
      <c r="B29" s="19">
        <f t="shared" si="9"/>
        <v>14</v>
      </c>
      <c r="C29" s="57">
        <v>2026</v>
      </c>
      <c r="D29" s="59">
        <v>115697749265</v>
      </c>
      <c r="K29" s="62"/>
      <c r="N29" s="54">
        <v>1</v>
      </c>
      <c r="O29" s="24">
        <f t="shared" si="1"/>
        <v>115697749265</v>
      </c>
      <c r="P29" s="24">
        <f t="shared" si="2"/>
        <v>27943417.835785583</v>
      </c>
      <c r="Q29" s="24">
        <f t="shared" si="3"/>
        <v>59224101818.877335</v>
      </c>
      <c r="R29" s="39">
        <f t="shared" si="4"/>
        <v>0</v>
      </c>
      <c r="S29" s="25"/>
      <c r="T29" s="50"/>
      <c r="U29" s="1"/>
      <c r="V29" s="23">
        <f t="shared" si="5"/>
        <v>1033595577642.4335</v>
      </c>
      <c r="W29" s="15">
        <f t="shared" si="6"/>
        <v>115697749265</v>
      </c>
      <c r="X29" s="15">
        <f t="shared" ref="X29:AI29" si="24">+-PV($D$6,$B30-$B29,0,X30,0)</f>
        <v>51247354693.797531</v>
      </c>
      <c r="Y29" s="15">
        <f t="shared" si="24"/>
        <v>54845698789.004913</v>
      </c>
      <c r="Z29" s="15">
        <f t="shared" si="24"/>
        <v>58696701393.219803</v>
      </c>
      <c r="AA29" s="15">
        <f t="shared" si="24"/>
        <v>62818102978.305054</v>
      </c>
      <c r="AB29" s="15">
        <f t="shared" si="24"/>
        <v>67228889667.192841</v>
      </c>
      <c r="AC29" s="15">
        <f t="shared" si="24"/>
        <v>71949380697.54393</v>
      </c>
      <c r="AD29" s="15">
        <f t="shared" si="24"/>
        <v>77001322026.686707</v>
      </c>
      <c r="AE29" s="15">
        <f t="shared" si="24"/>
        <v>82407986509.047287</v>
      </c>
      <c r="AF29" s="15">
        <f t="shared" si="24"/>
        <v>88194281107.559494</v>
      </c>
      <c r="AG29" s="15">
        <f t="shared" si="24"/>
        <v>94386861632.947189</v>
      </c>
      <c r="AH29" s="15">
        <f t="shared" si="24"/>
        <v>101014255539.4502</v>
      </c>
      <c r="AI29" s="15">
        <f t="shared" si="24"/>
        <v>108106993342.67856</v>
      </c>
      <c r="AJ29" s="15">
        <f>+W29</f>
        <v>115697749265</v>
      </c>
      <c r="AZ29" s="15">
        <f t="shared" si="15"/>
        <v>0</v>
      </c>
      <c r="BA29" s="15">
        <f t="shared" si="13"/>
        <v>0</v>
      </c>
      <c r="BB29" s="15">
        <f t="shared" si="13"/>
        <v>0</v>
      </c>
      <c r="BC29" s="15">
        <f t="shared" si="13"/>
        <v>0</v>
      </c>
      <c r="BD29" s="15">
        <f t="shared" si="13"/>
        <v>0</v>
      </c>
      <c r="BE29" s="15">
        <f t="shared" si="13"/>
        <v>0</v>
      </c>
    </row>
    <row r="30" spans="1:57" s="15" customFormat="1" x14ac:dyDescent="0.25">
      <c r="A30" s="20">
        <f t="shared" si="8"/>
        <v>46752</v>
      </c>
      <c r="B30" s="19">
        <f t="shared" si="9"/>
        <v>15</v>
      </c>
      <c r="C30" s="57">
        <v>2027</v>
      </c>
      <c r="D30" s="59">
        <v>115697749265</v>
      </c>
      <c r="K30" s="62"/>
      <c r="N30" s="54">
        <v>1</v>
      </c>
      <c r="O30" s="24">
        <f t="shared" si="1"/>
        <v>115697749265</v>
      </c>
      <c r="P30" s="24">
        <f t="shared" si="2"/>
        <v>27943417.835785583</v>
      </c>
      <c r="Q30" s="24">
        <f t="shared" si="3"/>
        <v>59224101818.877335</v>
      </c>
      <c r="R30" s="39">
        <f t="shared" si="4"/>
        <v>0</v>
      </c>
      <c r="S30" s="25"/>
      <c r="T30" s="50"/>
      <c r="U30" s="1"/>
      <c r="V30" s="23">
        <f t="shared" si="5"/>
        <v>982348222948.63599</v>
      </c>
      <c r="W30" s="15">
        <f t="shared" si="6"/>
        <v>115697749265</v>
      </c>
      <c r="X30" s="15">
        <f t="shared" ref="X30:AH30" si="25">+-PV($D$6,$B31-$B30,0,X31,0)</f>
        <v>54845698789.004913</v>
      </c>
      <c r="Y30" s="15">
        <f t="shared" si="25"/>
        <v>58696701393.219803</v>
      </c>
      <c r="Z30" s="15">
        <f t="shared" si="25"/>
        <v>62818102978.305054</v>
      </c>
      <c r="AA30" s="15">
        <f t="shared" si="25"/>
        <v>67228889667.192841</v>
      </c>
      <c r="AB30" s="15">
        <f t="shared" si="25"/>
        <v>71949380697.54393</v>
      </c>
      <c r="AC30" s="15">
        <f t="shared" si="25"/>
        <v>77001322026.686707</v>
      </c>
      <c r="AD30" s="15">
        <f t="shared" si="25"/>
        <v>82407986509.047287</v>
      </c>
      <c r="AE30" s="15">
        <f t="shared" si="25"/>
        <v>88194281107.559494</v>
      </c>
      <c r="AF30" s="15">
        <f t="shared" si="25"/>
        <v>94386861632.947189</v>
      </c>
      <c r="AG30" s="15">
        <f t="shared" si="25"/>
        <v>101014255539.4502</v>
      </c>
      <c r="AH30" s="15">
        <f t="shared" si="25"/>
        <v>108106993342.67856</v>
      </c>
      <c r="AI30" s="15">
        <f>+W30</f>
        <v>115697749265</v>
      </c>
      <c r="AZ30" s="15">
        <f t="shared" si="15"/>
        <v>0</v>
      </c>
      <c r="BA30" s="15">
        <f t="shared" si="13"/>
        <v>0</v>
      </c>
      <c r="BB30" s="15">
        <f t="shared" si="13"/>
        <v>0</v>
      </c>
      <c r="BC30" s="15">
        <f t="shared" si="13"/>
        <v>0</v>
      </c>
      <c r="BD30" s="15">
        <f t="shared" si="13"/>
        <v>0</v>
      </c>
      <c r="BE30" s="15">
        <f t="shared" si="13"/>
        <v>0</v>
      </c>
    </row>
    <row r="31" spans="1:57" s="15" customFormat="1" x14ac:dyDescent="0.25">
      <c r="A31" s="20">
        <f t="shared" si="8"/>
        <v>47118</v>
      </c>
      <c r="B31" s="19">
        <f t="shared" si="9"/>
        <v>16</v>
      </c>
      <c r="C31" s="57">
        <v>2028</v>
      </c>
      <c r="D31" s="59">
        <v>115697749265</v>
      </c>
      <c r="K31" s="62"/>
      <c r="N31" s="54">
        <v>1</v>
      </c>
      <c r="O31" s="24">
        <f t="shared" si="1"/>
        <v>115697749265</v>
      </c>
      <c r="P31" s="24">
        <f t="shared" si="2"/>
        <v>27943417.835785583</v>
      </c>
      <c r="Q31" s="24">
        <f t="shared" si="3"/>
        <v>59224101818.877335</v>
      </c>
      <c r="R31" s="39">
        <f t="shared" si="4"/>
        <v>0</v>
      </c>
      <c r="S31" s="25"/>
      <c r="T31" s="50"/>
      <c r="U31" s="1"/>
      <c r="V31" s="23">
        <f t="shared" si="5"/>
        <v>927502524159.6311</v>
      </c>
      <c r="W31" s="15">
        <f t="shared" si="6"/>
        <v>115697749265</v>
      </c>
      <c r="X31" s="15">
        <f t="shared" ref="X31:AG31" si="26">+-PV($D$6,$B32-$B31,0,X32,0)</f>
        <v>58696701393.219803</v>
      </c>
      <c r="Y31" s="15">
        <f t="shared" si="26"/>
        <v>62818102978.305054</v>
      </c>
      <c r="Z31" s="15">
        <f t="shared" si="26"/>
        <v>67228889667.192841</v>
      </c>
      <c r="AA31" s="15">
        <f t="shared" si="26"/>
        <v>71949380697.54393</v>
      </c>
      <c r="AB31" s="15">
        <f t="shared" si="26"/>
        <v>77001322026.686707</v>
      </c>
      <c r="AC31" s="15">
        <f t="shared" si="26"/>
        <v>82407986509.047287</v>
      </c>
      <c r="AD31" s="15">
        <f t="shared" si="26"/>
        <v>88194281107.559494</v>
      </c>
      <c r="AE31" s="15">
        <f t="shared" si="26"/>
        <v>94386861632.947189</v>
      </c>
      <c r="AF31" s="15">
        <f t="shared" si="26"/>
        <v>101014255539.4502</v>
      </c>
      <c r="AG31" s="15">
        <f t="shared" si="26"/>
        <v>108106993342.67856</v>
      </c>
      <c r="AH31" s="15">
        <f>+W31</f>
        <v>115697749265</v>
      </c>
      <c r="AZ31" s="15">
        <f t="shared" si="15"/>
        <v>0</v>
      </c>
      <c r="BA31" s="15">
        <f t="shared" si="13"/>
        <v>0</v>
      </c>
      <c r="BB31" s="15">
        <f t="shared" si="13"/>
        <v>0</v>
      </c>
      <c r="BC31" s="15">
        <f t="shared" si="13"/>
        <v>0</v>
      </c>
      <c r="BD31" s="15">
        <f t="shared" si="13"/>
        <v>0</v>
      </c>
      <c r="BE31" s="15">
        <f t="shared" si="13"/>
        <v>0</v>
      </c>
    </row>
    <row r="32" spans="1:57" s="15" customFormat="1" x14ac:dyDescent="0.25">
      <c r="A32" s="20">
        <f t="shared" si="8"/>
        <v>47483</v>
      </c>
      <c r="B32" s="19">
        <f t="shared" si="9"/>
        <v>17</v>
      </c>
      <c r="C32" s="57">
        <v>2029</v>
      </c>
      <c r="D32" s="59">
        <v>115697749265</v>
      </c>
      <c r="K32" s="62"/>
      <c r="N32" s="54">
        <v>1</v>
      </c>
      <c r="O32" s="24">
        <f t="shared" si="1"/>
        <v>115697749265</v>
      </c>
      <c r="P32" s="24">
        <f t="shared" si="2"/>
        <v>27943417.835785583</v>
      </c>
      <c r="Q32" s="24">
        <f t="shared" si="3"/>
        <v>59224101818.877335</v>
      </c>
      <c r="R32" s="39">
        <f t="shared" si="4"/>
        <v>0</v>
      </c>
      <c r="S32" s="25"/>
      <c r="T32" s="50"/>
      <c r="U32" s="1"/>
      <c r="V32" s="23">
        <f t="shared" si="5"/>
        <v>868805822766.41125</v>
      </c>
      <c r="W32" s="15">
        <f t="shared" si="6"/>
        <v>115697749265</v>
      </c>
      <c r="X32" s="15">
        <f t="shared" ref="X32:AF32" si="27">+-PV($D$6,$B33-$B32,0,X33,0)</f>
        <v>62818102978.305054</v>
      </c>
      <c r="Y32" s="15">
        <f t="shared" si="27"/>
        <v>67228889667.192841</v>
      </c>
      <c r="Z32" s="15">
        <f t="shared" si="27"/>
        <v>71949380697.54393</v>
      </c>
      <c r="AA32" s="15">
        <f t="shared" si="27"/>
        <v>77001322026.686707</v>
      </c>
      <c r="AB32" s="15">
        <f t="shared" si="27"/>
        <v>82407986509.047287</v>
      </c>
      <c r="AC32" s="15">
        <f t="shared" si="27"/>
        <v>88194281107.559494</v>
      </c>
      <c r="AD32" s="15">
        <f t="shared" si="27"/>
        <v>94386861632.947189</v>
      </c>
      <c r="AE32" s="15">
        <f t="shared" si="27"/>
        <v>101014255539.4502</v>
      </c>
      <c r="AF32" s="15">
        <f t="shared" si="27"/>
        <v>108106993342.67856</v>
      </c>
      <c r="AG32" s="15">
        <f>+W32</f>
        <v>115697749265</v>
      </c>
      <c r="AZ32" s="15">
        <f t="shared" si="15"/>
        <v>0</v>
      </c>
      <c r="BA32" s="15">
        <f t="shared" si="13"/>
        <v>0</v>
      </c>
      <c r="BB32" s="15">
        <f t="shared" si="13"/>
        <v>0</v>
      </c>
      <c r="BC32" s="15">
        <f t="shared" si="13"/>
        <v>0</v>
      </c>
      <c r="BD32" s="15">
        <f t="shared" si="13"/>
        <v>0</v>
      </c>
      <c r="BE32" s="15">
        <f t="shared" si="13"/>
        <v>0</v>
      </c>
    </row>
    <row r="33" spans="1:57" s="15" customFormat="1" x14ac:dyDescent="0.25">
      <c r="A33" s="20">
        <f t="shared" si="8"/>
        <v>47848</v>
      </c>
      <c r="B33" s="19">
        <f t="shared" si="9"/>
        <v>18</v>
      </c>
      <c r="C33" s="57">
        <v>2030</v>
      </c>
      <c r="D33" s="59">
        <v>115697749265</v>
      </c>
      <c r="K33" s="62"/>
      <c r="N33" s="54">
        <v>1</v>
      </c>
      <c r="O33" s="24">
        <f t="shared" si="1"/>
        <v>115697749265</v>
      </c>
      <c r="P33" s="24">
        <f t="shared" si="2"/>
        <v>27943417.835785583</v>
      </c>
      <c r="Q33" s="24">
        <f t="shared" si="3"/>
        <v>59224101818.877335</v>
      </c>
      <c r="R33" s="39">
        <f t="shared" si="4"/>
        <v>0</v>
      </c>
      <c r="S33" s="25"/>
      <c r="T33" s="50"/>
      <c r="U33" s="1"/>
      <c r="V33" s="23">
        <f t="shared" si="5"/>
        <v>805987719788.10632</v>
      </c>
      <c r="W33" s="15">
        <f t="shared" si="6"/>
        <v>115697749265</v>
      </c>
      <c r="X33" s="15">
        <f t="shared" ref="X33:AE33" si="28">+-PV($D$6,$B34-$B33,0,X34,0)</f>
        <v>67228889667.192841</v>
      </c>
      <c r="Y33" s="15">
        <f t="shared" si="28"/>
        <v>71949380697.54393</v>
      </c>
      <c r="Z33" s="15">
        <f t="shared" si="28"/>
        <v>77001322026.686707</v>
      </c>
      <c r="AA33" s="15">
        <f t="shared" si="28"/>
        <v>82407986509.047287</v>
      </c>
      <c r="AB33" s="15">
        <f t="shared" si="28"/>
        <v>88194281107.559494</v>
      </c>
      <c r="AC33" s="15">
        <f t="shared" si="28"/>
        <v>94386861632.947189</v>
      </c>
      <c r="AD33" s="15">
        <f t="shared" si="28"/>
        <v>101014255539.4502</v>
      </c>
      <c r="AE33" s="15">
        <f t="shared" si="28"/>
        <v>108106993342.67856</v>
      </c>
      <c r="AF33" s="15">
        <f>+W33</f>
        <v>115697749265</v>
      </c>
      <c r="AZ33" s="15">
        <f t="shared" si="15"/>
        <v>0</v>
      </c>
      <c r="BA33" s="15">
        <f t="shared" si="13"/>
        <v>0</v>
      </c>
      <c r="BB33" s="15">
        <f t="shared" si="13"/>
        <v>0</v>
      </c>
      <c r="BC33" s="15">
        <f t="shared" si="13"/>
        <v>0</v>
      </c>
      <c r="BD33" s="15">
        <f t="shared" si="13"/>
        <v>0</v>
      </c>
      <c r="BE33" s="15">
        <f t="shared" si="13"/>
        <v>0</v>
      </c>
    </row>
    <row r="34" spans="1:57" s="15" customFormat="1" x14ac:dyDescent="0.25">
      <c r="A34" s="20">
        <f t="shared" si="8"/>
        <v>48213</v>
      </c>
      <c r="B34" s="19">
        <f t="shared" si="9"/>
        <v>19</v>
      </c>
      <c r="C34" s="57">
        <v>2031</v>
      </c>
      <c r="D34" s="59">
        <v>115697749265</v>
      </c>
      <c r="K34" s="62"/>
      <c r="N34" s="54">
        <v>1</v>
      </c>
      <c r="O34" s="24">
        <f t="shared" si="1"/>
        <v>115697749265</v>
      </c>
      <c r="P34" s="24">
        <f t="shared" si="2"/>
        <v>27943417.835785583</v>
      </c>
      <c r="Q34" s="24">
        <f t="shared" si="3"/>
        <v>59224101818.877335</v>
      </c>
      <c r="R34" s="39">
        <f t="shared" si="4"/>
        <v>0</v>
      </c>
      <c r="S34" s="25"/>
      <c r="T34" s="50"/>
      <c r="U34" s="1"/>
      <c r="V34" s="23">
        <f t="shared" si="5"/>
        <v>738758830120.91345</v>
      </c>
      <c r="W34" s="15">
        <f t="shared" si="6"/>
        <v>115697749265</v>
      </c>
      <c r="X34" s="15">
        <f t="shared" ref="X34:AD34" si="29">+-PV($D$6,$B35-$B34,0,X35,0)</f>
        <v>71949380697.54393</v>
      </c>
      <c r="Y34" s="15">
        <f t="shared" si="29"/>
        <v>77001322026.686707</v>
      </c>
      <c r="Z34" s="15">
        <f t="shared" si="29"/>
        <v>82407986509.047287</v>
      </c>
      <c r="AA34" s="15">
        <f t="shared" si="29"/>
        <v>88194281107.559494</v>
      </c>
      <c r="AB34" s="15">
        <f t="shared" si="29"/>
        <v>94386861632.947189</v>
      </c>
      <c r="AC34" s="15">
        <f t="shared" si="29"/>
        <v>101014255539.4502</v>
      </c>
      <c r="AD34" s="15">
        <f t="shared" si="29"/>
        <v>108106993342.67856</v>
      </c>
      <c r="AE34" s="15">
        <f>+W34</f>
        <v>115697749265</v>
      </c>
      <c r="AZ34" s="15">
        <f t="shared" si="15"/>
        <v>0</v>
      </c>
      <c r="BA34" s="15">
        <f t="shared" si="13"/>
        <v>0</v>
      </c>
      <c r="BB34" s="15">
        <f t="shared" si="13"/>
        <v>0</v>
      </c>
      <c r="BC34" s="15">
        <f t="shared" si="13"/>
        <v>0</v>
      </c>
      <c r="BD34" s="15">
        <f t="shared" si="13"/>
        <v>0</v>
      </c>
      <c r="BE34" s="15">
        <f t="shared" si="13"/>
        <v>0</v>
      </c>
    </row>
    <row r="35" spans="1:57" s="15" customFormat="1" x14ac:dyDescent="0.25">
      <c r="A35" s="20">
        <f t="shared" si="8"/>
        <v>48579</v>
      </c>
      <c r="B35" s="19">
        <f t="shared" si="9"/>
        <v>20</v>
      </c>
      <c r="C35" s="57">
        <v>2032</v>
      </c>
      <c r="D35" s="59">
        <v>115697749265</v>
      </c>
      <c r="K35" s="62"/>
      <c r="N35" s="54">
        <v>1</v>
      </c>
      <c r="O35" s="24">
        <f t="shared" si="1"/>
        <v>115697749265</v>
      </c>
      <c r="P35" s="24">
        <f t="shared" si="2"/>
        <v>0</v>
      </c>
      <c r="Q35" s="24">
        <f t="shared" si="3"/>
        <v>115697749265</v>
      </c>
      <c r="R35" s="39">
        <f t="shared" si="4"/>
        <v>0</v>
      </c>
      <c r="S35" s="25"/>
      <c r="T35" s="50"/>
      <c r="U35" s="1"/>
      <c r="V35" s="23">
        <f t="shared" si="5"/>
        <v>666809449423.36951</v>
      </c>
      <c r="W35" s="15">
        <f t="shared" si="6"/>
        <v>115697749265</v>
      </c>
      <c r="X35" s="15">
        <f t="shared" ref="X35:AC35" si="30">+-PV($D$6,$B36-$B35,0,X36,0)</f>
        <v>77001322026.686707</v>
      </c>
      <c r="Y35" s="15">
        <f t="shared" si="30"/>
        <v>82407986509.047287</v>
      </c>
      <c r="Z35" s="15">
        <f t="shared" si="30"/>
        <v>88194281107.559494</v>
      </c>
      <c r="AA35" s="15">
        <f t="shared" si="30"/>
        <v>94386861632.947189</v>
      </c>
      <c r="AB35" s="15">
        <f t="shared" si="30"/>
        <v>101014255539.4502</v>
      </c>
      <c r="AC35" s="15">
        <f t="shared" si="30"/>
        <v>108106993342.67856</v>
      </c>
      <c r="AD35" s="15">
        <f>+W35</f>
        <v>115697749265</v>
      </c>
      <c r="AZ35" s="15">
        <f t="shared" si="15"/>
        <v>0</v>
      </c>
      <c r="BA35" s="15">
        <f t="shared" ref="BA35:BA41" si="31">+ROUND(F35*1000000,0)</f>
        <v>0</v>
      </c>
      <c r="BB35" s="15">
        <f t="shared" ref="BB35:BB41" si="32">+ROUND(G35*1000000,0)</f>
        <v>0</v>
      </c>
      <c r="BC35" s="15">
        <f t="shared" ref="BC35:BC41" si="33">+ROUND(H35*1000000,0)</f>
        <v>0</v>
      </c>
      <c r="BD35" s="15">
        <f t="shared" ref="BD35:BD41" si="34">+ROUND(I35*1000000,0)</f>
        <v>0</v>
      </c>
      <c r="BE35" s="15">
        <f t="shared" ref="BE35:BE41" si="35">+ROUND(J35*1000000,0)</f>
        <v>0</v>
      </c>
    </row>
    <row r="36" spans="1:57" s="15" customFormat="1" x14ac:dyDescent="0.25">
      <c r="A36" s="20">
        <f t="shared" si="8"/>
        <v>48944</v>
      </c>
      <c r="B36" s="19">
        <f t="shared" si="9"/>
        <v>21</v>
      </c>
      <c r="C36" s="57">
        <v>2033</v>
      </c>
      <c r="D36" s="59">
        <v>115697749265</v>
      </c>
      <c r="K36" s="62"/>
      <c r="N36" s="54">
        <v>1</v>
      </c>
      <c r="O36" s="24">
        <f t="shared" si="1"/>
        <v>115697749265</v>
      </c>
      <c r="P36" s="24">
        <f t="shared" si="2"/>
        <v>0</v>
      </c>
      <c r="Q36" s="24">
        <f t="shared" si="3"/>
        <v>115697749265</v>
      </c>
      <c r="R36" s="39">
        <f t="shared" si="4"/>
        <v>0</v>
      </c>
      <c r="S36" s="25"/>
      <c r="T36" s="50"/>
      <c r="U36" s="1"/>
      <c r="V36" s="23">
        <f t="shared" si="5"/>
        <v>589808127396.68274</v>
      </c>
      <c r="W36" s="15">
        <f t="shared" si="6"/>
        <v>115697749265</v>
      </c>
      <c r="X36" s="15">
        <f>+-PV($D$6,$B37-$B36,0,X37,0)</f>
        <v>82407986509.047287</v>
      </c>
      <c r="Y36" s="15">
        <f>+-PV($D$6,$B37-$B36,0,Y37,0)</f>
        <v>88194281107.559494</v>
      </c>
      <c r="Z36" s="15">
        <f>+-PV($D$6,$B37-$B36,0,Z37,0)</f>
        <v>94386861632.947189</v>
      </c>
      <c r="AA36" s="15">
        <f>+-PV($D$6,$B37-$B36,0,AA37,0)</f>
        <v>101014255539.4502</v>
      </c>
      <c r="AB36" s="15">
        <f>+-PV($D$6,$B37-$B36,0,AB37,0)</f>
        <v>108106993342.67856</v>
      </c>
      <c r="AC36" s="15">
        <f>+W36</f>
        <v>115697749265</v>
      </c>
      <c r="AZ36" s="15">
        <f t="shared" si="15"/>
        <v>0</v>
      </c>
      <c r="BA36" s="15">
        <f t="shared" si="31"/>
        <v>0</v>
      </c>
      <c r="BB36" s="15">
        <f t="shared" si="32"/>
        <v>0</v>
      </c>
      <c r="BC36" s="15">
        <f t="shared" si="33"/>
        <v>0</v>
      </c>
      <c r="BD36" s="15">
        <f t="shared" si="34"/>
        <v>0</v>
      </c>
      <c r="BE36" s="15">
        <f t="shared" si="35"/>
        <v>0</v>
      </c>
    </row>
    <row r="37" spans="1:57" s="15" customFormat="1" x14ac:dyDescent="0.25">
      <c r="A37" s="20">
        <f t="shared" si="8"/>
        <v>49309</v>
      </c>
      <c r="B37" s="19">
        <f t="shared" si="9"/>
        <v>22</v>
      </c>
      <c r="C37" s="57">
        <v>2034</v>
      </c>
      <c r="D37" s="59">
        <v>115697749265</v>
      </c>
      <c r="K37" s="62"/>
      <c r="N37" s="54">
        <v>1</v>
      </c>
      <c r="O37" s="24">
        <f t="shared" si="1"/>
        <v>115697749265</v>
      </c>
      <c r="P37" s="24">
        <f t="shared" si="2"/>
        <v>0</v>
      </c>
      <c r="Q37" s="24">
        <f t="shared" si="3"/>
        <v>115697749265</v>
      </c>
      <c r="R37" s="39">
        <f t="shared" si="4"/>
        <v>0</v>
      </c>
      <c r="S37" s="25"/>
      <c r="T37" s="50"/>
      <c r="U37" s="1"/>
      <c r="V37" s="23">
        <f t="shared" si="5"/>
        <v>507400140887.6355</v>
      </c>
      <c r="W37" s="15">
        <f t="shared" si="6"/>
        <v>115697749265</v>
      </c>
      <c r="X37" s="15">
        <f>+-PV($D$6,$B38-$B37,0,X38,0)</f>
        <v>88194281107.559494</v>
      </c>
      <c r="Y37" s="15">
        <f>+-PV($D$6,$B38-$B37,0,Y38,0)</f>
        <v>94386861632.947189</v>
      </c>
      <c r="Z37" s="15">
        <f>+-PV($D$6,$B38-$B37,0,Z38,0)</f>
        <v>101014255539.4502</v>
      </c>
      <c r="AA37" s="15">
        <f>+-PV($D$6,$B38-$B37,0,AA38,0)</f>
        <v>108106993342.67856</v>
      </c>
      <c r="AB37" s="15">
        <f>+W37</f>
        <v>115697749265</v>
      </c>
      <c r="AZ37" s="15">
        <f t="shared" si="15"/>
        <v>0</v>
      </c>
      <c r="BA37" s="15">
        <f t="shared" si="31"/>
        <v>0</v>
      </c>
      <c r="BB37" s="15">
        <f t="shared" si="32"/>
        <v>0</v>
      </c>
      <c r="BC37" s="15">
        <f t="shared" si="33"/>
        <v>0</v>
      </c>
      <c r="BD37" s="15">
        <f t="shared" si="34"/>
        <v>0</v>
      </c>
      <c r="BE37" s="15">
        <f t="shared" si="35"/>
        <v>0</v>
      </c>
    </row>
    <row r="38" spans="1:57" s="15" customFormat="1" x14ac:dyDescent="0.25">
      <c r="A38" s="20">
        <f t="shared" si="8"/>
        <v>49674</v>
      </c>
      <c r="B38" s="19">
        <f t="shared" si="9"/>
        <v>23</v>
      </c>
      <c r="C38" s="57">
        <v>2035</v>
      </c>
      <c r="D38" s="59">
        <v>115697749265</v>
      </c>
      <c r="K38" s="62"/>
      <c r="N38" s="54">
        <v>1</v>
      </c>
      <c r="O38" s="24">
        <f t="shared" si="1"/>
        <v>115697749265</v>
      </c>
      <c r="P38" s="24">
        <f t="shared" si="2"/>
        <v>0</v>
      </c>
      <c r="Q38" s="24">
        <f t="shared" si="3"/>
        <v>115697749265</v>
      </c>
      <c r="R38" s="39">
        <f t="shared" si="4"/>
        <v>0</v>
      </c>
      <c r="S38" s="25"/>
      <c r="T38" s="50"/>
      <c r="U38" s="1"/>
      <c r="V38" s="23">
        <f t="shared" si="5"/>
        <v>419205859780.07593</v>
      </c>
      <c r="W38" s="15">
        <f t="shared" si="6"/>
        <v>115697749265</v>
      </c>
      <c r="X38" s="15">
        <f>+-PV($D$6,$B39-$B38,0,X39,0)</f>
        <v>94386861632.947189</v>
      </c>
      <c r="Y38" s="15">
        <f>+-PV($D$6,$B39-$B38,0,Y39,0)</f>
        <v>101014255539.4502</v>
      </c>
      <c r="Z38" s="15">
        <f>+-PV($D$6,$B39-$B38,0,Z39,0)</f>
        <v>108106993342.67856</v>
      </c>
      <c r="AA38" s="15">
        <f>+W38</f>
        <v>115697749265</v>
      </c>
      <c r="AZ38" s="15">
        <f t="shared" si="15"/>
        <v>0</v>
      </c>
      <c r="BA38" s="15">
        <f t="shared" si="31"/>
        <v>0</v>
      </c>
      <c r="BB38" s="15">
        <f t="shared" si="32"/>
        <v>0</v>
      </c>
      <c r="BC38" s="15">
        <f t="shared" si="33"/>
        <v>0</v>
      </c>
      <c r="BD38" s="15">
        <f t="shared" si="34"/>
        <v>0</v>
      </c>
      <c r="BE38" s="15">
        <f t="shared" si="35"/>
        <v>0</v>
      </c>
    </row>
    <row r="39" spans="1:57" s="15" customFormat="1" x14ac:dyDescent="0.25">
      <c r="A39" s="20">
        <f t="shared" si="8"/>
        <v>50040</v>
      </c>
      <c r="B39" s="19">
        <f t="shared" si="9"/>
        <v>24</v>
      </c>
      <c r="C39" s="57">
        <v>2036</v>
      </c>
      <c r="D39" s="59">
        <v>115697749265</v>
      </c>
      <c r="K39" s="62"/>
      <c r="N39" s="54">
        <v>1</v>
      </c>
      <c r="O39" s="24">
        <f t="shared" si="1"/>
        <v>115697749265</v>
      </c>
      <c r="P39" s="24">
        <f t="shared" si="2"/>
        <v>0</v>
      </c>
      <c r="Q39" s="24">
        <f t="shared" si="3"/>
        <v>115697749265</v>
      </c>
      <c r="R39" s="39">
        <f t="shared" si="4"/>
        <v>0</v>
      </c>
      <c r="S39" s="25"/>
      <c r="T39" s="50"/>
      <c r="U39" s="1"/>
      <c r="V39" s="23">
        <f t="shared" si="5"/>
        <v>324818998147.12878</v>
      </c>
      <c r="W39" s="15">
        <f t="shared" si="6"/>
        <v>115697749265</v>
      </c>
      <c r="X39" s="15">
        <f>+-PV($D$6,$B40-$B39,0,X40,0)</f>
        <v>101014255539.4502</v>
      </c>
      <c r="Y39" s="15">
        <f>+-PV($D$6,$B40-$B39,0,Y40,0)</f>
        <v>108106993342.67856</v>
      </c>
      <c r="Z39" s="15">
        <f>+W39</f>
        <v>115697749265</v>
      </c>
      <c r="AZ39" s="15">
        <f t="shared" si="15"/>
        <v>0</v>
      </c>
      <c r="BA39" s="15">
        <f t="shared" si="31"/>
        <v>0</v>
      </c>
      <c r="BB39" s="15">
        <f t="shared" si="32"/>
        <v>0</v>
      </c>
      <c r="BC39" s="15">
        <f t="shared" si="33"/>
        <v>0</v>
      </c>
      <c r="BD39" s="15">
        <f t="shared" si="34"/>
        <v>0</v>
      </c>
      <c r="BE39" s="15">
        <f t="shared" si="35"/>
        <v>0</v>
      </c>
    </row>
    <row r="40" spans="1:57" s="15" customFormat="1" x14ac:dyDescent="0.25">
      <c r="A40" s="20">
        <f t="shared" si="8"/>
        <v>50405</v>
      </c>
      <c r="B40" s="19">
        <f t="shared" si="9"/>
        <v>25</v>
      </c>
      <c r="C40" s="57">
        <v>2037</v>
      </c>
      <c r="D40" s="59">
        <v>115697749265</v>
      </c>
      <c r="K40" s="62"/>
      <c r="N40" s="54">
        <v>1</v>
      </c>
      <c r="O40" s="24">
        <f t="shared" si="1"/>
        <v>115697749265</v>
      </c>
      <c r="P40" s="24">
        <f t="shared" si="2"/>
        <v>0</v>
      </c>
      <c r="Q40" s="24">
        <f t="shared" si="3"/>
        <v>115697749265</v>
      </c>
      <c r="R40" s="39">
        <f t="shared" si="4"/>
        <v>0</v>
      </c>
      <c r="S40" s="25"/>
      <c r="T40" s="50"/>
      <c r="U40" s="1"/>
      <c r="V40" s="23">
        <f t="shared" si="5"/>
        <v>223804742607.67856</v>
      </c>
      <c r="W40" s="15">
        <f t="shared" si="6"/>
        <v>115697749265</v>
      </c>
      <c r="X40" s="15">
        <f>+-PV($D$6,$B41-$B40,0,X41,0)</f>
        <v>108106993342.67856</v>
      </c>
      <c r="Y40" s="15">
        <f>+W40</f>
        <v>115697749265</v>
      </c>
      <c r="AZ40" s="15">
        <f t="shared" si="15"/>
        <v>0</v>
      </c>
      <c r="BA40" s="15">
        <f t="shared" si="31"/>
        <v>0</v>
      </c>
      <c r="BB40" s="15">
        <f t="shared" si="32"/>
        <v>0</v>
      </c>
      <c r="BC40" s="15">
        <f t="shared" si="33"/>
        <v>0</v>
      </c>
      <c r="BD40" s="15">
        <f t="shared" si="34"/>
        <v>0</v>
      </c>
      <c r="BE40" s="15">
        <f t="shared" si="35"/>
        <v>0</v>
      </c>
    </row>
    <row r="41" spans="1:57" s="15" customFormat="1" x14ac:dyDescent="0.25">
      <c r="A41" s="20">
        <f t="shared" si="8"/>
        <v>50770</v>
      </c>
      <c r="B41" s="19">
        <f t="shared" si="9"/>
        <v>26</v>
      </c>
      <c r="C41" s="57">
        <v>2038</v>
      </c>
      <c r="D41" s="59">
        <v>115697749265</v>
      </c>
      <c r="K41" s="62"/>
      <c r="N41" s="54">
        <v>1</v>
      </c>
      <c r="O41" s="24">
        <f t="shared" si="1"/>
        <v>115697749265</v>
      </c>
      <c r="P41" s="24">
        <f t="shared" si="2"/>
        <v>0</v>
      </c>
      <c r="Q41" s="24">
        <f t="shared" si="3"/>
        <v>115697749265</v>
      </c>
      <c r="R41" s="39">
        <f t="shared" si="4"/>
        <v>0</v>
      </c>
      <c r="S41" s="25"/>
      <c r="T41" s="50"/>
      <c r="U41" s="1"/>
      <c r="V41" s="23">
        <f t="shared" si="5"/>
        <v>115697749265</v>
      </c>
      <c r="W41" s="15">
        <f t="shared" si="6"/>
        <v>115697749265</v>
      </c>
      <c r="X41" s="15">
        <f>+O41</f>
        <v>115697749265</v>
      </c>
      <c r="AZ41" s="15">
        <f t="shared" si="15"/>
        <v>0</v>
      </c>
      <c r="BA41" s="15">
        <f t="shared" si="31"/>
        <v>0</v>
      </c>
      <c r="BB41" s="15">
        <f t="shared" si="32"/>
        <v>0</v>
      </c>
      <c r="BC41" s="15">
        <f t="shared" si="33"/>
        <v>0</v>
      </c>
      <c r="BD41" s="15">
        <f t="shared" si="34"/>
        <v>0</v>
      </c>
      <c r="BE41" s="15">
        <f t="shared" si="35"/>
        <v>0</v>
      </c>
    </row>
    <row r="42" spans="1:57" s="15" customFormat="1" x14ac:dyDescent="0.25">
      <c r="A42" s="20">
        <f t="shared" si="8"/>
        <v>51135</v>
      </c>
      <c r="B42" s="19">
        <v>27</v>
      </c>
      <c r="C42" s="57">
        <v>2039</v>
      </c>
      <c r="D42" s="59">
        <v>115697749265</v>
      </c>
      <c r="K42" s="62"/>
      <c r="N42" s="54">
        <v>1</v>
      </c>
      <c r="O42" s="24">
        <f t="shared" ref="O42" si="36">+N42*D42</f>
        <v>115697749265</v>
      </c>
      <c r="P42" s="24">
        <f t="shared" ref="P42" si="37">IF(AND(B42&lt;20,B42&gt;=5),+$D$5/15,0)</f>
        <v>0</v>
      </c>
      <c r="Q42" s="24">
        <f t="shared" ref="Q42" si="38">+O42-P42*$D$4</f>
        <v>115697749265</v>
      </c>
      <c r="R42" s="39"/>
      <c r="S42" s="25"/>
      <c r="T42" s="50"/>
      <c r="U42" s="1"/>
      <c r="V42" s="23"/>
    </row>
    <row r="43" spans="1:57" x14ac:dyDescent="0.25">
      <c r="A43" s="18" t="s">
        <v>13</v>
      </c>
      <c r="C43" s="55" t="s">
        <v>2</v>
      </c>
      <c r="D43" s="98">
        <f>SUM(D16:D42)</f>
        <v>2762899973302</v>
      </c>
      <c r="E43" s="56">
        <f t="shared" ref="E43:J43" si="39">SUM(E16:E41)</f>
        <v>0</v>
      </c>
      <c r="F43" s="56">
        <f t="shared" si="39"/>
        <v>0</v>
      </c>
      <c r="G43" s="56">
        <f t="shared" si="39"/>
        <v>0</v>
      </c>
      <c r="H43" s="56">
        <f t="shared" si="39"/>
        <v>0</v>
      </c>
      <c r="I43" s="56">
        <f t="shared" si="39"/>
        <v>0</v>
      </c>
      <c r="J43" s="56">
        <f t="shared" si="39"/>
        <v>0</v>
      </c>
      <c r="O43" s="26">
        <f>SUM(O16:O41)</f>
        <v>2647202224037</v>
      </c>
      <c r="P43" s="26">
        <f>SUM(P16:P41)</f>
        <v>419151267.53678358</v>
      </c>
      <c r="Q43" s="26">
        <f>SUM(Q16:Q41)</f>
        <v>1800097512345.1597</v>
      </c>
      <c r="R43" s="39">
        <f t="shared" si="4"/>
        <v>0</v>
      </c>
      <c r="S43" s="25"/>
      <c r="T43" s="50"/>
      <c r="U43" s="1"/>
    </row>
    <row r="44" spans="1:57" x14ac:dyDescent="0.25">
      <c r="H44" s="15"/>
      <c r="I44" s="39"/>
      <c r="J44" s="25"/>
      <c r="K44" s="50"/>
    </row>
    <row r="46" spans="1:57" x14ac:dyDescent="0.25">
      <c r="C46" t="s">
        <v>9</v>
      </c>
      <c r="D46" t="s">
        <v>33</v>
      </c>
    </row>
    <row r="47" spans="1:57" x14ac:dyDescent="0.25">
      <c r="C47">
        <v>2013</v>
      </c>
      <c r="D47" s="60">
        <f t="shared" ref="D47:D72" si="40">+D16</f>
        <v>0</v>
      </c>
      <c r="E47" s="60"/>
    </row>
    <row r="48" spans="1:57" x14ac:dyDescent="0.25">
      <c r="C48">
        <v>2014</v>
      </c>
      <c r="D48" s="60">
        <f t="shared" si="40"/>
        <v>0</v>
      </c>
      <c r="E48" s="60"/>
    </row>
    <row r="49" spans="3:5" x14ac:dyDescent="0.25">
      <c r="C49">
        <v>2015</v>
      </c>
      <c r="D49" s="60">
        <f t="shared" si="40"/>
        <v>0</v>
      </c>
      <c r="E49" s="60"/>
    </row>
    <row r="50" spans="3:5" x14ac:dyDescent="0.25">
      <c r="C50">
        <v>2016</v>
      </c>
      <c r="D50" s="60">
        <f t="shared" si="40"/>
        <v>0</v>
      </c>
      <c r="E50" s="60"/>
    </row>
    <row r="51" spans="3:5" x14ac:dyDescent="0.25">
      <c r="C51">
        <v>2017</v>
      </c>
      <c r="D51" s="60">
        <f t="shared" si="40"/>
        <v>146551804774</v>
      </c>
      <c r="E51" s="60"/>
    </row>
    <row r="52" spans="3:5" x14ac:dyDescent="0.25">
      <c r="C52">
        <v>2018</v>
      </c>
      <c r="D52" s="60">
        <f t="shared" si="40"/>
        <v>48055890510</v>
      </c>
      <c r="E52" s="60"/>
    </row>
    <row r="53" spans="3:5" x14ac:dyDescent="0.25">
      <c r="C53">
        <v>2019</v>
      </c>
      <c r="D53" s="60">
        <f t="shared" si="40"/>
        <v>254337292718</v>
      </c>
      <c r="E53" s="60"/>
    </row>
    <row r="54" spans="3:5" x14ac:dyDescent="0.25">
      <c r="C54">
        <v>2020</v>
      </c>
      <c r="D54" s="60">
        <f t="shared" si="40"/>
        <v>115697749265</v>
      </c>
      <c r="E54" s="60"/>
    </row>
    <row r="55" spans="3:5" x14ac:dyDescent="0.25">
      <c r="C55">
        <v>2021</v>
      </c>
      <c r="D55" s="60">
        <f t="shared" si="40"/>
        <v>115697749265</v>
      </c>
      <c r="E55" s="60"/>
    </row>
    <row r="56" spans="3:5" x14ac:dyDescent="0.25">
      <c r="C56">
        <v>2022</v>
      </c>
      <c r="D56" s="60">
        <f t="shared" si="40"/>
        <v>115697749265</v>
      </c>
      <c r="E56" s="60"/>
    </row>
    <row r="57" spans="3:5" x14ac:dyDescent="0.25">
      <c r="C57">
        <v>2023</v>
      </c>
      <c r="D57" s="60">
        <f t="shared" si="40"/>
        <v>115697749265</v>
      </c>
      <c r="E57" s="60"/>
    </row>
    <row r="58" spans="3:5" x14ac:dyDescent="0.25">
      <c r="C58">
        <v>2024</v>
      </c>
      <c r="D58" s="60">
        <f t="shared" si="40"/>
        <v>115697749265</v>
      </c>
      <c r="E58" s="60"/>
    </row>
    <row r="59" spans="3:5" x14ac:dyDescent="0.25">
      <c r="C59">
        <v>2025</v>
      </c>
      <c r="D59" s="60">
        <f t="shared" si="40"/>
        <v>115697749265</v>
      </c>
      <c r="E59" s="60"/>
    </row>
    <row r="60" spans="3:5" x14ac:dyDescent="0.25">
      <c r="C60">
        <v>2026</v>
      </c>
      <c r="D60" s="60">
        <f t="shared" si="40"/>
        <v>115697749265</v>
      </c>
      <c r="E60" s="60"/>
    </row>
    <row r="61" spans="3:5" x14ac:dyDescent="0.25">
      <c r="C61">
        <v>2027</v>
      </c>
      <c r="D61" s="60">
        <f t="shared" si="40"/>
        <v>115697749265</v>
      </c>
      <c r="E61" s="60"/>
    </row>
    <row r="62" spans="3:5" x14ac:dyDescent="0.25">
      <c r="C62">
        <v>2028</v>
      </c>
      <c r="D62" s="60">
        <f t="shared" si="40"/>
        <v>115697749265</v>
      </c>
      <c r="E62" s="60"/>
    </row>
    <row r="63" spans="3:5" x14ac:dyDescent="0.25">
      <c r="C63">
        <v>2029</v>
      </c>
      <c r="D63" s="60">
        <f t="shared" si="40"/>
        <v>115697749265</v>
      </c>
      <c r="E63" s="60"/>
    </row>
    <row r="64" spans="3:5" x14ac:dyDescent="0.25">
      <c r="C64">
        <v>2030</v>
      </c>
      <c r="D64" s="60">
        <f t="shared" si="40"/>
        <v>115697749265</v>
      </c>
      <c r="E64" s="60"/>
    </row>
    <row r="65" spans="3:5" x14ac:dyDescent="0.25">
      <c r="C65">
        <v>2031</v>
      </c>
      <c r="D65" s="60">
        <f t="shared" si="40"/>
        <v>115697749265</v>
      </c>
      <c r="E65" s="60"/>
    </row>
    <row r="66" spans="3:5" x14ac:dyDescent="0.25">
      <c r="C66">
        <v>2032</v>
      </c>
      <c r="D66" s="60">
        <f t="shared" si="40"/>
        <v>115697749265</v>
      </c>
      <c r="E66" s="60"/>
    </row>
    <row r="67" spans="3:5" x14ac:dyDescent="0.25">
      <c r="C67">
        <v>2033</v>
      </c>
      <c r="D67" s="60">
        <f t="shared" si="40"/>
        <v>115697749265</v>
      </c>
      <c r="E67" s="60"/>
    </row>
    <row r="68" spans="3:5" x14ac:dyDescent="0.25">
      <c r="C68">
        <v>2034</v>
      </c>
      <c r="D68" s="60">
        <f t="shared" si="40"/>
        <v>115697749265</v>
      </c>
      <c r="E68" s="60"/>
    </row>
    <row r="69" spans="3:5" x14ac:dyDescent="0.25">
      <c r="C69">
        <v>2035</v>
      </c>
      <c r="D69" s="60">
        <f t="shared" si="40"/>
        <v>115697749265</v>
      </c>
      <c r="E69" s="60"/>
    </row>
    <row r="70" spans="3:5" x14ac:dyDescent="0.25">
      <c r="C70">
        <v>2036</v>
      </c>
      <c r="D70" s="60">
        <f t="shared" si="40"/>
        <v>115697749265</v>
      </c>
      <c r="E70" s="60"/>
    </row>
    <row r="71" spans="3:5" x14ac:dyDescent="0.25">
      <c r="C71">
        <v>2037</v>
      </c>
      <c r="D71" s="60">
        <f t="shared" si="40"/>
        <v>115697749265</v>
      </c>
      <c r="E71" s="60"/>
    </row>
    <row r="72" spans="3:5" x14ac:dyDescent="0.25">
      <c r="C72">
        <v>2038</v>
      </c>
      <c r="D72" s="60">
        <f t="shared" si="40"/>
        <v>115697749265</v>
      </c>
      <c r="E72" s="60"/>
    </row>
    <row r="73" spans="3:5" x14ac:dyDescent="0.25">
      <c r="C73" s="1" t="s">
        <v>32</v>
      </c>
      <c r="D73" s="61">
        <f>+D43</f>
        <v>2762899973302</v>
      </c>
      <c r="E73" s="61"/>
    </row>
  </sheetData>
  <pageMargins left="0.7" right="0.7" top="0.75" bottom="0.75" header="0.3" footer="0.3"/>
  <pageSetup paperSize="9" orientation="portrait" r:id="rId1"/>
  <ignoredErrors>
    <ignoredError sqref="D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 Adjudicación R1</vt:lpstr>
      <vt:lpstr>Puntaje Total R1</vt:lpstr>
      <vt:lpstr>Datos Grupo 3</vt:lpstr>
      <vt:lpstr>'Tablero Adjudicación R1'!Área_de_impresión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Leila Duran Sanchez</cp:lastModifiedBy>
  <cp:lastPrinted>2016-11-29T14:26:11Z</cp:lastPrinted>
  <dcterms:created xsi:type="dcterms:W3CDTF">2012-10-23T14:33:10Z</dcterms:created>
  <dcterms:modified xsi:type="dcterms:W3CDTF">2016-11-29T15:54:49Z</dcterms:modified>
</cp:coreProperties>
</file>